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228"/>
  <workbookPr/>
  <mc:AlternateContent xmlns:mc="http://schemas.openxmlformats.org/markup-compatibility/2006">
    <mc:Choice Requires="x15">
      <x15ac:absPath xmlns:x15ac="http://schemas.microsoft.com/office/spreadsheetml/2010/11/ac" url="D:\brestovany-web\"/>
    </mc:Choice>
  </mc:AlternateContent>
  <xr:revisionPtr revIDLastSave="0" documentId="8_{09C5C9F6-DC8F-499E-833A-79789C9B0526}" xr6:coauthVersionLast="34" xr6:coauthVersionMax="34" xr10:uidLastSave="{00000000-0000-0000-0000-000000000000}"/>
  <bookViews>
    <workbookView xWindow="0" yWindow="0" windowWidth="20490" windowHeight="6795" tabRatio="830" activeTab="1" xr2:uid="{00000000-000D-0000-FFFF-FFFF00000000}"/>
  </bookViews>
  <sheets>
    <sheet name="príjem" sheetId="2" r:id="rId1"/>
    <sheet name="výdaj" sheetId="1" r:id="rId2"/>
    <sheet name="PR 1 planovanie, manažment" sheetId="3" r:id="rId3"/>
    <sheet name="PR 2 Služby občanom" sheetId="4" r:id="rId4"/>
    <sheet name="PR 3 odpadové hos." sheetId="5" r:id="rId5"/>
    <sheet name="PR 4 komunikácie" sheetId="6" r:id="rId6"/>
    <sheet name="PR 5 vzdelávanie" sheetId="7" r:id="rId7"/>
    <sheet name="PR 6 šport" sheetId="8" r:id="rId8"/>
    <sheet name="PR 7 kultúra" sheetId="9" r:id="rId9"/>
    <sheet name="PR 8 ver.osvet.+údržba obce" sheetId="10" r:id="rId10"/>
    <sheet name="PR 9 bývanie" sheetId="11" r:id="rId11"/>
    <sheet name="PR 10 sociálne služby" sheetId="12" r:id="rId12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79" i="7" l="1"/>
  <c r="K200" i="7"/>
  <c r="K360" i="7"/>
  <c r="K356" i="7"/>
  <c r="K354" i="7"/>
  <c r="K352" i="7"/>
  <c r="K351" i="7"/>
  <c r="K350" i="7"/>
  <c r="K349" i="7"/>
  <c r="K348" i="7"/>
  <c r="K347" i="7"/>
  <c r="K346" i="7"/>
  <c r="K345" i="7"/>
  <c r="K344" i="7"/>
  <c r="K343" i="7"/>
  <c r="K342" i="7"/>
  <c r="K341" i="7"/>
  <c r="K340" i="7"/>
  <c r="K339" i="7"/>
  <c r="K338" i="7"/>
  <c r="K337" i="7"/>
  <c r="K336" i="7"/>
  <c r="K328" i="7"/>
  <c r="K326" i="7"/>
  <c r="K324" i="7"/>
  <c r="K322" i="7"/>
  <c r="K320" i="7"/>
  <c r="K318" i="7"/>
  <c r="K315" i="7"/>
  <c r="K312" i="7"/>
  <c r="K308" i="7"/>
  <c r="K306" i="7"/>
  <c r="K304" i="7"/>
  <c r="K303" i="7"/>
  <c r="K301" i="7"/>
  <c r="K300" i="7"/>
  <c r="K299" i="7"/>
  <c r="K295" i="7"/>
  <c r="K292" i="7"/>
  <c r="K290" i="7"/>
  <c r="K286" i="7"/>
  <c r="K283" i="7"/>
  <c r="K276" i="7"/>
  <c r="K272" i="7"/>
  <c r="K270" i="7"/>
  <c r="K265" i="7"/>
  <c r="K262" i="7"/>
  <c r="K259" i="7"/>
  <c r="K256" i="7"/>
  <c r="K254" i="7"/>
  <c r="K251" i="7"/>
  <c r="K249" i="7"/>
  <c r="K247" i="7"/>
  <c r="K246" i="7"/>
  <c r="K245" i="7"/>
  <c r="K244" i="7"/>
  <c r="K243" i="7"/>
  <c r="K242" i="7"/>
  <c r="K241" i="7"/>
  <c r="K240" i="7"/>
  <c r="K239" i="7"/>
  <c r="K238" i="7"/>
  <c r="K237" i="7"/>
  <c r="K236" i="7"/>
  <c r="K235" i="7"/>
  <c r="K234" i="7"/>
  <c r="K233" i="7"/>
  <c r="K232" i="7"/>
  <c r="K231" i="7"/>
  <c r="K230" i="7"/>
  <c r="K229" i="7"/>
  <c r="K226" i="7"/>
  <c r="K225" i="7"/>
  <c r="K224" i="7"/>
  <c r="K223" i="7"/>
  <c r="K222" i="7"/>
  <c r="K221" i="7"/>
  <c r="K220" i="7"/>
  <c r="K219" i="7"/>
  <c r="K218" i="7"/>
  <c r="K217" i="7"/>
  <c r="K209" i="7"/>
  <c r="K208" i="7"/>
  <c r="K206" i="7"/>
  <c r="K205" i="7"/>
  <c r="K203" i="7"/>
  <c r="K202" i="7"/>
  <c r="K201" i="7"/>
  <c r="K198" i="7"/>
  <c r="K197" i="7"/>
  <c r="K196" i="7"/>
  <c r="K195" i="7"/>
  <c r="K193" i="7"/>
  <c r="K192" i="7"/>
  <c r="K191" i="7"/>
  <c r="K190" i="7"/>
  <c r="K189" i="7"/>
  <c r="K188" i="7"/>
  <c r="K187" i="7"/>
  <c r="K186" i="7"/>
  <c r="K185" i="7"/>
  <c r="K184" i="7"/>
  <c r="K183" i="7"/>
  <c r="K179" i="7"/>
  <c r="K178" i="7"/>
  <c r="K177" i="7"/>
  <c r="K176" i="7"/>
  <c r="K175" i="7"/>
  <c r="K174" i="7"/>
  <c r="K173" i="7"/>
  <c r="K172" i="7"/>
  <c r="K171" i="7"/>
  <c r="K170" i="7"/>
  <c r="K163" i="7"/>
  <c r="K151" i="7"/>
  <c r="K139" i="7"/>
  <c r="K138" i="7"/>
  <c r="K137" i="7"/>
  <c r="K136" i="7"/>
  <c r="K135" i="7"/>
  <c r="K134" i="7"/>
  <c r="K131" i="7"/>
  <c r="K130" i="7"/>
  <c r="K129" i="7"/>
  <c r="K128" i="7"/>
  <c r="K127" i="7"/>
  <c r="K126" i="7"/>
  <c r="K121" i="7"/>
  <c r="K119" i="7"/>
  <c r="K117" i="7"/>
  <c r="K116" i="7"/>
  <c r="K115" i="7"/>
  <c r="K112" i="7"/>
  <c r="K111" i="7"/>
  <c r="K109" i="7"/>
  <c r="K108" i="7"/>
  <c r="K107" i="7"/>
  <c r="K106" i="7"/>
  <c r="K105" i="7"/>
  <c r="K104" i="7"/>
  <c r="K103" i="7"/>
  <c r="K100" i="7"/>
  <c r="K99" i="7"/>
  <c r="K98" i="7"/>
  <c r="K94" i="7"/>
  <c r="K93" i="7"/>
  <c r="K87" i="7"/>
  <c r="K80" i="7"/>
  <c r="K79" i="7"/>
  <c r="K78" i="7"/>
  <c r="K77" i="7"/>
  <c r="K76" i="7"/>
  <c r="K70" i="7"/>
  <c r="K68" i="7"/>
  <c r="K67" i="7"/>
  <c r="K65" i="7"/>
  <c r="K64" i="7"/>
  <c r="K62" i="7"/>
  <c r="K61" i="7"/>
  <c r="K60" i="7"/>
  <c r="K59" i="7"/>
  <c r="K57" i="7"/>
  <c r="K54" i="7"/>
  <c r="K53" i="7"/>
  <c r="K52" i="7"/>
  <c r="K51" i="7"/>
  <c r="K50" i="7"/>
  <c r="K49" i="7"/>
  <c r="K48" i="7"/>
  <c r="K46" i="7"/>
  <c r="K45" i="7"/>
  <c r="K44" i="7"/>
  <c r="K42" i="7"/>
  <c r="K41" i="7"/>
  <c r="K40" i="7"/>
  <c r="K39" i="7"/>
  <c r="K38" i="7"/>
  <c r="K37" i="7"/>
  <c r="K36" i="7"/>
  <c r="K35" i="7"/>
  <c r="K26" i="7"/>
  <c r="K11" i="7"/>
  <c r="K10" i="7"/>
  <c r="K9" i="7"/>
  <c r="K8" i="7"/>
  <c r="K7" i="7"/>
  <c r="J361" i="7"/>
  <c r="I361" i="7"/>
  <c r="H361" i="7"/>
  <c r="J356" i="7"/>
  <c r="I356" i="7"/>
  <c r="I355" i="7" s="1"/>
  <c r="I354" i="7" s="1"/>
  <c r="H356" i="7"/>
  <c r="H355" i="7" s="1"/>
  <c r="H354" i="7" s="1"/>
  <c r="J355" i="7"/>
  <c r="J354" i="7" s="1"/>
  <c r="J351" i="7"/>
  <c r="I351" i="7"/>
  <c r="H351" i="7"/>
  <c r="J349" i="7"/>
  <c r="I349" i="7"/>
  <c r="H349" i="7"/>
  <c r="J346" i="7"/>
  <c r="I346" i="7"/>
  <c r="H346" i="7"/>
  <c r="J343" i="7"/>
  <c r="I343" i="7"/>
  <c r="H343" i="7"/>
  <c r="H340" i="7" s="1"/>
  <c r="J340" i="7"/>
  <c r="I340" i="7"/>
  <c r="J336" i="7"/>
  <c r="I336" i="7"/>
  <c r="H336" i="7"/>
  <c r="J332" i="7"/>
  <c r="J331" i="7"/>
  <c r="I331" i="7"/>
  <c r="H331" i="7"/>
  <c r="J307" i="7"/>
  <c r="I307" i="7"/>
  <c r="J306" i="7"/>
  <c r="I306" i="7"/>
  <c r="H306" i="7"/>
  <c r="J299" i="7"/>
  <c r="I299" i="7"/>
  <c r="H299" i="7"/>
  <c r="J297" i="7"/>
  <c r="J247" i="7" s="1"/>
  <c r="I297" i="7"/>
  <c r="H297" i="7"/>
  <c r="J271" i="7"/>
  <c r="I271" i="7"/>
  <c r="J270" i="7"/>
  <c r="I270" i="7"/>
  <c r="H270" i="7"/>
  <c r="J255" i="7"/>
  <c r="J254" i="7"/>
  <c r="I254" i="7"/>
  <c r="I247" i="7" s="1"/>
  <c r="H254" i="7"/>
  <c r="J250" i="7"/>
  <c r="I250" i="7"/>
  <c r="J249" i="7"/>
  <c r="H249" i="7"/>
  <c r="H247" i="7" s="1"/>
  <c r="J248" i="7"/>
  <c r="H248" i="7"/>
  <c r="J234" i="7"/>
  <c r="H234" i="7"/>
  <c r="J233" i="7"/>
  <c r="H233" i="7"/>
  <c r="H227" i="7" s="1"/>
  <c r="I228" i="7"/>
  <c r="H228" i="7"/>
  <c r="I227" i="7"/>
  <c r="J220" i="7"/>
  <c r="I220" i="7"/>
  <c r="H220" i="7"/>
  <c r="J219" i="7"/>
  <c r="I219" i="7"/>
  <c r="H219" i="7"/>
  <c r="I216" i="7"/>
  <c r="H216" i="7"/>
  <c r="I215" i="7"/>
  <c r="H215" i="7"/>
  <c r="J211" i="7"/>
  <c r="I211" i="7"/>
  <c r="H211" i="7"/>
  <c r="J200" i="7"/>
  <c r="I200" i="7"/>
  <c r="H200" i="7"/>
  <c r="J195" i="7"/>
  <c r="I195" i="7"/>
  <c r="I169" i="7" s="1"/>
  <c r="H195" i="7"/>
  <c r="J183" i="7"/>
  <c r="I183" i="7"/>
  <c r="H183" i="7"/>
  <c r="J172" i="7"/>
  <c r="I172" i="7"/>
  <c r="H172" i="7"/>
  <c r="J170" i="7"/>
  <c r="I170" i="7"/>
  <c r="H170" i="7"/>
  <c r="H169" i="7"/>
  <c r="J165" i="7"/>
  <c r="K165" i="7" s="1"/>
  <c r="I162" i="7"/>
  <c r="I161" i="7"/>
  <c r="I159" i="7"/>
  <c r="H159" i="7"/>
  <c r="I158" i="7"/>
  <c r="H158" i="7"/>
  <c r="I151" i="7"/>
  <c r="J148" i="7"/>
  <c r="J141" i="7"/>
  <c r="J133" i="7"/>
  <c r="J127" i="7" s="1"/>
  <c r="J132" i="7"/>
  <c r="J126" i="7" s="1"/>
  <c r="J131" i="7"/>
  <c r="I131" i="7"/>
  <c r="I125" i="7" s="1"/>
  <c r="I163" i="7" s="1"/>
  <c r="H131" i="7"/>
  <c r="H125" i="7" s="1"/>
  <c r="I127" i="7"/>
  <c r="I165" i="7" s="1"/>
  <c r="H127" i="7"/>
  <c r="H162" i="7" s="1"/>
  <c r="I126" i="7"/>
  <c r="I164" i="7" s="1"/>
  <c r="H126" i="7"/>
  <c r="H161" i="7" s="1"/>
  <c r="J122" i="7"/>
  <c r="J112" i="7"/>
  <c r="J109" i="7"/>
  <c r="J98" i="7"/>
  <c r="I98" i="7"/>
  <c r="H98" i="7"/>
  <c r="J96" i="7"/>
  <c r="J93" i="7"/>
  <c r="I92" i="7"/>
  <c r="H92" i="7"/>
  <c r="I91" i="7"/>
  <c r="K91" i="7" s="1"/>
  <c r="I87" i="7"/>
  <c r="H86" i="7"/>
  <c r="J85" i="7"/>
  <c r="J78" i="7"/>
  <c r="I78" i="7"/>
  <c r="I76" i="7" s="1"/>
  <c r="H78" i="7"/>
  <c r="J76" i="7"/>
  <c r="H76" i="7"/>
  <c r="H91" i="7" s="1"/>
  <c r="J72" i="7"/>
  <c r="J62" i="7"/>
  <c r="J57" i="7"/>
  <c r="I57" i="7"/>
  <c r="H57" i="7"/>
  <c r="J44" i="7"/>
  <c r="I44" i="7"/>
  <c r="H44" i="7"/>
  <c r="J35" i="7"/>
  <c r="I35" i="7"/>
  <c r="I32" i="7" s="1"/>
  <c r="H35" i="7"/>
  <c r="J33" i="7"/>
  <c r="J32" i="7"/>
  <c r="K32" i="7" s="1"/>
  <c r="H32" i="7"/>
  <c r="J19" i="7"/>
  <c r="I15" i="7"/>
  <c r="K15" i="7" s="1"/>
  <c r="J14" i="7"/>
  <c r="J9" i="7"/>
  <c r="I9" i="7"/>
  <c r="H9" i="7"/>
  <c r="J7" i="7"/>
  <c r="I7" i="7"/>
  <c r="H7" i="7"/>
  <c r="H90" i="7" l="1"/>
  <c r="K355" i="7"/>
  <c r="H83" i="7"/>
  <c r="H89" i="7"/>
  <c r="H214" i="7"/>
  <c r="H3" i="7" s="1"/>
  <c r="H367" i="7" s="1"/>
  <c r="H30" i="7"/>
  <c r="H15" i="7"/>
  <c r="H22" i="7"/>
  <c r="H20" i="7"/>
  <c r="J228" i="7"/>
  <c r="K228" i="7" s="1"/>
  <c r="I20" i="7"/>
  <c r="K20" i="7" s="1"/>
  <c r="I28" i="7"/>
  <c r="K28" i="7" s="1"/>
  <c r="I22" i="7"/>
  <c r="K22" i="7" s="1"/>
  <c r="I24" i="7"/>
  <c r="K24" i="7" s="1"/>
  <c r="J167" i="7"/>
  <c r="J155" i="7"/>
  <c r="J145" i="7"/>
  <c r="J161" i="7"/>
  <c r="K161" i="7" s="1"/>
  <c r="J158" i="7"/>
  <c r="K158" i="7" s="1"/>
  <c r="J169" i="7"/>
  <c r="K169" i="7" s="1"/>
  <c r="H28" i="7"/>
  <c r="H163" i="7"/>
  <c r="H151" i="7"/>
  <c r="H157" i="7"/>
  <c r="H166" i="7"/>
  <c r="H154" i="7"/>
  <c r="H144" i="7"/>
  <c r="J168" i="7"/>
  <c r="J156" i="7"/>
  <c r="J146" i="7"/>
  <c r="K146" i="7" s="1"/>
  <c r="J159" i="7"/>
  <c r="K159" i="7" s="1"/>
  <c r="J162" i="7"/>
  <c r="K162" i="7" s="1"/>
  <c r="J152" i="7"/>
  <c r="J216" i="7"/>
  <c r="K216" i="7" s="1"/>
  <c r="I248" i="7"/>
  <c r="I214" i="7"/>
  <c r="I3" i="7" s="1"/>
  <c r="I367" i="7" s="1"/>
  <c r="H24" i="7"/>
  <c r="J6" i="7"/>
  <c r="I30" i="7"/>
  <c r="K30" i="7" s="1"/>
  <c r="I88" i="7"/>
  <c r="K88" i="7" s="1"/>
  <c r="I90" i="7"/>
  <c r="K90" i="7" s="1"/>
  <c r="I86" i="7"/>
  <c r="K86" i="7" s="1"/>
  <c r="I89" i="7"/>
  <c r="K89" i="7" s="1"/>
  <c r="I83" i="7"/>
  <c r="K83" i="7" s="1"/>
  <c r="J92" i="7"/>
  <c r="K92" i="7" s="1"/>
  <c r="I166" i="7"/>
  <c r="K166" i="7" s="1"/>
  <c r="I154" i="7"/>
  <c r="K154" i="7" s="1"/>
  <c r="I144" i="7"/>
  <c r="K144" i="7" s="1"/>
  <c r="I157" i="7"/>
  <c r="K157" i="7" s="1"/>
  <c r="I160" i="7"/>
  <c r="K160" i="7" s="1"/>
  <c r="J153" i="7"/>
  <c r="H160" i="7"/>
  <c r="J164" i="7"/>
  <c r="K164" i="7" s="1"/>
  <c r="J215" i="7"/>
  <c r="K215" i="7" s="1"/>
  <c r="H155" i="7"/>
  <c r="H156" i="7"/>
  <c r="H167" i="7"/>
  <c r="H168" i="7"/>
  <c r="H88" i="7"/>
  <c r="I145" i="7"/>
  <c r="I146" i="7"/>
  <c r="H152" i="7"/>
  <c r="H153" i="7"/>
  <c r="I155" i="7"/>
  <c r="I156" i="7"/>
  <c r="H164" i="7"/>
  <c r="H165" i="7"/>
  <c r="I167" i="7"/>
  <c r="I168" i="7"/>
  <c r="J227" i="7"/>
  <c r="K227" i="7" s="1"/>
  <c r="H145" i="7"/>
  <c r="H146" i="7"/>
  <c r="J82" i="7"/>
  <c r="H87" i="7"/>
  <c r="J125" i="7"/>
  <c r="K125" i="7" s="1"/>
  <c r="I152" i="7"/>
  <c r="I153" i="7"/>
  <c r="K9" i="12"/>
  <c r="I148" i="7" l="1"/>
  <c r="K148" i="7" s="1"/>
  <c r="K153" i="7"/>
  <c r="K167" i="7"/>
  <c r="K152" i="7"/>
  <c r="K156" i="7"/>
  <c r="K145" i="7"/>
  <c r="K168" i="7"/>
  <c r="K155" i="7"/>
  <c r="J143" i="7"/>
  <c r="I19" i="7"/>
  <c r="K19" i="7" s="1"/>
  <c r="I85" i="7"/>
  <c r="K85" i="7" s="1"/>
  <c r="J149" i="7"/>
  <c r="J142" i="7" s="1"/>
  <c r="J124" i="7" s="1"/>
  <c r="H148" i="7"/>
  <c r="H141" i="7" s="1"/>
  <c r="H124" i="7" s="1"/>
  <c r="H19" i="7"/>
  <c r="H14" i="7" s="1"/>
  <c r="H6" i="7" s="1"/>
  <c r="H85" i="7"/>
  <c r="H82" i="7" s="1"/>
  <c r="H75" i="7" s="1"/>
  <c r="J214" i="7"/>
  <c r="K214" i="7" s="1"/>
  <c r="J150" i="7"/>
  <c r="I141" i="7"/>
  <c r="K141" i="7" s="1"/>
  <c r="J75" i="7"/>
  <c r="K20" i="10"/>
  <c r="J26" i="4"/>
  <c r="K26" i="4"/>
  <c r="K25" i="4" s="1"/>
  <c r="I82" i="7" l="1"/>
  <c r="I124" i="7"/>
  <c r="K124" i="7" s="1"/>
  <c r="I14" i="7"/>
  <c r="K14" i="7" s="1"/>
  <c r="J5" i="7"/>
  <c r="K5" i="7" s="1"/>
  <c r="K17" i="12"/>
  <c r="K15" i="12"/>
  <c r="K8" i="12"/>
  <c r="L19" i="12"/>
  <c r="L18" i="12"/>
  <c r="L13" i="12"/>
  <c r="L11" i="12"/>
  <c r="L10" i="12"/>
  <c r="L14" i="11"/>
  <c r="L12" i="11"/>
  <c r="L11" i="11"/>
  <c r="L10" i="11"/>
  <c r="L9" i="11"/>
  <c r="K13" i="11"/>
  <c r="K7" i="11"/>
  <c r="K14" i="10"/>
  <c r="K8" i="10"/>
  <c r="K7" i="10" s="1"/>
  <c r="L17" i="10"/>
  <c r="L16" i="10"/>
  <c r="L15" i="10"/>
  <c r="L13" i="10"/>
  <c r="L11" i="10"/>
  <c r="L10" i="10"/>
  <c r="L9" i="10"/>
  <c r="K8" i="9"/>
  <c r="L16" i="9"/>
  <c r="L15" i="9"/>
  <c r="L12" i="9"/>
  <c r="L11" i="9"/>
  <c r="L10" i="9"/>
  <c r="L9" i="9"/>
  <c r="K17" i="9"/>
  <c r="K13" i="9"/>
  <c r="K7" i="9"/>
  <c r="L10" i="8"/>
  <c r="L9" i="8"/>
  <c r="L7" i="8"/>
  <c r="K6" i="8"/>
  <c r="L16" i="6"/>
  <c r="L15" i="6"/>
  <c r="L14" i="6"/>
  <c r="L9" i="6"/>
  <c r="L8" i="6"/>
  <c r="L6" i="6"/>
  <c r="K13" i="6"/>
  <c r="K7" i="6"/>
  <c r="K5" i="6" s="1"/>
  <c r="J18" i="5"/>
  <c r="K14" i="5"/>
  <c r="K13" i="5"/>
  <c r="K9" i="5"/>
  <c r="J12" i="5"/>
  <c r="J10" i="5" s="1"/>
  <c r="J7" i="5"/>
  <c r="J6" i="5" s="1"/>
  <c r="L30" i="4"/>
  <c r="J17" i="9"/>
  <c r="I17" i="9"/>
  <c r="H17" i="9"/>
  <c r="L28" i="4"/>
  <c r="L36" i="4"/>
  <c r="L34" i="4"/>
  <c r="L29" i="4"/>
  <c r="L27" i="4"/>
  <c r="L24" i="4"/>
  <c r="L23" i="4"/>
  <c r="L20" i="4"/>
  <c r="L19" i="4"/>
  <c r="L18" i="4"/>
  <c r="L15" i="4"/>
  <c r="L14" i="4"/>
  <c r="L11" i="4"/>
  <c r="L10" i="4"/>
  <c r="L9" i="4"/>
  <c r="K41" i="4"/>
  <c r="K35" i="4"/>
  <c r="K33" i="4"/>
  <c r="K17" i="4"/>
  <c r="K8" i="4"/>
  <c r="K6" i="11" l="1"/>
  <c r="K5" i="11" s="1"/>
  <c r="K14" i="12"/>
  <c r="I75" i="7"/>
  <c r="K75" i="7" s="1"/>
  <c r="K82" i="7"/>
  <c r="K6" i="9"/>
  <c r="K5" i="9" s="1"/>
  <c r="J3" i="7"/>
  <c r="K3" i="7" s="1"/>
  <c r="I6" i="7"/>
  <c r="K6" i="7" s="1"/>
  <c r="K5" i="12"/>
  <c r="K12" i="10"/>
  <c r="K6" i="10" s="1"/>
  <c r="J5" i="5"/>
  <c r="K32" i="4"/>
  <c r="K7" i="4"/>
  <c r="N100" i="3"/>
  <c r="N96" i="3"/>
  <c r="N93" i="3"/>
  <c r="N90" i="3"/>
  <c r="N89" i="3" s="1"/>
  <c r="O87" i="3"/>
  <c r="N83" i="3"/>
  <c r="N82" i="3"/>
  <c r="N71" i="3"/>
  <c r="O73" i="3"/>
  <c r="L68" i="3"/>
  <c r="O70" i="3"/>
  <c r="N68" i="3"/>
  <c r="N52" i="3"/>
  <c r="N80" i="3"/>
  <c r="O67" i="3"/>
  <c r="O61" i="3"/>
  <c r="O59" i="3"/>
  <c r="O56" i="3"/>
  <c r="L52" i="3"/>
  <c r="N50" i="3"/>
  <c r="N45" i="3"/>
  <c r="L32" i="3"/>
  <c r="L39" i="3"/>
  <c r="N39" i="3"/>
  <c r="N32" i="3"/>
  <c r="M27" i="3"/>
  <c r="N27" i="3"/>
  <c r="N25" i="3"/>
  <c r="N15" i="3"/>
  <c r="G228" i="1"/>
  <c r="G49" i="1"/>
  <c r="F133" i="1"/>
  <c r="L72" i="3"/>
  <c r="L71" i="3" s="1"/>
  <c r="L46" i="3"/>
  <c r="L28" i="3"/>
  <c r="L26" i="3"/>
  <c r="L16" i="3"/>
  <c r="L11" i="3"/>
  <c r="O105" i="3"/>
  <c r="O104" i="3"/>
  <c r="O95" i="3"/>
  <c r="O94" i="3"/>
  <c r="O88" i="3"/>
  <c r="O84" i="3"/>
  <c r="O79" i="3"/>
  <c r="O76" i="3"/>
  <c r="O75" i="3"/>
  <c r="O65" i="3"/>
  <c r="O64" i="3"/>
  <c r="O63" i="3"/>
  <c r="O60" i="3"/>
  <c r="O58" i="3"/>
  <c r="O55" i="3"/>
  <c r="O54" i="3"/>
  <c r="O53" i="3"/>
  <c r="O47" i="3"/>
  <c r="O46" i="3"/>
  <c r="O44" i="3"/>
  <c r="O43" i="3"/>
  <c r="O42" i="3"/>
  <c r="O41" i="3"/>
  <c r="O40" i="3"/>
  <c r="O38" i="3"/>
  <c r="O37" i="3"/>
  <c r="O36" i="3"/>
  <c r="O35" i="3"/>
  <c r="O31" i="3"/>
  <c r="O30" i="3"/>
  <c r="O29" i="3"/>
  <c r="O28" i="3"/>
  <c r="O26" i="3"/>
  <c r="O23" i="3"/>
  <c r="O22" i="3"/>
  <c r="O21" i="3"/>
  <c r="O20" i="3"/>
  <c r="O19" i="3"/>
  <c r="O18" i="3"/>
  <c r="O17" i="3"/>
  <c r="O16" i="3"/>
  <c r="O14" i="3"/>
  <c r="O13" i="3"/>
  <c r="O12" i="3"/>
  <c r="O11" i="3"/>
  <c r="N10" i="3"/>
  <c r="K6" i="4" l="1"/>
  <c r="J367" i="7"/>
  <c r="K367" i="7" s="1"/>
  <c r="K45" i="4"/>
  <c r="L25" i="3"/>
  <c r="N24" i="3"/>
  <c r="N9" i="3" s="1"/>
  <c r="G83" i="1"/>
  <c r="G96" i="1"/>
  <c r="E122" i="1"/>
  <c r="N8" i="3" l="1"/>
  <c r="G99" i="1"/>
  <c r="G98" i="1" s="1"/>
  <c r="F91" i="1"/>
  <c r="H91" i="1" s="1"/>
  <c r="F90" i="1"/>
  <c r="H90" i="1" s="1"/>
  <c r="F89" i="1"/>
  <c r="H89" i="1" s="1"/>
  <c r="F67" i="2"/>
  <c r="F62" i="2"/>
  <c r="G53" i="2"/>
  <c r="F54" i="2"/>
  <c r="F66" i="2" s="1"/>
  <c r="F21" i="2"/>
  <c r="F7" i="2"/>
  <c r="F26" i="2"/>
  <c r="F28" i="2"/>
  <c r="F34" i="2"/>
  <c r="G36" i="2"/>
  <c r="F18" i="2"/>
  <c r="F10" i="2"/>
  <c r="N108" i="3" l="1"/>
  <c r="F45" i="2"/>
  <c r="F65" i="2" s="1"/>
  <c r="H178" i="1"/>
  <c r="F64" i="1"/>
  <c r="F61" i="1"/>
  <c r="G136" i="1"/>
  <c r="G134" i="1" s="1"/>
  <c r="G118" i="1"/>
  <c r="G47" i="1"/>
  <c r="G80" i="1"/>
  <c r="G106" i="1"/>
  <c r="G7" i="1"/>
  <c r="G12" i="1"/>
  <c r="G22" i="1"/>
  <c r="G24" i="1"/>
  <c r="G29" i="1"/>
  <c r="G36" i="1"/>
  <c r="G42" i="1"/>
  <c r="G66" i="1"/>
  <c r="G92" i="1"/>
  <c r="G124" i="1"/>
  <c r="G129" i="1"/>
  <c r="G141" i="1"/>
  <c r="G140" i="1" s="1"/>
  <c r="G146" i="1"/>
  <c r="G145" i="1" s="1"/>
  <c r="G149" i="1"/>
  <c r="G155" i="1"/>
  <c r="G154" i="1" s="1"/>
  <c r="G165" i="1"/>
  <c r="G164" i="1" s="1"/>
  <c r="G174" i="1"/>
  <c r="G179" i="1"/>
  <c r="G183" i="1"/>
  <c r="G191" i="1"/>
  <c r="G212" i="1"/>
  <c r="G215" i="1"/>
  <c r="F68" i="2" l="1"/>
  <c r="G117" i="1"/>
  <c r="G182" i="1"/>
  <c r="G128" i="1"/>
  <c r="G173" i="1"/>
  <c r="G122" i="1"/>
  <c r="G21" i="1"/>
  <c r="G209" i="1"/>
  <c r="G202" i="1"/>
  <c r="G198" i="1"/>
  <c r="D34" i="2"/>
  <c r="D7" i="2"/>
  <c r="F185" i="1"/>
  <c r="H185" i="1" s="1"/>
  <c r="F186" i="1"/>
  <c r="G186" i="1" s="1"/>
  <c r="F187" i="1"/>
  <c r="H187" i="1" s="1"/>
  <c r="F184" i="1"/>
  <c r="H184" i="1" s="1"/>
  <c r="F180" i="1"/>
  <c r="H180" i="1" s="1"/>
  <c r="H176" i="1"/>
  <c r="F177" i="1"/>
  <c r="H177" i="1" s="1"/>
  <c r="F175" i="1"/>
  <c r="H175" i="1" s="1"/>
  <c r="F170" i="1"/>
  <c r="F171" i="1"/>
  <c r="H171" i="1" s="1"/>
  <c r="F172" i="1"/>
  <c r="F169" i="1"/>
  <c r="H169" i="1" s="1"/>
  <c r="F162" i="1"/>
  <c r="H162" i="1" s="1"/>
  <c r="F163" i="1"/>
  <c r="H163" i="1" s="1"/>
  <c r="F161" i="1"/>
  <c r="F156" i="1"/>
  <c r="H156" i="1" s="1"/>
  <c r="F157" i="1"/>
  <c r="H157" i="1" s="1"/>
  <c r="F158" i="1"/>
  <c r="H158" i="1" s="1"/>
  <c r="F159" i="1"/>
  <c r="H159" i="1" s="1"/>
  <c r="F152" i="1"/>
  <c r="H152" i="1" s="1"/>
  <c r="F153" i="1"/>
  <c r="H153" i="1" s="1"/>
  <c r="F150" i="1"/>
  <c r="H150" i="1" s="1"/>
  <c r="F148" i="1"/>
  <c r="F147" i="1"/>
  <c r="H147" i="1" s="1"/>
  <c r="F143" i="1"/>
  <c r="H143" i="1" s="1"/>
  <c r="F144" i="1"/>
  <c r="H144" i="1" s="1"/>
  <c r="F142" i="1"/>
  <c r="H142" i="1" s="1"/>
  <c r="F137" i="1"/>
  <c r="H137" i="1" s="1"/>
  <c r="F138" i="1"/>
  <c r="H138" i="1" s="1"/>
  <c r="F139" i="1"/>
  <c r="H139" i="1" s="1"/>
  <c r="F135" i="1"/>
  <c r="H135" i="1" s="1"/>
  <c r="F130" i="1"/>
  <c r="H130" i="1" s="1"/>
  <c r="F131" i="1"/>
  <c r="H131" i="1" s="1"/>
  <c r="H133" i="1"/>
  <c r="F132" i="1"/>
  <c r="H132" i="1" s="1"/>
  <c r="F114" i="1"/>
  <c r="H114" i="1" s="1"/>
  <c r="E49" i="1"/>
  <c r="F126" i="1"/>
  <c r="H126" i="1" s="1"/>
  <c r="F127" i="1"/>
  <c r="F125" i="1"/>
  <c r="H125" i="1" s="1"/>
  <c r="F119" i="1"/>
  <c r="F121" i="1"/>
  <c r="H121" i="1" s="1"/>
  <c r="F115" i="1"/>
  <c r="H115" i="1" s="1"/>
  <c r="F116" i="1"/>
  <c r="F112" i="1"/>
  <c r="G112" i="1" s="1"/>
  <c r="F109" i="1"/>
  <c r="F110" i="1"/>
  <c r="H108" i="1"/>
  <c r="H107" i="1"/>
  <c r="E98" i="1"/>
  <c r="F100" i="1"/>
  <c r="H100" i="1" s="1"/>
  <c r="F101" i="1"/>
  <c r="F102" i="1"/>
  <c r="F104" i="1"/>
  <c r="H104" i="1" s="1"/>
  <c r="F105" i="1"/>
  <c r="H105" i="1" s="1"/>
  <c r="F97" i="1"/>
  <c r="H97" i="1" s="1"/>
  <c r="F94" i="1"/>
  <c r="H94" i="1" s="1"/>
  <c r="F95" i="1"/>
  <c r="F93" i="1"/>
  <c r="H93" i="1" s="1"/>
  <c r="F81" i="1"/>
  <c r="H81" i="1" s="1"/>
  <c r="F82" i="1"/>
  <c r="H82" i="1" s="1"/>
  <c r="F85" i="1"/>
  <c r="F86" i="1"/>
  <c r="H86" i="1" s="1"/>
  <c r="F87" i="1"/>
  <c r="H87" i="1" s="1"/>
  <c r="F88" i="1"/>
  <c r="H88" i="1" s="1"/>
  <c r="F84" i="1"/>
  <c r="H73" i="1"/>
  <c r="G76" i="1"/>
  <c r="G77" i="1"/>
  <c r="H77" i="1" s="1"/>
  <c r="G78" i="1"/>
  <c r="H78" i="1" s="1"/>
  <c r="F79" i="1"/>
  <c r="G79" i="1" s="1"/>
  <c r="G75" i="1"/>
  <c r="F72" i="1"/>
  <c r="F68" i="1"/>
  <c r="H68" i="1" s="1"/>
  <c r="F69" i="1"/>
  <c r="F70" i="1"/>
  <c r="H70" i="1" s="1"/>
  <c r="H67" i="1"/>
  <c r="F51" i="1"/>
  <c r="H51" i="1" s="1"/>
  <c r="F52" i="1"/>
  <c r="H53" i="1"/>
  <c r="F54" i="1"/>
  <c r="H54" i="1" s="1"/>
  <c r="F55" i="1"/>
  <c r="F56" i="1"/>
  <c r="H56" i="1" s="1"/>
  <c r="F57" i="1"/>
  <c r="H57" i="1" s="1"/>
  <c r="F58" i="1"/>
  <c r="H58" i="1" s="1"/>
  <c r="F59" i="1"/>
  <c r="H59" i="1" s="1"/>
  <c r="F60" i="1"/>
  <c r="H60" i="1" s="1"/>
  <c r="F62" i="1"/>
  <c r="H62" i="1" s="1"/>
  <c r="F63" i="1"/>
  <c r="H63" i="1" s="1"/>
  <c r="F65" i="1"/>
  <c r="H65" i="1" s="1"/>
  <c r="F50" i="1"/>
  <c r="H50" i="1" s="1"/>
  <c r="F44" i="1"/>
  <c r="H44" i="1" s="1"/>
  <c r="F45" i="1"/>
  <c r="F46" i="1"/>
  <c r="F47" i="1"/>
  <c r="F48" i="1"/>
  <c r="F43" i="1"/>
  <c r="H43" i="1" s="1"/>
  <c r="F38" i="1"/>
  <c r="H38" i="1" s="1"/>
  <c r="F39" i="1"/>
  <c r="H39" i="1" s="1"/>
  <c r="F40" i="1"/>
  <c r="H40" i="1" s="1"/>
  <c r="F41" i="1"/>
  <c r="H41" i="1" s="1"/>
  <c r="F37" i="1"/>
  <c r="H37" i="1" s="1"/>
  <c r="F31" i="1"/>
  <c r="H31" i="1" s="1"/>
  <c r="F32" i="1"/>
  <c r="H32" i="1" s="1"/>
  <c r="F33" i="1"/>
  <c r="H33" i="1" s="1"/>
  <c r="F34" i="1"/>
  <c r="H34" i="1" s="1"/>
  <c r="F35" i="1"/>
  <c r="H35" i="1" s="1"/>
  <c r="F30" i="1"/>
  <c r="F26" i="1"/>
  <c r="H26" i="1" s="1"/>
  <c r="F27" i="1"/>
  <c r="H27" i="1" s="1"/>
  <c r="F28" i="1"/>
  <c r="H28" i="1" s="1"/>
  <c r="F25" i="1"/>
  <c r="H25" i="1" s="1"/>
  <c r="F23" i="1"/>
  <c r="H23" i="1" s="1"/>
  <c r="F14" i="1"/>
  <c r="H14" i="1" s="1"/>
  <c r="F15" i="1"/>
  <c r="H15" i="1" s="1"/>
  <c r="F16" i="1"/>
  <c r="H16" i="1" s="1"/>
  <c r="F17" i="1"/>
  <c r="H17" i="1" s="1"/>
  <c r="F18" i="1"/>
  <c r="H18" i="1" s="1"/>
  <c r="F19" i="1"/>
  <c r="H19" i="1" s="1"/>
  <c r="F20" i="1"/>
  <c r="H20" i="1" s="1"/>
  <c r="F13" i="1"/>
  <c r="H13" i="1" s="1"/>
  <c r="F9" i="1"/>
  <c r="H9" i="1" s="1"/>
  <c r="F10" i="1"/>
  <c r="H10" i="1" s="1"/>
  <c r="F11" i="1"/>
  <c r="H11" i="1" s="1"/>
  <c r="F8" i="1"/>
  <c r="H8" i="1" s="1"/>
  <c r="E37" i="2"/>
  <c r="G37" i="2" s="1"/>
  <c r="G38" i="2"/>
  <c r="G39" i="2"/>
  <c r="G40" i="2"/>
  <c r="E41" i="2"/>
  <c r="G41" i="2" s="1"/>
  <c r="E42" i="2"/>
  <c r="G42" i="2" s="1"/>
  <c r="E43" i="2"/>
  <c r="G43" i="2" s="1"/>
  <c r="E44" i="2"/>
  <c r="D28" i="2"/>
  <c r="E31" i="2"/>
  <c r="G31" i="2" s="1"/>
  <c r="E33" i="2"/>
  <c r="G33" i="2" s="1"/>
  <c r="E30" i="2"/>
  <c r="E27" i="2"/>
  <c r="G27" i="2" s="1"/>
  <c r="E23" i="2"/>
  <c r="G23" i="2" s="1"/>
  <c r="E24" i="2"/>
  <c r="G24" i="2" s="1"/>
  <c r="E25" i="2"/>
  <c r="E22" i="2"/>
  <c r="G22" i="2" s="1"/>
  <c r="E20" i="2"/>
  <c r="G20" i="2" s="1"/>
  <c r="E19" i="2"/>
  <c r="G19" i="2" s="1"/>
  <c r="E17" i="2"/>
  <c r="G17" i="2" s="1"/>
  <c r="E14" i="2"/>
  <c r="G14" i="2" s="1"/>
  <c r="E15" i="2"/>
  <c r="G15" i="2" s="1"/>
  <c r="E16" i="2"/>
  <c r="G16" i="2" s="1"/>
  <c r="E11" i="2"/>
  <c r="G11" i="2" s="1"/>
  <c r="E12" i="2"/>
  <c r="G12" i="2" s="1"/>
  <c r="E9" i="2"/>
  <c r="G9" i="2" s="1"/>
  <c r="E8" i="2"/>
  <c r="G8" i="2" s="1"/>
  <c r="E13" i="2"/>
  <c r="G13" i="2" s="1"/>
  <c r="F83" i="1" l="1"/>
  <c r="H72" i="1"/>
  <c r="E10" i="2"/>
  <c r="G10" i="2" s="1"/>
  <c r="E34" i="2"/>
  <c r="G34" i="2" s="1"/>
  <c r="E28" i="2"/>
  <c r="G28" i="2" s="1"/>
  <c r="F106" i="1"/>
  <c r="H106" i="1" s="1"/>
  <c r="G160" i="1"/>
  <c r="G74" i="1"/>
  <c r="G71" i="1" s="1"/>
  <c r="G113" i="1"/>
  <c r="F49" i="1"/>
  <c r="H49" i="1" s="1"/>
  <c r="F66" i="1"/>
  <c r="H66" i="1" s="1"/>
  <c r="F24" i="1"/>
  <c r="F155" i="1"/>
  <c r="H155" i="1" s="1"/>
  <c r="F99" i="1"/>
  <c r="F98" i="1" s="1"/>
  <c r="F124" i="1"/>
  <c r="F36" i="1"/>
  <c r="H36" i="1" s="1"/>
  <c r="F12" i="1"/>
  <c r="H12" i="1" s="1"/>
  <c r="F7" i="1"/>
  <c r="H7" i="1" s="1"/>
  <c r="G168" i="1"/>
  <c r="G242" i="1"/>
  <c r="G6" i="1"/>
  <c r="F129" i="1"/>
  <c r="H129" i="1" s="1"/>
  <c r="F266" i="1"/>
  <c r="H99" i="1" l="1"/>
  <c r="H98" i="1"/>
  <c r="G167" i="1"/>
  <c r="F122" i="1"/>
  <c r="H122" i="1" s="1"/>
  <c r="H124" i="1"/>
  <c r="H24" i="1"/>
  <c r="G111" i="1"/>
  <c r="F195" i="1"/>
  <c r="H195" i="1" s="1"/>
  <c r="E228" i="1"/>
  <c r="E198" i="1"/>
  <c r="F238" i="1"/>
  <c r="E52" i="2"/>
  <c r="G52" i="2" s="1"/>
  <c r="E215" i="1"/>
  <c r="F247" i="1"/>
  <c r="H247" i="1" s="1"/>
  <c r="F248" i="1"/>
  <c r="H248" i="1" s="1"/>
  <c r="F249" i="1"/>
  <c r="H249" i="1" s="1"/>
  <c r="F250" i="1"/>
  <c r="H250" i="1" s="1"/>
  <c r="F251" i="1"/>
  <c r="H251" i="1" s="1"/>
  <c r="F252" i="1"/>
  <c r="G252" i="1" s="1"/>
  <c r="F246" i="1"/>
  <c r="H246" i="1" s="1"/>
  <c r="F200" i="1"/>
  <c r="H200" i="1" s="1"/>
  <c r="F201" i="1"/>
  <c r="H201" i="1" s="1"/>
  <c r="F194" i="1"/>
  <c r="H194" i="1" s="1"/>
  <c r="F196" i="1"/>
  <c r="H196" i="1" s="1"/>
  <c r="F197" i="1"/>
  <c r="F192" i="1"/>
  <c r="H192" i="1" s="1"/>
  <c r="F237" i="1"/>
  <c r="H237" i="1" s="1"/>
  <c r="F233" i="1"/>
  <c r="H233" i="1" s="1"/>
  <c r="F235" i="1"/>
  <c r="H235" i="1" s="1"/>
  <c r="F232" i="1"/>
  <c r="F234" i="1"/>
  <c r="H234" i="1" s="1"/>
  <c r="F236" i="1"/>
  <c r="H236" i="1" s="1"/>
  <c r="F218" i="1"/>
  <c r="H218" i="1" s="1"/>
  <c r="F216" i="1"/>
  <c r="H213" i="1"/>
  <c r="F210" i="1"/>
  <c r="E202" i="1"/>
  <c r="F208" i="1"/>
  <c r="H208" i="1" s="1"/>
  <c r="F207" i="1"/>
  <c r="H207" i="1" s="1"/>
  <c r="F199" i="1"/>
  <c r="H199" i="1" s="1"/>
  <c r="E48" i="2"/>
  <c r="G48" i="2" s="1"/>
  <c r="E141" i="1"/>
  <c r="F141" i="1"/>
  <c r="H141" i="1" s="1"/>
  <c r="E61" i="2"/>
  <c r="G61" i="2" s="1"/>
  <c r="E57" i="2"/>
  <c r="G57" i="2" s="1"/>
  <c r="D54" i="2"/>
  <c r="E58" i="2"/>
  <c r="G58" i="2" s="1"/>
  <c r="E7" i="2"/>
  <c r="D10" i="2"/>
  <c r="D18" i="2"/>
  <c r="E18" i="2"/>
  <c r="G18" i="2" s="1"/>
  <c r="D21" i="2"/>
  <c r="E21" i="2"/>
  <c r="G21" i="2" s="1"/>
  <c r="D26" i="2"/>
  <c r="E26" i="2"/>
  <c r="G26" i="2" s="1"/>
  <c r="D62" i="2"/>
  <c r="D45" i="2" l="1"/>
  <c r="G7" i="2"/>
  <c r="G45" i="2"/>
  <c r="E54" i="2"/>
  <c r="G54" i="2" s="1"/>
  <c r="F209" i="1"/>
  <c r="H209" i="1" s="1"/>
  <c r="H210" i="1"/>
  <c r="F215" i="1"/>
  <c r="H215" i="1" s="1"/>
  <c r="H216" i="1"/>
  <c r="F228" i="1"/>
  <c r="H228" i="1" s="1"/>
  <c r="H232" i="1"/>
  <c r="G253" i="1"/>
  <c r="F198" i="1"/>
  <c r="H198" i="1" s="1"/>
  <c r="F202" i="1"/>
  <c r="H202" i="1" s="1"/>
  <c r="E62" i="2"/>
  <c r="G62" i="2" s="1"/>
  <c r="E65" i="2" l="1"/>
  <c r="G65" i="2" s="1"/>
  <c r="F256" i="1" l="1"/>
  <c r="J8" i="11"/>
  <c r="L8" i="11" s="1"/>
  <c r="I8" i="11"/>
  <c r="H8" i="11"/>
  <c r="H7" i="11"/>
  <c r="I7" i="11"/>
  <c r="J7" i="11"/>
  <c r="L7" i="11" s="1"/>
  <c r="E129" i="1" l="1"/>
  <c r="H13" i="6" l="1"/>
  <c r="G18" i="5"/>
  <c r="D209" i="1"/>
  <c r="D202" i="1"/>
  <c r="D198" i="1"/>
  <c r="D191" i="1"/>
  <c r="E36" i="1"/>
  <c r="I15" i="12"/>
  <c r="J15" i="12"/>
  <c r="H17" i="12"/>
  <c r="H15" i="12"/>
  <c r="H12" i="12"/>
  <c r="H9" i="12"/>
  <c r="H13" i="11"/>
  <c r="H14" i="10"/>
  <c r="H12" i="10" s="1"/>
  <c r="H8" i="10"/>
  <c r="H7" i="10" s="1"/>
  <c r="I8" i="10"/>
  <c r="I7" i="10" s="1"/>
  <c r="J8" i="10"/>
  <c r="H13" i="9"/>
  <c r="H8" i="9"/>
  <c r="H7" i="9" s="1"/>
  <c r="I6" i="8"/>
  <c r="J6" i="8"/>
  <c r="E149" i="1"/>
  <c r="F149" i="1"/>
  <c r="H149" i="1" s="1"/>
  <c r="H6" i="8"/>
  <c r="H18" i="8" s="1"/>
  <c r="I7" i="6"/>
  <c r="I5" i="6" s="1"/>
  <c r="J7" i="6"/>
  <c r="H7" i="6"/>
  <c r="H5" i="6" s="1"/>
  <c r="I7" i="5"/>
  <c r="G7" i="5"/>
  <c r="G6" i="5" s="1"/>
  <c r="H6" i="5"/>
  <c r="H12" i="5"/>
  <c r="I12" i="5"/>
  <c r="K12" i="5" s="1"/>
  <c r="G12" i="5"/>
  <c r="G10" i="5" s="1"/>
  <c r="H35" i="4"/>
  <c r="H33" i="4"/>
  <c r="I26" i="4"/>
  <c r="I25" i="4" s="1"/>
  <c r="H26" i="4"/>
  <c r="H25" i="4" s="1"/>
  <c r="H20" i="4"/>
  <c r="H17" i="4" s="1"/>
  <c r="H11" i="4"/>
  <c r="H8" i="4" s="1"/>
  <c r="M74" i="3"/>
  <c r="M71" i="3" s="1"/>
  <c r="K52" i="3"/>
  <c r="K100" i="3"/>
  <c r="K96" i="3"/>
  <c r="K93" i="3"/>
  <c r="K90" i="3"/>
  <c r="K89" i="3" s="1"/>
  <c r="K83" i="3"/>
  <c r="K82" i="3" s="1"/>
  <c r="K80" i="3"/>
  <c r="L80" i="3"/>
  <c r="M80" i="3"/>
  <c r="O80" i="3" s="1"/>
  <c r="K74" i="3"/>
  <c r="K71" i="3" s="1"/>
  <c r="K68" i="3"/>
  <c r="K45" i="3"/>
  <c r="K39" i="3"/>
  <c r="K32" i="3"/>
  <c r="K27" i="3"/>
  <c r="K25" i="3"/>
  <c r="K15" i="3"/>
  <c r="K10" i="3"/>
  <c r="D253" i="1"/>
  <c r="D265" i="1" s="1"/>
  <c r="F265" i="1" s="1"/>
  <c r="J7" i="10" l="1"/>
  <c r="L7" i="10" s="1"/>
  <c r="L8" i="10"/>
  <c r="J5" i="6"/>
  <c r="L7" i="6"/>
  <c r="H18" i="6"/>
  <c r="I6" i="5"/>
  <c r="K6" i="5" s="1"/>
  <c r="K7" i="5"/>
  <c r="J25" i="4"/>
  <c r="L25" i="4" s="1"/>
  <c r="L26" i="4"/>
  <c r="H7" i="4"/>
  <c r="D242" i="1"/>
  <c r="D264" i="1" s="1"/>
  <c r="H14" i="12"/>
  <c r="H8" i="12"/>
  <c r="H6" i="11"/>
  <c r="H6" i="10"/>
  <c r="H24" i="10" s="1"/>
  <c r="H6" i="9"/>
  <c r="H5" i="9" s="1"/>
  <c r="H25" i="9" s="1"/>
  <c r="G5" i="5"/>
  <c r="G26" i="5" s="1"/>
  <c r="H32" i="4"/>
  <c r="K24" i="3"/>
  <c r="K9" i="3" s="1"/>
  <c r="K8" i="3" s="1"/>
  <c r="K108" i="3" s="1"/>
  <c r="D106" i="1"/>
  <c r="E106" i="1"/>
  <c r="D183" i="1"/>
  <c r="D182" i="1" s="1"/>
  <c r="D179" i="1"/>
  <c r="D174" i="1"/>
  <c r="D173" i="1" s="1"/>
  <c r="D168" i="1"/>
  <c r="D167" i="1" s="1"/>
  <c r="D165" i="1"/>
  <c r="D164" i="1" s="1"/>
  <c r="D160" i="1"/>
  <c r="D155" i="1"/>
  <c r="D154" i="1" s="1"/>
  <c r="H6" i="4" l="1"/>
  <c r="H45" i="4" s="1"/>
  <c r="H5" i="11"/>
  <c r="H18" i="11"/>
  <c r="H5" i="12"/>
  <c r="H26" i="12" s="1"/>
  <c r="D149" i="1"/>
  <c r="D146" i="1"/>
  <c r="D145" i="1" s="1"/>
  <c r="D141" i="1"/>
  <c r="D140" i="1" s="1"/>
  <c r="D136" i="1"/>
  <c r="D129" i="1"/>
  <c r="D128" i="1" s="1"/>
  <c r="D124" i="1"/>
  <c r="D122" i="1" s="1"/>
  <c r="D118" i="1"/>
  <c r="D113" i="1"/>
  <c r="D111" i="1" s="1"/>
  <c r="D98" i="1"/>
  <c r="D96" i="1"/>
  <c r="D92" i="1"/>
  <c r="F74" i="1"/>
  <c r="H74" i="1" s="1"/>
  <c r="D83" i="1"/>
  <c r="D74" i="1"/>
  <c r="D71" i="1" s="1"/>
  <c r="D117" i="1" l="1"/>
  <c r="D134" i="1"/>
  <c r="F136" i="1"/>
  <c r="H136" i="1" s="1"/>
  <c r="D80" i="1"/>
  <c r="H83" i="1"/>
  <c r="D66" i="1"/>
  <c r="D49" i="1"/>
  <c r="D42" i="1"/>
  <c r="D36" i="1"/>
  <c r="D29" i="1"/>
  <c r="D24" i="1"/>
  <c r="D22" i="1"/>
  <c r="D7" i="1"/>
  <c r="D12" i="1"/>
  <c r="D21" i="1" l="1"/>
  <c r="D6" i="1" s="1"/>
  <c r="D263" i="1" s="1"/>
  <c r="D267" i="1" l="1"/>
  <c r="C62" i="2"/>
  <c r="C67" i="2" s="1"/>
  <c r="D258" i="1" s="1"/>
  <c r="C54" i="2"/>
  <c r="C66" i="2" s="1"/>
  <c r="D257" i="1" s="1"/>
  <c r="C34" i="2"/>
  <c r="C28" i="2"/>
  <c r="C26" i="2"/>
  <c r="C21" i="2"/>
  <c r="C18" i="2"/>
  <c r="C10" i="2"/>
  <c r="C7" i="2"/>
  <c r="J10" i="3"/>
  <c r="J15" i="3"/>
  <c r="J25" i="3"/>
  <c r="J27" i="3"/>
  <c r="J32" i="3"/>
  <c r="J39" i="3"/>
  <c r="J45" i="3"/>
  <c r="J50" i="3"/>
  <c r="J52" i="3"/>
  <c r="J68" i="3"/>
  <c r="J74" i="3"/>
  <c r="J71" i="3" s="1"/>
  <c r="J80" i="3"/>
  <c r="J83" i="3"/>
  <c r="J82" i="3" s="1"/>
  <c r="J90" i="3"/>
  <c r="J89" i="3" s="1"/>
  <c r="J93" i="3"/>
  <c r="J96" i="3"/>
  <c r="J100" i="3"/>
  <c r="I100" i="3"/>
  <c r="I96" i="3"/>
  <c r="I93" i="3"/>
  <c r="I90" i="3"/>
  <c r="I89" i="3" s="1"/>
  <c r="I83" i="3"/>
  <c r="I82" i="3" s="1"/>
  <c r="I80" i="3"/>
  <c r="I74" i="3"/>
  <c r="I71" i="3" s="1"/>
  <c r="I68" i="3"/>
  <c r="I52" i="3"/>
  <c r="I50" i="3"/>
  <c r="I45" i="3"/>
  <c r="I39" i="3"/>
  <c r="I32" i="3"/>
  <c r="I27" i="3"/>
  <c r="I25" i="3"/>
  <c r="I15" i="3"/>
  <c r="I10" i="3"/>
  <c r="J24" i="3" l="1"/>
  <c r="I24" i="3"/>
  <c r="I9" i="3" s="1"/>
  <c r="I8" i="3" s="1"/>
  <c r="I108" i="3" s="1"/>
  <c r="C45" i="2"/>
  <c r="C65" i="2" s="1"/>
  <c r="J9" i="3"/>
  <c r="J8" i="3" s="1"/>
  <c r="J108" i="3" s="1"/>
  <c r="C68" i="2" l="1"/>
  <c r="D256" i="1"/>
  <c r="D259" i="1" s="1"/>
  <c r="D261" i="1" s="1"/>
  <c r="D268" i="1" s="1"/>
  <c r="H100" i="3"/>
  <c r="H96" i="3"/>
  <c r="H93" i="3"/>
  <c r="H90" i="3"/>
  <c r="H89" i="3" s="1"/>
  <c r="H83" i="3"/>
  <c r="H82" i="3" s="1"/>
  <c r="H80" i="3"/>
  <c r="H74" i="3"/>
  <c r="H71" i="3" s="1"/>
  <c r="H68" i="3"/>
  <c r="H52" i="3"/>
  <c r="H50" i="3"/>
  <c r="H45" i="3"/>
  <c r="H39" i="3"/>
  <c r="H32" i="3"/>
  <c r="H27" i="3"/>
  <c r="H25" i="3"/>
  <c r="H15" i="3"/>
  <c r="H10" i="3"/>
  <c r="H24" i="3" l="1"/>
  <c r="H9" i="3" s="1"/>
  <c r="H8" i="3" s="1"/>
  <c r="E209" i="1" l="1"/>
  <c r="L100" i="3"/>
  <c r="I12" i="12"/>
  <c r="J12" i="12"/>
  <c r="L12" i="12" s="1"/>
  <c r="I9" i="12"/>
  <c r="J9" i="12"/>
  <c r="L9" i="12" s="1"/>
  <c r="I13" i="11"/>
  <c r="J13" i="11"/>
  <c r="L13" i="11" s="1"/>
  <c r="J14" i="10"/>
  <c r="L14" i="10" s="1"/>
  <c r="I14" i="10"/>
  <c r="I8" i="9"/>
  <c r="I7" i="9" s="1"/>
  <c r="J8" i="9"/>
  <c r="H18" i="5"/>
  <c r="I18" i="5"/>
  <c r="I33" i="4"/>
  <c r="J33" i="4"/>
  <c r="L33" i="4" s="1"/>
  <c r="M90" i="3"/>
  <c r="M89" i="3" s="1"/>
  <c r="O89" i="3" s="1"/>
  <c r="L90" i="3"/>
  <c r="L89" i="3" s="1"/>
  <c r="M83" i="3"/>
  <c r="O83" i="3" s="1"/>
  <c r="L83" i="3"/>
  <c r="M68" i="3"/>
  <c r="M50" i="3"/>
  <c r="M45" i="3"/>
  <c r="O45" i="3" s="1"/>
  <c r="M39" i="3"/>
  <c r="O39" i="3" s="1"/>
  <c r="M32" i="3"/>
  <c r="O32" i="3" s="1"/>
  <c r="O27" i="3"/>
  <c r="M25" i="3"/>
  <c r="O25" i="3" s="1"/>
  <c r="M15" i="3"/>
  <c r="O15" i="3" s="1"/>
  <c r="M10" i="3"/>
  <c r="O10" i="3" s="1"/>
  <c r="J8" i="12" l="1"/>
  <c r="L8" i="12" s="1"/>
  <c r="I8" i="12"/>
  <c r="J7" i="9"/>
  <c r="L7" i="9" s="1"/>
  <c r="L8" i="9"/>
  <c r="M52" i="3"/>
  <c r="M24" i="3" s="1"/>
  <c r="O24" i="3" s="1"/>
  <c r="E67" i="2"/>
  <c r="G67" i="2" s="1"/>
  <c r="E66" i="2"/>
  <c r="G66" i="2" s="1"/>
  <c r="E253" i="1"/>
  <c r="F253" i="1"/>
  <c r="H253" i="1" s="1"/>
  <c r="E183" i="1"/>
  <c r="E182" i="1" s="1"/>
  <c r="F183" i="1"/>
  <c r="E179" i="1"/>
  <c r="F179" i="1"/>
  <c r="H179" i="1" s="1"/>
  <c r="E165" i="1"/>
  <c r="E164" i="1" s="1"/>
  <c r="F165" i="1"/>
  <c r="E174" i="1"/>
  <c r="E173" i="1" s="1"/>
  <c r="F174" i="1"/>
  <c r="H174" i="1" s="1"/>
  <c r="E168" i="1"/>
  <c r="E167" i="1" s="1"/>
  <c r="E160" i="1"/>
  <c r="F160" i="1"/>
  <c r="H160" i="1" s="1"/>
  <c r="E155" i="1"/>
  <c r="E154" i="1" s="1"/>
  <c r="F154" i="1"/>
  <c r="H154" i="1" s="1"/>
  <c r="E146" i="1"/>
  <c r="E145" i="1" s="1"/>
  <c r="F146" i="1"/>
  <c r="E140" i="1"/>
  <c r="F140" i="1"/>
  <c r="H140" i="1" s="1"/>
  <c r="F134" i="1"/>
  <c r="H134" i="1" s="1"/>
  <c r="E134" i="1"/>
  <c r="E128" i="1"/>
  <c r="F128" i="1"/>
  <c r="H128" i="1" s="1"/>
  <c r="E118" i="1"/>
  <c r="E113" i="1"/>
  <c r="E111" i="1" s="1"/>
  <c r="E96" i="1"/>
  <c r="F96" i="1"/>
  <c r="H96" i="1" s="1"/>
  <c r="E92" i="1"/>
  <c r="F92" i="1"/>
  <c r="H92" i="1" s="1"/>
  <c r="E80" i="1"/>
  <c r="F80" i="1"/>
  <c r="H80" i="1" s="1"/>
  <c r="E71" i="1"/>
  <c r="F71" i="1"/>
  <c r="H71" i="1" s="1"/>
  <c r="E66" i="1"/>
  <c r="E42" i="1"/>
  <c r="F42" i="1"/>
  <c r="H42" i="1" s="1"/>
  <c r="E29" i="1"/>
  <c r="F29" i="1"/>
  <c r="E24" i="1"/>
  <c r="E22" i="1"/>
  <c r="F22" i="1"/>
  <c r="H22" i="1" s="1"/>
  <c r="E12" i="1"/>
  <c r="E7" i="1"/>
  <c r="E212" i="1"/>
  <c r="F212" i="1"/>
  <c r="H212" i="1" s="1"/>
  <c r="E191" i="1"/>
  <c r="F191" i="1"/>
  <c r="H191" i="1" s="1"/>
  <c r="F257" i="1" l="1"/>
  <c r="F258" i="1"/>
  <c r="F164" i="1"/>
  <c r="E242" i="1"/>
  <c r="E21" i="1"/>
  <c r="E6" i="1" s="1"/>
  <c r="F145" i="1"/>
  <c r="H145" i="1" s="1"/>
  <c r="H146" i="1"/>
  <c r="E117" i="1"/>
  <c r="F118" i="1"/>
  <c r="H29" i="1"/>
  <c r="F21" i="1"/>
  <c r="F173" i="1"/>
  <c r="H173" i="1" s="1"/>
  <c r="F182" i="1"/>
  <c r="H182" i="1" s="1"/>
  <c r="H183" i="1"/>
  <c r="F242" i="1"/>
  <c r="F259" i="1" l="1"/>
  <c r="F261" i="1" s="1"/>
  <c r="H118" i="1"/>
  <c r="F117" i="1"/>
  <c r="H117" i="1" s="1"/>
  <c r="F264" i="1"/>
  <c r="H242" i="1"/>
  <c r="H21" i="1"/>
  <c r="F6" i="1"/>
  <c r="H6" i="1" s="1"/>
  <c r="E188" i="1"/>
  <c r="I17" i="12"/>
  <c r="I14" i="12" s="1"/>
  <c r="I5" i="12" s="1"/>
  <c r="J17" i="12"/>
  <c r="I6" i="11"/>
  <c r="I5" i="11" s="1"/>
  <c r="J6" i="11"/>
  <c r="J5" i="11" s="1"/>
  <c r="L5" i="11" s="1"/>
  <c r="I20" i="10"/>
  <c r="J20" i="10"/>
  <c r="I12" i="10"/>
  <c r="I6" i="10" s="1"/>
  <c r="J12" i="10"/>
  <c r="I13" i="9"/>
  <c r="I6" i="9" s="1"/>
  <c r="I5" i="9" s="1"/>
  <c r="I25" i="9" s="1"/>
  <c r="J13" i="9"/>
  <c r="I13" i="8"/>
  <c r="I18" i="8" s="1"/>
  <c r="J13" i="8"/>
  <c r="J18" i="8" s="1"/>
  <c r="I13" i="6"/>
  <c r="I18" i="6" s="1"/>
  <c r="J13" i="6"/>
  <c r="J18" i="6" s="1"/>
  <c r="H10" i="5"/>
  <c r="H5" i="5" s="1"/>
  <c r="H26" i="5" s="1"/>
  <c r="I10" i="5"/>
  <c r="I41" i="4"/>
  <c r="J41" i="4"/>
  <c r="I35" i="4"/>
  <c r="J35" i="4"/>
  <c r="I17" i="4"/>
  <c r="J17" i="4"/>
  <c r="L17" i="4" s="1"/>
  <c r="I8" i="4"/>
  <c r="J8" i="4"/>
  <c r="L8" i="4" s="1"/>
  <c r="M100" i="3"/>
  <c r="O100" i="3" s="1"/>
  <c r="L96" i="3"/>
  <c r="M96" i="3"/>
  <c r="M93" i="3"/>
  <c r="O93" i="3" s="1"/>
  <c r="L93" i="3"/>
  <c r="L82" i="3"/>
  <c r="M82" i="3"/>
  <c r="J14" i="12" l="1"/>
  <c r="L17" i="12"/>
  <c r="J6" i="10"/>
  <c r="L12" i="10"/>
  <c r="I24" i="10"/>
  <c r="J6" i="9"/>
  <c r="L13" i="9"/>
  <c r="J5" i="9"/>
  <c r="L6" i="9"/>
  <c r="I5" i="5"/>
  <c r="K10" i="5"/>
  <c r="J32" i="4"/>
  <c r="L32" i="4" s="1"/>
  <c r="L35" i="4"/>
  <c r="J7" i="4"/>
  <c r="I7" i="4"/>
  <c r="M9" i="3"/>
  <c r="L9" i="3"/>
  <c r="L8" i="3" s="1"/>
  <c r="L108" i="3" s="1"/>
  <c r="I26" i="12"/>
  <c r="J18" i="11"/>
  <c r="I18" i="11"/>
  <c r="I32" i="4"/>
  <c r="J25" i="9" l="1"/>
  <c r="L5" i="9"/>
  <c r="J24" i="10"/>
  <c r="L6" i="10"/>
  <c r="I26" i="5"/>
  <c r="K5" i="5"/>
  <c r="J5" i="12"/>
  <c r="L14" i="12"/>
  <c r="J6" i="4"/>
  <c r="L7" i="4"/>
  <c r="I6" i="4"/>
  <c r="I45" i="4" s="1"/>
  <c r="M8" i="3"/>
  <c r="O9" i="3"/>
  <c r="E68" i="2"/>
  <c r="G68" i="2" s="1"/>
  <c r="M108" i="3" l="1"/>
  <c r="O8" i="3"/>
  <c r="L5" i="12"/>
  <c r="J26" i="12"/>
  <c r="J45" i="4"/>
  <c r="L6" i="4"/>
  <c r="G100" i="3"/>
  <c r="G96" i="3"/>
  <c r="H108" i="3"/>
  <c r="G93" i="3"/>
  <c r="G90" i="3"/>
  <c r="G89" i="3" s="1"/>
  <c r="G83" i="3"/>
  <c r="G82" i="3" s="1"/>
  <c r="G80" i="3"/>
  <c r="G74" i="3"/>
  <c r="G71" i="3" s="1"/>
  <c r="G68" i="3"/>
  <c r="G52" i="3"/>
  <c r="G50" i="3"/>
  <c r="G45" i="3"/>
  <c r="G39" i="3"/>
  <c r="G32" i="3"/>
  <c r="G27" i="3"/>
  <c r="G25" i="3"/>
  <c r="G15" i="3"/>
  <c r="G10" i="3"/>
  <c r="G24" i="3" l="1"/>
  <c r="G9" i="3" s="1"/>
  <c r="G8" i="3" s="1"/>
  <c r="G108" i="3" s="1"/>
  <c r="F113" i="1" l="1"/>
  <c r="H113" i="1" s="1"/>
  <c r="F168" i="1"/>
  <c r="F111" i="1" l="1"/>
  <c r="H111" i="1" s="1"/>
  <c r="F167" i="1"/>
  <c r="H168" i="1"/>
  <c r="F188" i="1" l="1"/>
  <c r="H167" i="1"/>
  <c r="F263" i="1" l="1"/>
  <c r="H188" i="1"/>
  <c r="F267" i="1" l="1"/>
  <c r="F268" i="1" l="1"/>
</calcChain>
</file>

<file path=xl/sharedStrings.xml><?xml version="1.0" encoding="utf-8"?>
<sst xmlns="http://schemas.openxmlformats.org/spreadsheetml/2006/main" count="1465" uniqueCount="448">
  <si>
    <t>Bežné výdavky</t>
  </si>
  <si>
    <t>v Eur</t>
  </si>
  <si>
    <t>01.1.1 Výdavky verejnej správy</t>
  </si>
  <si>
    <t>Mzdy, platy, sl.príjmy a ost.osobné vyrovnania</t>
  </si>
  <si>
    <t>Tarifný plat, osob. plat, základný plat</t>
  </si>
  <si>
    <t>Príplatky</t>
  </si>
  <si>
    <t>Odmeny</t>
  </si>
  <si>
    <t xml:space="preserve">Doplatok k platu </t>
  </si>
  <si>
    <t>Poistné a príspevok do poisťovní</t>
  </si>
  <si>
    <t>Poistné do Všeobecnej zdravotnej poisťovne</t>
  </si>
  <si>
    <t>Poistné do ostatných zdravotných poisťovní</t>
  </si>
  <si>
    <t>625 001</t>
  </si>
  <si>
    <t>Na nemocenské poistenie</t>
  </si>
  <si>
    <t>625 002</t>
  </si>
  <si>
    <t>Na starobné poistenie</t>
  </si>
  <si>
    <t>Na úrazové poistenie</t>
  </si>
  <si>
    <t>Na invalidné poistenie</t>
  </si>
  <si>
    <t>Na poistenie v nezamestnanosti</t>
  </si>
  <si>
    <t>Na poistenie do rezervného fondu solidarity</t>
  </si>
  <si>
    <t>Tovary a služby</t>
  </si>
  <si>
    <t>z toho</t>
  </si>
  <si>
    <t>Cestovné náhrady</t>
  </si>
  <si>
    <t>631 001</t>
  </si>
  <si>
    <t>Tuzemské</t>
  </si>
  <si>
    <t>Energie, voda a telef.náklady</t>
  </si>
  <si>
    <t>Energie</t>
  </si>
  <si>
    <t>Vodné, stočné</t>
  </si>
  <si>
    <t>Poštovné služby a telekomunikačné služby</t>
  </si>
  <si>
    <t xml:space="preserve">Materiál </t>
  </si>
  <si>
    <t>Výpočtová technika</t>
  </si>
  <si>
    <t>Všeobecný materiál</t>
  </si>
  <si>
    <t>Špeciálny materiál</t>
  </si>
  <si>
    <t>Knihy, časopisy, noviny, učebnice, uč. pomôcky.....</t>
  </si>
  <si>
    <t>Softvér a licencie</t>
  </si>
  <si>
    <t>Reprezentačné</t>
  </si>
  <si>
    <t>Dopravné</t>
  </si>
  <si>
    <t>634 001</t>
  </si>
  <si>
    <t>Palivo, mazivá, oleje, špeciálne kvapaliny</t>
  </si>
  <si>
    <t>Servis, údržba, opravy a výdavky s tým spojené</t>
  </si>
  <si>
    <t>Poistenie</t>
  </si>
  <si>
    <t>Karty, známky poplatky</t>
  </si>
  <si>
    <t>Pracovné odevy, pomôcky</t>
  </si>
  <si>
    <t>Rutinná a štandartná údržba,budov,výp.techniky</t>
  </si>
  <si>
    <t>635 002</t>
  </si>
  <si>
    <t>Výpočtovej techniky</t>
  </si>
  <si>
    <t>Prevádzkových strojov, prístrojov, zariadení, techniky</t>
  </si>
  <si>
    <t>Špeciálne stroje prístroje, zariadenia, techniky a náradia</t>
  </si>
  <si>
    <t>Budov, objektov alebo ich častí</t>
  </si>
  <si>
    <t>Nájomné za nájom (stojana na vodu,rohože)</t>
  </si>
  <si>
    <t>Služby</t>
  </si>
  <si>
    <t>637 001</t>
  </si>
  <si>
    <t>Školenia, kurzy, semináre, porady, konferencie, symp.</t>
  </si>
  <si>
    <t>Propagácia, reklama a inzercia</t>
  </si>
  <si>
    <t>Všeobecné služby</t>
  </si>
  <si>
    <t xml:space="preserve">Špeciálne služby </t>
  </si>
  <si>
    <t>Poplatky a odvody</t>
  </si>
  <si>
    <t>Stravovanie</t>
  </si>
  <si>
    <t>Poistné</t>
  </si>
  <si>
    <t>Prídel do sociálneho fondu</t>
  </si>
  <si>
    <t>Provízia</t>
  </si>
  <si>
    <t>Odmeny a príspevky-poslanci ob.zastup.</t>
  </si>
  <si>
    <t>Odmeny zamestnancov mimopracovného pomeru (dohoda o vykonaní práce)</t>
  </si>
  <si>
    <t>Bežné transfery</t>
  </si>
  <si>
    <t>Členské ZMOS</t>
  </si>
  <si>
    <t>Bežné trnafery na odchodné</t>
  </si>
  <si>
    <t>Bežné transfery na nemocenské dávky</t>
  </si>
  <si>
    <t>01.3.3 Iné všeobecné služby /matrika/</t>
  </si>
  <si>
    <t>Energie, voda a komunikácie</t>
  </si>
  <si>
    <t>Materiál</t>
  </si>
  <si>
    <t xml:space="preserve">01.7.0 Transakcie verejného dlhu </t>
  </si>
  <si>
    <t xml:space="preserve">Splácanie úrokov </t>
  </si>
  <si>
    <t>02.2.2 Civilná obrana</t>
  </si>
  <si>
    <t>03.2.0 Ochrana pred požiarmi</t>
  </si>
  <si>
    <t>Rutinná a štandartná údržba</t>
  </si>
  <si>
    <t>04.1.2 Všeobecno-pracovná oblasť - aktivač.čin.</t>
  </si>
  <si>
    <t>04.5.1 Cestná doprava</t>
  </si>
  <si>
    <t>Poistné a príspevky do poisťovní</t>
  </si>
  <si>
    <t>05.1.0 Nakladanie s odpadmi</t>
  </si>
  <si>
    <t>Všeobecné služby -A.S.A</t>
  </si>
  <si>
    <t>05.2.0 Nakladanie s odpad.vodami (kanalizácia)</t>
  </si>
  <si>
    <t>06.1.0 Bývanie a občianska vybavenosť inde neklasifikované</t>
  </si>
  <si>
    <t>Energie, voda a telekomunikačné náklady</t>
  </si>
  <si>
    <t>Rutinná a štandardná údržba</t>
  </si>
  <si>
    <t xml:space="preserve">06.2.0 Údržba obce </t>
  </si>
  <si>
    <t xml:space="preserve">Rutinná a štandartná údržba </t>
  </si>
  <si>
    <t xml:space="preserve">Služby </t>
  </si>
  <si>
    <t>06.4.0 Verejné osvetlenie</t>
  </si>
  <si>
    <t xml:space="preserve">07.6.0 Zdravotníctvo inde neklasifikované </t>
  </si>
  <si>
    <t>Energie, voda a telekomunikačné služby</t>
  </si>
  <si>
    <t>Transfery jednotlivcom a neziskovým PO (futbalisti)</t>
  </si>
  <si>
    <t>08.2.0 Kultúrne služby</t>
  </si>
  <si>
    <t>vodné stočné, energie</t>
  </si>
  <si>
    <t>všeobecný materiál</t>
  </si>
  <si>
    <t>rutinná a štandardná údržba</t>
  </si>
  <si>
    <t>všeobecné služby - pranie obrusov</t>
  </si>
  <si>
    <t xml:space="preserve">08.3.0 Vysielacie a vydavateľské služby </t>
  </si>
  <si>
    <t>Nájomné za prenájom (podperné body)</t>
  </si>
  <si>
    <t>Rutinná a štandardná údržba káblová televízia</t>
  </si>
  <si>
    <t>Všeobecné služby (miestny rozhlas)</t>
  </si>
  <si>
    <t>Dane (leasingová zmluva)</t>
  </si>
  <si>
    <t>08.4.0 Náboženské a iné spoločenské služby</t>
  </si>
  <si>
    <t>09.1.2.1 Základné vzdelanie s bežnou starostlivosťou</t>
  </si>
  <si>
    <t>10.2.0 Staroba</t>
  </si>
  <si>
    <t>Materiál (Posedenie s dôchodcami)</t>
  </si>
  <si>
    <t>Všeobecné služby (Stravovanie pre dôchodcov)</t>
  </si>
  <si>
    <t>Bežné výdavky spolu:</t>
  </si>
  <si>
    <t>Kapitálové výdavky</t>
  </si>
  <si>
    <t>Nákup výpočtovej techniky</t>
  </si>
  <si>
    <t>Nákup strojov, prístrojov</t>
  </si>
  <si>
    <t>Prípravná a projektová dokumentácia</t>
  </si>
  <si>
    <t>Rekonštrukcia a modernizácia</t>
  </si>
  <si>
    <t>05.2.0 Nakladanie s odpad.vodami</t>
  </si>
  <si>
    <t>Kanalizačné prípojky</t>
  </si>
  <si>
    <t>06.2.0 Rozvoj obcí</t>
  </si>
  <si>
    <t>Nákup,strojov, prístrojov</t>
  </si>
  <si>
    <t>08.3.0 Vysielateľské a vydavateľské služby</t>
  </si>
  <si>
    <t>717 001 40</t>
  </si>
  <si>
    <t>Realizácia nových stavieb</t>
  </si>
  <si>
    <t>08.4.0 Vysielateľské a vydavateľské služby</t>
  </si>
  <si>
    <t xml:space="preserve">09.1.2.1 Základné vzdelanie s bežnou starostlivosťou  </t>
  </si>
  <si>
    <t>Kapitálové výdavky spolu:</t>
  </si>
  <si>
    <t xml:space="preserve">Výdavkové finančné operácie </t>
  </si>
  <si>
    <t>01.7.0  Transakcie verejného dlhu</t>
  </si>
  <si>
    <t>821 007  00</t>
  </si>
  <si>
    <t>Splác. tuzemskej istiny z úverov ŠFRB  2x15 b.j.</t>
  </si>
  <si>
    <t>821 007  10</t>
  </si>
  <si>
    <t>Splácanie tuzemskej istiny z úverov ŠFRB 30 b.j.</t>
  </si>
  <si>
    <t>821 007  20</t>
  </si>
  <si>
    <t>Splácanie tuzemskej istiny z úverov ŠFRB 2x20 b.j.</t>
  </si>
  <si>
    <t>821 007  30</t>
  </si>
  <si>
    <t>Splác. tuzemskej istiny z úverov ŠFRB  3x24 b.j.</t>
  </si>
  <si>
    <t>821 007 40</t>
  </si>
  <si>
    <t>Splác. tuzemskej istiny z úverov ŠFRB  2x24 b.j.</t>
  </si>
  <si>
    <t>Splácanie istiny z bankových úverov - leasing</t>
  </si>
  <si>
    <t xml:space="preserve">Bežné príjmy </t>
  </si>
  <si>
    <t>v Eur.</t>
  </si>
  <si>
    <t>Daňové príjmy - dane z príjmov, dane z majetku</t>
  </si>
  <si>
    <t>Výnos dane z príjmov poukázaný územnej samospráve</t>
  </si>
  <si>
    <t>Daň z nehnuteľnosti</t>
  </si>
  <si>
    <t>Daňové príjmy - dane za špecifické služby</t>
  </si>
  <si>
    <t>Za psa</t>
  </si>
  <si>
    <t>Za nevýherné hracie automaty</t>
  </si>
  <si>
    <t>Za ubytovanie</t>
  </si>
  <si>
    <t>Za užívanie verejného priestratstva</t>
  </si>
  <si>
    <t>Za komunálne odpady a drobné stavebné odpady</t>
  </si>
  <si>
    <t>Za jadrové zariadenia</t>
  </si>
  <si>
    <t>Nedaňové príjmy - príjmy z podnikania a z vlastníctva majetku</t>
  </si>
  <si>
    <t>Z prenajatých pozemkov</t>
  </si>
  <si>
    <t>Z prenajatých budov, priestorov, objektov</t>
  </si>
  <si>
    <t>Nedaňové príjmy - administratívne poplatky a iné poplatky a platby</t>
  </si>
  <si>
    <t>Administratívne poplatky</t>
  </si>
  <si>
    <t>Pokuty a penále za porušenie predpisov</t>
  </si>
  <si>
    <t>Poplatky a platby z nepriemyselného a náhodného pred.služ.</t>
  </si>
  <si>
    <t>Nedaňové príjmy - úroky z tuzemských úverov, pôžičiek</t>
  </si>
  <si>
    <t xml:space="preserve">Úroky  z tuzemských úverov, pôžičiek a vkladov </t>
  </si>
  <si>
    <t>Iné nedaňové príjmy</t>
  </si>
  <si>
    <t>vrátené finančné prostriedky od FO</t>
  </si>
  <si>
    <t>Tuzemské bežné granty a transfery</t>
  </si>
  <si>
    <t xml:space="preserve">Transfery v rámci VS - zo št.rozp. Na ZŠ /z KŠÚ/ </t>
  </si>
  <si>
    <t xml:space="preserve">T v rámci VS - zo ŠR na matriku, hlásenie obyvateľov /z KÚ/ </t>
  </si>
  <si>
    <t>T v rámci VS - zo ŠR Koordinátori, CO</t>
  </si>
  <si>
    <t>T v rámci VS - zo ŠR na stavebnú činnosť</t>
  </si>
  <si>
    <t>T v rámci VS - zo ŠR Sčítanie obyvateľov, Voľby</t>
  </si>
  <si>
    <t>Bežné príjmy spolu:</t>
  </si>
  <si>
    <t>Kapitálové príjmy</t>
  </si>
  <si>
    <t xml:space="preserve">Príjmy zo združených investičných prostriedkov </t>
  </si>
  <si>
    <t>Príjmové finančné operácie</t>
  </si>
  <si>
    <t>Príjmy z ostatných finančných operácií</t>
  </si>
  <si>
    <t>Zostatok prostriedkov zo ŠR z predchádzajúcich rokov</t>
  </si>
  <si>
    <t>Sumarizácia príjmov</t>
  </si>
  <si>
    <t xml:space="preserve">Kapitálové príjmy </t>
  </si>
  <si>
    <t>Rozpočtové príjmy spolu</t>
  </si>
  <si>
    <t>Prevod prostriedkov z RFa ostatných fondov</t>
  </si>
  <si>
    <t>Iné príjmové finančné operácie</t>
  </si>
  <si>
    <t>Bankové úvery</t>
  </si>
  <si>
    <t>transfery</t>
  </si>
  <si>
    <t>projektová dokumentácia</t>
  </si>
  <si>
    <t xml:space="preserve">09.1.1.1 Základné vzdelanie s bežnou starostlivosťou  </t>
  </si>
  <si>
    <t>splacanie istiny 
z bankových úverov</t>
  </si>
  <si>
    <t>Nákup nehmotných aktív</t>
  </si>
  <si>
    <t>realizácia stavieb a ich tech.zhodnotenie</t>
  </si>
  <si>
    <t>Prevádzkových strojov, prístrojov, zariadení, techniky a náradia</t>
  </si>
  <si>
    <t>prípravná a projektová dokumentácia</t>
  </si>
  <si>
    <t>Realizácia nových stavieb-dotácia</t>
  </si>
  <si>
    <t>Realizácia nových stavieb-úver</t>
  </si>
  <si>
    <t>manipulačné poplatky</t>
  </si>
  <si>
    <t>01.6.0. Hlásenie obyvateľov, voľby</t>
  </si>
  <si>
    <t>08.1.0 Rekreácia, kultúra a náboženstvo
inde neklas.(futbalisti)</t>
  </si>
  <si>
    <t>príjmy spolu</t>
  </si>
  <si>
    <t xml:space="preserve">Kapitálové výdavky </t>
  </si>
  <si>
    <t>Výdavkové finančné operácie</t>
  </si>
  <si>
    <t>Rozpočtové výdavky školy</t>
  </si>
  <si>
    <t xml:space="preserve">výdavky spolu </t>
  </si>
  <si>
    <t>výsledok hospodárenia</t>
  </si>
  <si>
    <t xml:space="preserve">vlastné príjmy školy </t>
  </si>
  <si>
    <t>Program 1:   Plánovanie, manažment a kontrola</t>
  </si>
  <si>
    <t>program</t>
  </si>
  <si>
    <t>podprogram</t>
  </si>
  <si>
    <t>projekt/
prvok</t>
  </si>
  <si>
    <t>funkčná 
klasifi
kácia</t>
  </si>
  <si>
    <t>položka/
podpoložka</t>
  </si>
  <si>
    <t>názov</t>
  </si>
  <si>
    <t>Manažment obce</t>
  </si>
  <si>
    <t>01.1.1.</t>
  </si>
  <si>
    <t xml:space="preserve">Knihy, časopisy, noviny, učebnice, </t>
  </si>
  <si>
    <t xml:space="preserve">Palivo, mazivá, oleje, </t>
  </si>
  <si>
    <t xml:space="preserve">Servis, údržba, opravy </t>
  </si>
  <si>
    <t>Rutinná údržba,budov,výpočtovej 
techniky</t>
  </si>
  <si>
    <t xml:space="preserve">Nájomné za prenájom </t>
  </si>
  <si>
    <t>Prvádzkových strojov, prístrojov, zariadení, techniky a náradia</t>
  </si>
  <si>
    <t>Bežné transfery na odstupné</t>
  </si>
  <si>
    <t>01.6.0. Voľby</t>
  </si>
  <si>
    <t>01.6.0.</t>
  </si>
  <si>
    <t>dopravné</t>
  </si>
  <si>
    <t>02.2.0.</t>
  </si>
  <si>
    <t>03.2.0.</t>
  </si>
  <si>
    <t>07.6.0.</t>
  </si>
  <si>
    <t>Členstvo obce v samosprávnych organizáciách a združeniach</t>
  </si>
  <si>
    <t>Propagácia a prezentácia obce</t>
  </si>
  <si>
    <t>1.1.1.</t>
  </si>
  <si>
    <t>Realizácia stavieb a ich 
tech.zhodnotenie</t>
  </si>
  <si>
    <t>Spolu</t>
  </si>
  <si>
    <t>Program 2:   Služby občanom</t>
  </si>
  <si>
    <t>podprog-ram</t>
  </si>
  <si>
    <t>položka</t>
  </si>
  <si>
    <t>Administratívne služby pre občanov</t>
  </si>
  <si>
    <t>Matrika</t>
  </si>
  <si>
    <t>01.3.3.</t>
  </si>
  <si>
    <t>Hlásenie obyvateľov</t>
  </si>
  <si>
    <t>Obecné cintoríny a Domy smútku</t>
  </si>
  <si>
    <t>08.4.0.</t>
  </si>
  <si>
    <t>Médiá</t>
  </si>
  <si>
    <t xml:space="preserve"> - Obecný rozhlas</t>
  </si>
  <si>
    <t>8.3.0.</t>
  </si>
  <si>
    <t xml:space="preserve"> - Káblová televízia</t>
  </si>
  <si>
    <t>funk.
klasifi
kácia</t>
  </si>
  <si>
    <t>Program 3:   Odpadové hospodárstvo</t>
  </si>
  <si>
    <t>Nakladanie s odpadom</t>
  </si>
  <si>
    <t>05.1.0.</t>
  </si>
  <si>
    <t>Kanalizácia</t>
  </si>
  <si>
    <t>05.2.0.</t>
  </si>
  <si>
    <t xml:space="preserve">Poistné a príspevky </t>
  </si>
  <si>
    <t xml:space="preserve">Prípravná a projektová dokumentácia  </t>
  </si>
  <si>
    <t>Program 4:   Komunikácie</t>
  </si>
  <si>
    <t>04.5.1.</t>
  </si>
  <si>
    <t>Relizácia stavieb a ich technické zhodnotenie</t>
  </si>
  <si>
    <t>Program 6:   Šport</t>
  </si>
  <si>
    <t>08.1.0.</t>
  </si>
  <si>
    <t>Program 7:   Kultúra</t>
  </si>
  <si>
    <t>Kultúrna infraštruktúra</t>
  </si>
  <si>
    <t xml:space="preserve">Kultúrny dom </t>
  </si>
  <si>
    <t>08.2.0.</t>
  </si>
  <si>
    <t>Knižnica</t>
  </si>
  <si>
    <t xml:space="preserve">Tovary a služby </t>
  </si>
  <si>
    <t>Organizácia a podpora kultúrnych podujatí</t>
  </si>
  <si>
    <t>Materiál - kultúra</t>
  </si>
  <si>
    <t>Transfery jednotlivocom a neziskovým PO (holubári, protifaštistický, zbor)</t>
  </si>
  <si>
    <t>08.3.0.</t>
  </si>
  <si>
    <t>Program 8:   Prostredie pre život</t>
  </si>
  <si>
    <t>Verejné osvetlenie</t>
  </si>
  <si>
    <t>06.4.0.</t>
  </si>
  <si>
    <t>Správa a údržba zelene</t>
  </si>
  <si>
    <t>06.2.0.</t>
  </si>
  <si>
    <t>Program 9:   Bývanie</t>
  </si>
  <si>
    <t>Správa bytového fondu</t>
  </si>
  <si>
    <t xml:space="preserve"> Bývanie a občianska vybavenosť </t>
  </si>
  <si>
    <t>06.1.0.</t>
  </si>
  <si>
    <t>01.7.0.</t>
  </si>
  <si>
    <t>rozp.klasi-
fikácia</t>
  </si>
  <si>
    <t>Program 10:   Sociálne služby</t>
  </si>
  <si>
    <t>Opatrovateľská služby v byte občana</t>
  </si>
  <si>
    <t>10.4.0.</t>
  </si>
  <si>
    <t>Mzdy a odvody</t>
  </si>
  <si>
    <t>Starostlivosť o seniorov</t>
  </si>
  <si>
    <t>10.2.0.</t>
  </si>
  <si>
    <t>Transfery jednotlivocom a neziskovým PO (Jednota dôchodcov Brestovany)</t>
  </si>
  <si>
    <t>Starostlivosť o občanov v núdzi</t>
  </si>
  <si>
    <t xml:space="preserve"> - Dávky v hmontej a sociálnej núdzi</t>
  </si>
  <si>
    <t>10.7.0.</t>
  </si>
  <si>
    <t xml:space="preserve"> - Aktivačné práce</t>
  </si>
  <si>
    <t>04.1.2.</t>
  </si>
  <si>
    <t>Doplatok k platu</t>
  </si>
  <si>
    <t>Telekomunikačná technika</t>
  </si>
  <si>
    <t>Bežné  transfery</t>
  </si>
  <si>
    <t>08.1.0 Rekreačné a športové služby (futbalisti)</t>
  </si>
  <si>
    <t>Vrátenie príjmov z minulých rokov</t>
  </si>
  <si>
    <t xml:space="preserve">všeobecné služby </t>
  </si>
  <si>
    <t>Materiál (kulturne akcie)</t>
  </si>
  <si>
    <t>8.4.0.</t>
  </si>
  <si>
    <t>Program 5:   Vzdelávanie</t>
  </si>
  <si>
    <t>Materská škola, 
školský klub detí, školská jedáleň</t>
  </si>
  <si>
    <t>Materská škola</t>
  </si>
  <si>
    <t>09.1.1.1</t>
  </si>
  <si>
    <t>Mzdy,platy, a ost.vyrovnania</t>
  </si>
  <si>
    <t>Tarifný plat, osobný plat, základný plat, funkčný plat</t>
  </si>
  <si>
    <t>Osobný príplatok</t>
  </si>
  <si>
    <t xml:space="preserve"> </t>
  </si>
  <si>
    <t>Ostatné príplatky</t>
  </si>
  <si>
    <t>Poistné a prísp.do poisťovní</t>
  </si>
  <si>
    <t>všeobecná zdravotná poisťovňa</t>
  </si>
  <si>
    <t>dôvera</t>
  </si>
  <si>
    <t>Poistné do sociálnej poisťovne</t>
  </si>
  <si>
    <t>Poistenie v nezamestnanosti</t>
  </si>
  <si>
    <t>Rezervný fond</t>
  </si>
  <si>
    <t>Energie, voda a poštové služby</t>
  </si>
  <si>
    <t>energie</t>
  </si>
  <si>
    <t>Poštové služby a telekomunikačné</t>
  </si>
  <si>
    <t>Komunikačná infraštruktúra</t>
  </si>
  <si>
    <t>Interiérové vybavenie</t>
  </si>
  <si>
    <t>Prevádzkové stroje, prístroje,..</t>
  </si>
  <si>
    <t>Knihy, časopisy, noviny,...</t>
  </si>
  <si>
    <t>Pracovné odevy, obuv,...</t>
  </si>
  <si>
    <t>Rutinná a štan.údržba</t>
  </si>
  <si>
    <t>Náhrady</t>
  </si>
  <si>
    <t>poistné</t>
  </si>
  <si>
    <t>Transfery jednotlivcom</t>
  </si>
  <si>
    <t>Na odchodné</t>
  </si>
  <si>
    <t>nemocenské dávky</t>
  </si>
  <si>
    <t>Školský klub detí</t>
  </si>
  <si>
    <t>09.5.0.</t>
  </si>
  <si>
    <t>Školská jedáleň</t>
  </si>
  <si>
    <t>09.6.0.1</t>
  </si>
  <si>
    <t>09.6.0.2</t>
  </si>
  <si>
    <t>09.6.0.3</t>
  </si>
  <si>
    <t>Softvér</t>
  </si>
  <si>
    <t>Školenie, kurzy, semináre</t>
  </si>
  <si>
    <t>Špeciálne služby</t>
  </si>
  <si>
    <t>Základná škola</t>
  </si>
  <si>
    <t>09.1.2.1</t>
  </si>
  <si>
    <t>09.2.1.1</t>
  </si>
  <si>
    <t xml:space="preserve">Vodné, stočné </t>
  </si>
  <si>
    <t>Špeciálne stroje, prístroje, ....</t>
  </si>
  <si>
    <t>Palivá</t>
  </si>
  <si>
    <t>palivá</t>
  </si>
  <si>
    <t>Odmeny zamestnancov mimo prac.</t>
  </si>
  <si>
    <t>preddavky</t>
  </si>
  <si>
    <t>Špeciálne služby OU</t>
  </si>
  <si>
    <t>Predškoláci</t>
  </si>
  <si>
    <t>Vzdelávacie poukazy</t>
  </si>
  <si>
    <t>09.1.1.</t>
  </si>
  <si>
    <t>Realizácia stavieb</t>
  </si>
  <si>
    <t>09.6.0.1.</t>
  </si>
  <si>
    <t>Nákup strojov - prevádzkové</t>
  </si>
  <si>
    <t>09.1.2.</t>
  </si>
  <si>
    <t>Prípr.a projekt.dokumetnácia</t>
  </si>
  <si>
    <t>rekultivácia skládky</t>
  </si>
  <si>
    <t xml:space="preserve">obnova parku </t>
  </si>
  <si>
    <t>Prípravna a projektová dokumetácia</t>
  </si>
  <si>
    <t>Kultúrne služby knižnica</t>
  </si>
  <si>
    <t xml:space="preserve">Transfery občianskym združeniam </t>
  </si>
  <si>
    <t>Kapitálový transfer zo ŠR - rekoštrukcia chodníka</t>
  </si>
  <si>
    <t>Kapitálový transfer zo ŠR - osvetlenie parku</t>
  </si>
  <si>
    <t>vratky do štátneho rozpočtu</t>
  </si>
  <si>
    <t>08.2.0 Kultúrne služby - kultúrny dom</t>
  </si>
  <si>
    <t>obec - osobitný príjemca</t>
  </si>
  <si>
    <t>obstaranie kapitalových aktív - Kanalizačné prípojky</t>
  </si>
  <si>
    <t>Chodník areál MŠ</t>
  </si>
  <si>
    <t>Osvetlenie v areáli ZŠ</t>
  </si>
  <si>
    <t>telocvičňa</t>
  </si>
  <si>
    <t>očakávaná 
skutočnosť za rok 2016</t>
  </si>
  <si>
    <t>Výťažky z lotérií a iných hier</t>
  </si>
  <si>
    <t>Príjmy z náhradného poistného plnenia</t>
  </si>
  <si>
    <t>T v rámci VS - dotácia pre hasičov</t>
  </si>
  <si>
    <t>Poštové služby telekomunikačný - internet</t>
  </si>
  <si>
    <t>Nákup mechanizácie - vlastné zdroje</t>
  </si>
  <si>
    <t>Nákup mechanizácie - dotácia</t>
  </si>
  <si>
    <t>prístavba,výstavba a rekonštrukcia MŠ</t>
  </si>
  <si>
    <t>Rekonšt. prevádzkových strojov - vlastné zdroje</t>
  </si>
  <si>
    <t>rekonštrukcia 3. budovy ZŠ</t>
  </si>
  <si>
    <t>nákup mechanizácie - vlastné zdroje</t>
  </si>
  <si>
    <t>Transfery občianskym združeniam</t>
  </si>
  <si>
    <t>plnenie rozpočtu rok 2014</t>
  </si>
  <si>
    <t>plnenie rozpočtu rok 2015</t>
  </si>
  <si>
    <t>posledná úprava rok 2016</t>
  </si>
  <si>
    <t>návrh 
rozpočtu rok 2017</t>
  </si>
  <si>
    <t>Zadržané finančné prostreidky</t>
  </si>
  <si>
    <t xml:space="preserve">                                    Výdavky </t>
  </si>
  <si>
    <t>recyklačný fond</t>
  </si>
  <si>
    <t>Konkurzy a súťaže</t>
  </si>
  <si>
    <t xml:space="preserve">všeobecný materiál </t>
  </si>
  <si>
    <t>špeciálne služby</t>
  </si>
  <si>
    <t>dohoda-mzdy</t>
  </si>
  <si>
    <t>telekomunikačná technika</t>
  </si>
  <si>
    <t>prepravné a nájom dopravných prost.</t>
  </si>
  <si>
    <t>Asistent učiteľa</t>
  </si>
  <si>
    <t>Škola v prírode + Lyžiarsky výcvik</t>
  </si>
  <si>
    <t>Príspevok na učebnice</t>
  </si>
  <si>
    <t>Obnova parku</t>
  </si>
  <si>
    <t>Rekon. a moder. str. a zar.</t>
  </si>
  <si>
    <t>Povinný prídel do sociálneho fondu</t>
  </si>
  <si>
    <t>Bežné transf. jednotlivcom, neziskovýcm PO (Dudváh, Malženice,MFO )</t>
  </si>
  <si>
    <t>Bežné transf. jednotlivcom, neziskovýcm právnickým osobám a poskytovateľom zdr. Pomoci (Dudváh, Malženice, MAS IN REGION, MFO)</t>
  </si>
  <si>
    <t xml:space="preserve">    ROZPOČET  Obce Brestovany na rok 2017</t>
  </si>
  <si>
    <t xml:space="preserve">                    Príjmy</t>
  </si>
  <si>
    <t>úprava 
rozpočtu</t>
  </si>
  <si>
    <t>rozpočet
po úprave</t>
  </si>
  <si>
    <t>Kapitálový transfer zo ŠR - kamer. Systém</t>
  </si>
  <si>
    <t>Realizácia nových stavieb- chodník</t>
  </si>
  <si>
    <t>zberný dvor</t>
  </si>
  <si>
    <t>kompostéry</t>
  </si>
  <si>
    <t>Rekonštrukcia a modernizácia-ihrisko</t>
  </si>
  <si>
    <t>Kapitálový transfer zo ŠR - zdravie na tanieri</t>
  </si>
  <si>
    <t>Nákup strojov, prístrojov - dotácia</t>
  </si>
  <si>
    <t>Rekonštrukcia a modernizácia - KD</t>
  </si>
  <si>
    <t>Z úhrad za dobývací priestor</t>
  </si>
  <si>
    <t>Plnenie v %</t>
  </si>
  <si>
    <t>Plnenie v €</t>
  </si>
  <si>
    <t>plnenie v €</t>
  </si>
  <si>
    <t>plnenie v %</t>
  </si>
  <si>
    <t>Refundácia CO</t>
  </si>
  <si>
    <t>Pokuty penále</t>
  </si>
  <si>
    <t>Transfery jednotl. A neziskov. PO (fajn centrum, polovnici, bucany)</t>
  </si>
  <si>
    <t>Dane (leasingová zmluva),licencia</t>
  </si>
  <si>
    <t>Z vratiek</t>
  </si>
  <si>
    <t>T v rámci VS - vzdelávacie poukazy zo ŠR</t>
  </si>
  <si>
    <t>T v rámci VS - strava zo štát. rozpočtu(škola)</t>
  </si>
  <si>
    <t>T v rámci VS - zo ŠR príjem u KŠÚ - škola</t>
  </si>
  <si>
    <t>T zo ŠR - skladník CO</t>
  </si>
  <si>
    <t>Príjem z predaja kapitálových aktív</t>
  </si>
  <si>
    <t>Prijatá finančná záezpeka</t>
  </si>
  <si>
    <t>Stravovanie voľby</t>
  </si>
  <si>
    <t>Odmeny - voľby</t>
  </si>
  <si>
    <t>Odmeny za doručenie - voľby</t>
  </si>
  <si>
    <t xml:space="preserve">úprava rozpočtu </t>
  </si>
  <si>
    <t>rozpočet po úprave</t>
  </si>
  <si>
    <t>rekonštrukcia 3. budovy ZŠ z uveru</t>
  </si>
  <si>
    <t>rekonštrukcia 3. budovy ZŠ z vl.zdrojov</t>
  </si>
  <si>
    <t>Stavebné úpravy ZŠ-polytech.učeba</t>
  </si>
  <si>
    <t>Pokuty,penále</t>
  </si>
  <si>
    <t>Bežné transfery na nemocens. dávky</t>
  </si>
  <si>
    <t>Odmeny a príspevky</t>
  </si>
  <si>
    <t>Odmeny za doručenie</t>
  </si>
  <si>
    <t>úprava rozpočtu</t>
  </si>
  <si>
    <t xml:space="preserve">rozpočet po úprave </t>
  </si>
  <si>
    <t>Realizácia nových stavieb - chodník</t>
  </si>
  <si>
    <t>Rekonšt. a moderniz.(ihrisko)</t>
  </si>
  <si>
    <t>Príprav. a projekt. dokument.</t>
  </si>
  <si>
    <t>Rekonštr. a moderniz. - KD</t>
  </si>
  <si>
    <t>Schválený rozpočet 2017</t>
  </si>
  <si>
    <t>Úprava rozpočtu</t>
  </si>
  <si>
    <t>Plnenie</t>
  </si>
  <si>
    <t xml:space="preserve">Poštové služby </t>
  </si>
  <si>
    <t>Poštové služby</t>
  </si>
  <si>
    <t>Telekomunikačné služby</t>
  </si>
  <si>
    <t>Servis, údržba,opravy a výdavky</t>
  </si>
  <si>
    <t>Interiérové vybavenie dar</t>
  </si>
  <si>
    <t xml:space="preserve">Výpočtová technika </t>
  </si>
  <si>
    <t>Knihy, časopisy, noviny,...SZP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</si>
</sst>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&quot;EUR&quot;_-;\-* #,##0.00\ &quot;EUR&quot;_-;_-* &quot;-&quot;??\ &quot;EUR&quot;_-;_-@_-"/>
    <numFmt numFmtId="165" formatCode="_-* #,##0.00\ _E_U_R_-;\-* #,##0.00\ _E_U_R_-;_-* &quot;-&quot;??\ _E_U_R_-;_-@_-"/>
    <numFmt numFmtId="166" formatCode="#,##0.00\ &quot;Sk&quot;;[Red]\-#,##0.00\ &quot;Sk&quot;"/>
    <numFmt numFmtId="167" formatCode="#,##0\ [$€-1]"/>
    <numFmt numFmtId="168" formatCode="#,##0\ [$€-1];[Red]\-#,##0\ [$€-1]"/>
  </numFmts>
  <fonts count="10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i/>
      <sz val="14"/>
      <name val="Arial"/>
      <family val="2"/>
    </font>
    <font>
      <i/>
      <sz val="11"/>
      <name val="Arial"/>
      <family val="2"/>
    </font>
    <font>
      <sz val="10"/>
      <name val="Arial"/>
      <family val="2"/>
      <charset val="238"/>
    </font>
    <font>
      <sz val="14"/>
      <color indexed="10"/>
      <name val="Arial"/>
      <family val="2"/>
    </font>
    <font>
      <b/>
      <i/>
      <sz val="11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10"/>
      <name val="Arial"/>
      <family val="2"/>
      <charset val="238"/>
    </font>
    <font>
      <sz val="8"/>
      <name val="Arial"/>
      <family val="2"/>
    </font>
    <font>
      <b/>
      <i/>
      <sz val="8"/>
      <name val="Arial"/>
      <family val="2"/>
    </font>
    <font>
      <b/>
      <i/>
      <sz val="8"/>
      <name val="Arial"/>
      <family val="2"/>
      <charset val="238"/>
    </font>
    <font>
      <sz val="8"/>
      <name val="Arial"/>
      <family val="2"/>
      <charset val="238"/>
    </font>
    <font>
      <i/>
      <sz val="8"/>
      <name val="Arial"/>
      <family val="2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Arial"/>
      <family val="2"/>
    </font>
    <font>
      <b/>
      <sz val="11"/>
      <name val="Arial"/>
      <family val="2"/>
      <charset val="238"/>
    </font>
    <font>
      <sz val="11"/>
      <name val="Arial"/>
      <family val="2"/>
    </font>
    <font>
      <sz val="11"/>
      <name val="Arial"/>
      <family val="2"/>
      <charset val="238"/>
    </font>
    <font>
      <b/>
      <sz val="12"/>
      <color indexed="10"/>
      <name val="Arial"/>
      <family val="2"/>
      <charset val="238"/>
    </font>
    <font>
      <b/>
      <sz val="10"/>
      <color indexed="10"/>
      <name val="Arial"/>
      <family val="2"/>
      <charset val="238"/>
    </font>
    <font>
      <sz val="10"/>
      <color indexed="10"/>
      <name val="Arial"/>
      <family val="2"/>
      <charset val="238"/>
    </font>
    <font>
      <b/>
      <sz val="10"/>
      <color indexed="10"/>
      <name val="Arial"/>
      <family val="2"/>
      <charset val="238"/>
    </font>
    <font>
      <b/>
      <sz val="14"/>
      <color indexed="14"/>
      <name val="Arial"/>
      <family val="2"/>
      <charset val="238"/>
    </font>
    <font>
      <b/>
      <i/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indexed="10"/>
      <name val="Arial"/>
      <family val="2"/>
      <charset val="238"/>
    </font>
    <font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i/>
      <sz val="10"/>
      <name val="Arial"/>
      <family val="2"/>
    </font>
    <font>
      <b/>
      <sz val="10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b/>
      <i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sz val="14"/>
      <color indexed="10"/>
      <name val="Arial"/>
      <family val="2"/>
    </font>
    <font>
      <i/>
      <sz val="12"/>
      <name val="Arial"/>
      <family val="2"/>
    </font>
    <font>
      <i/>
      <sz val="11"/>
      <color theme="1"/>
      <name val="Arial"/>
      <family val="2"/>
      <charset val="238"/>
    </font>
    <font>
      <b/>
      <i/>
      <sz val="11"/>
      <name val="Arial"/>
      <family val="2"/>
      <charset val="238"/>
    </font>
    <font>
      <i/>
      <sz val="11"/>
      <name val="Arial"/>
      <family val="2"/>
      <charset val="238"/>
    </font>
    <font>
      <b/>
      <i/>
      <sz val="14"/>
      <name val="Arial CE"/>
      <charset val="238"/>
    </font>
    <font>
      <b/>
      <sz val="9"/>
      <name val="Arial CE"/>
      <charset val="238"/>
    </font>
    <font>
      <sz val="8"/>
      <name val="Arial CE"/>
      <family val="2"/>
      <charset val="238"/>
    </font>
    <font>
      <b/>
      <i/>
      <sz val="10"/>
      <color indexed="60"/>
      <name val="Arial"/>
      <family val="2"/>
      <charset val="238"/>
    </font>
    <font>
      <b/>
      <i/>
      <sz val="9"/>
      <name val="Arial CE"/>
      <charset val="238"/>
    </font>
    <font>
      <b/>
      <sz val="10"/>
      <name val="Arial CE"/>
      <charset val="238"/>
    </font>
    <font>
      <b/>
      <i/>
      <sz val="10"/>
      <name val="Arial CE"/>
      <charset val="238"/>
    </font>
    <font>
      <i/>
      <sz val="10"/>
      <name val="Arial CE"/>
      <charset val="238"/>
    </font>
    <font>
      <b/>
      <i/>
      <sz val="10"/>
      <name val="Arial"/>
      <family val="2"/>
    </font>
    <font>
      <b/>
      <i/>
      <sz val="10"/>
      <color indexed="60"/>
      <name val="Arial CE"/>
      <charset val="238"/>
    </font>
    <font>
      <i/>
      <sz val="10"/>
      <name val="Arial CE"/>
      <family val="2"/>
      <charset val="238"/>
    </font>
    <font>
      <b/>
      <sz val="12"/>
      <name val="Arial"/>
      <family val="2"/>
      <charset val="238"/>
    </font>
    <font>
      <sz val="14"/>
      <name val="Arial"/>
      <family val="2"/>
      <charset val="238"/>
    </font>
    <font>
      <i/>
      <sz val="9"/>
      <name val="Arial"/>
      <family val="2"/>
      <charset val="238"/>
    </font>
    <font>
      <b/>
      <i/>
      <sz val="9"/>
      <name val="Arial"/>
      <family val="2"/>
      <charset val="238"/>
    </font>
    <font>
      <i/>
      <sz val="9"/>
      <name val="Arial CE"/>
      <charset val="238"/>
    </font>
    <font>
      <i/>
      <sz val="9"/>
      <name val="Arial"/>
      <family val="2"/>
    </font>
    <font>
      <sz val="9"/>
      <name val="Arial"/>
      <family val="2"/>
      <charset val="238"/>
    </font>
    <font>
      <sz val="9"/>
      <name val="Arial"/>
      <family val="2"/>
    </font>
    <font>
      <sz val="10"/>
      <name val="Arial"/>
      <family val="2"/>
    </font>
    <font>
      <b/>
      <i/>
      <sz val="11"/>
      <name val="Arial CE"/>
      <charset val="238"/>
    </font>
    <font>
      <sz val="10"/>
      <name val="Arial CE"/>
      <charset val="238"/>
    </font>
    <font>
      <b/>
      <sz val="12"/>
      <name val="Arial CE"/>
      <family val="2"/>
      <charset val="238"/>
    </font>
    <font>
      <sz val="7"/>
      <name val="Arial CE"/>
      <family val="2"/>
      <charset val="238"/>
    </font>
    <font>
      <i/>
      <sz val="7"/>
      <name val="Arial CE"/>
      <family val="2"/>
      <charset val="238"/>
    </font>
    <font>
      <i/>
      <sz val="8"/>
      <name val="Arial CE"/>
      <family val="2"/>
      <charset val="238"/>
    </font>
    <font>
      <b/>
      <sz val="11"/>
      <name val="Arial CE"/>
      <family val="2"/>
      <charset val="238"/>
    </font>
    <font>
      <b/>
      <sz val="11"/>
      <color indexed="10"/>
      <name val="Arial"/>
      <family val="2"/>
      <charset val="238"/>
    </font>
    <font>
      <b/>
      <i/>
      <sz val="10"/>
      <color indexed="61"/>
      <name val="Arial"/>
      <family val="2"/>
      <charset val="238"/>
    </font>
    <font>
      <b/>
      <sz val="11"/>
      <name val="Arial CE"/>
      <charset val="238"/>
    </font>
    <font>
      <b/>
      <i/>
      <sz val="10"/>
      <color rgb="FF993300"/>
      <name val="Arial"/>
      <family val="2"/>
      <charset val="238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Arial"/>
      <family val="2"/>
    </font>
    <font>
      <b/>
      <sz val="11"/>
      <color rgb="FF00B050"/>
      <name val="Calibri"/>
      <family val="2"/>
      <charset val="238"/>
      <scheme val="minor"/>
    </font>
    <font>
      <b/>
      <i/>
      <sz val="11"/>
      <color rgb="FF00B050"/>
      <name val="Calibri"/>
      <family val="2"/>
      <charset val="238"/>
      <scheme val="minor"/>
    </font>
    <font>
      <i/>
      <sz val="8"/>
      <name val="Arial"/>
      <family val="2"/>
      <charset val="238"/>
    </font>
    <font>
      <b/>
      <i/>
      <sz val="9"/>
      <color indexed="10"/>
      <name val="Arial"/>
      <family val="2"/>
      <charset val="238"/>
    </font>
    <font>
      <i/>
      <sz val="8"/>
      <color indexed="10"/>
      <name val="Arial"/>
      <family val="2"/>
      <charset val="238"/>
    </font>
    <font>
      <i/>
      <sz val="8"/>
      <color rgb="FFFF0000"/>
      <name val="Arial"/>
      <family val="2"/>
      <charset val="238"/>
    </font>
    <font>
      <i/>
      <sz val="10"/>
      <color rgb="FFFF0000"/>
      <name val="Arial"/>
      <family val="2"/>
      <charset val="238"/>
    </font>
    <font>
      <i/>
      <sz val="8"/>
      <color indexed="57"/>
      <name val="Arial"/>
      <family val="2"/>
      <charset val="238"/>
    </font>
    <font>
      <i/>
      <sz val="10"/>
      <color indexed="57"/>
      <name val="Arial"/>
      <family val="2"/>
      <charset val="238"/>
    </font>
    <font>
      <i/>
      <sz val="8"/>
      <color rgb="FF00B050"/>
      <name val="Arial"/>
      <family val="2"/>
      <charset val="238"/>
    </font>
    <font>
      <i/>
      <sz val="10"/>
      <color rgb="FF00B050"/>
      <name val="Arial"/>
      <family val="2"/>
      <charset val="238"/>
    </font>
    <font>
      <i/>
      <sz val="8"/>
      <color theme="9" tint="-0.249977111117893"/>
      <name val="Arial"/>
      <family val="2"/>
      <charset val="238"/>
    </font>
    <font>
      <b/>
      <i/>
      <sz val="8"/>
      <color theme="9" tint="-0.249977111117893"/>
      <name val="Arial"/>
      <family val="2"/>
      <charset val="238"/>
    </font>
    <font>
      <i/>
      <sz val="10"/>
      <color theme="9" tint="-0.249977111117893"/>
      <name val="Arial"/>
      <family val="2"/>
      <charset val="238"/>
    </font>
    <font>
      <b/>
      <i/>
      <sz val="10"/>
      <color theme="9"/>
      <name val="Arial"/>
      <family val="2"/>
      <charset val="238"/>
    </font>
    <font>
      <i/>
      <sz val="10"/>
      <color indexed="50"/>
      <name val="Arial"/>
      <family val="2"/>
      <charset val="238"/>
    </font>
    <font>
      <i/>
      <sz val="8"/>
      <color indexed="5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i/>
      <sz val="11"/>
      <color theme="1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b/>
      <i/>
      <sz val="11"/>
      <color rgb="FFFF0000"/>
      <name val="Calibri"/>
      <family val="2"/>
      <charset val="238"/>
      <scheme val="minor"/>
    </font>
    <font>
      <b/>
      <i/>
      <sz val="10"/>
      <color rgb="FFFF0000"/>
      <name val="Arial"/>
      <family val="2"/>
      <charset val="238"/>
    </font>
    <font>
      <i/>
      <sz val="8"/>
      <color theme="6" tint="-0.249977111117893"/>
      <name val="Arial"/>
      <family val="2"/>
      <charset val="238"/>
    </font>
    <font>
      <i/>
      <sz val="10"/>
      <color theme="6" tint="-0.249977111117893"/>
      <name val="Arial"/>
      <family val="2"/>
      <charset val="238"/>
    </font>
    <font>
      <i/>
      <sz val="8"/>
      <color theme="3" tint="0.39997558519241921"/>
      <name val="Arial"/>
      <family val="2"/>
      <charset val="238"/>
    </font>
    <font>
      <i/>
      <sz val="10"/>
      <color theme="3" tint="0.39997558519241921"/>
      <name val="Arial"/>
      <family val="2"/>
      <charset val="238"/>
    </font>
  </fonts>
  <fills count="17">
    <fill>
      <patternFill patternType="none"/>
    </fill>
    <fill>
      <patternFill patternType="gray125"/>
    </fill>
    <fill>
      <patternFill patternType="solid">
        <fgColor indexed="5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99CC00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930">
    <xf numFmtId="0" fontId="0" fillId="0" borderId="0" xfId="0"/>
    <xf numFmtId="0" fontId="2" fillId="0" borderId="0" xfId="0" applyFont="1" applyFill="1" applyBorder="1"/>
    <xf numFmtId="0" fontId="3" fillId="0" borderId="0" xfId="0" applyFont="1" applyFill="1" applyBorder="1" applyAlignment="1">
      <alignment horizontal="left"/>
    </xf>
    <xf numFmtId="4" fontId="0" fillId="0" borderId="0" xfId="0" applyNumberFormat="1"/>
    <xf numFmtId="0" fontId="4" fillId="0" borderId="0" xfId="0" applyFont="1"/>
    <xf numFmtId="0" fontId="6" fillId="0" borderId="0" xfId="0" applyFont="1" applyFill="1" applyBorder="1"/>
    <xf numFmtId="0" fontId="0" fillId="0" borderId="0" xfId="0" applyFill="1"/>
    <xf numFmtId="0" fontId="0" fillId="0" borderId="0" xfId="0" applyBorder="1"/>
    <xf numFmtId="0" fontId="0" fillId="0" borderId="0" xfId="0" applyFill="1" applyBorder="1"/>
    <xf numFmtId="0" fontId="15" fillId="0" borderId="0" xfId="0" applyFont="1" applyFill="1" applyBorder="1"/>
    <xf numFmtId="0" fontId="10" fillId="0" borderId="0" xfId="0" applyFont="1" applyAlignment="1">
      <alignment horizontal="left"/>
    </xf>
    <xf numFmtId="0" fontId="10" fillId="0" borderId="0" xfId="0" applyFont="1" applyFill="1" applyBorder="1" applyAlignment="1">
      <alignment horizontal="left"/>
    </xf>
    <xf numFmtId="0" fontId="15" fillId="0" borderId="0" xfId="0" applyFont="1"/>
    <xf numFmtId="0" fontId="8" fillId="0" borderId="0" xfId="0" applyFont="1" applyFill="1" applyBorder="1"/>
    <xf numFmtId="0" fontId="8" fillId="0" borderId="0" xfId="0" applyFont="1"/>
    <xf numFmtId="4" fontId="0" fillId="0" borderId="0" xfId="0" applyNumberFormat="1" applyFill="1" applyBorder="1"/>
    <xf numFmtId="0" fontId="17" fillId="0" borderId="0" xfId="0" applyFont="1" applyFill="1" applyBorder="1"/>
    <xf numFmtId="0" fontId="17" fillId="0" borderId="0" xfId="0" applyFont="1" applyFill="1"/>
    <xf numFmtId="3" fontId="0" fillId="0" borderId="0" xfId="0" applyNumberFormat="1" applyFill="1" applyBorder="1"/>
    <xf numFmtId="0" fontId="19" fillId="0" borderId="0" xfId="0" applyFont="1" applyFill="1" applyBorder="1" applyAlignment="1">
      <alignment horizontal="left"/>
    </xf>
    <xf numFmtId="0" fontId="19" fillId="0" borderId="0" xfId="0" applyFont="1" applyFill="1" applyBorder="1"/>
    <xf numFmtId="0" fontId="17" fillId="0" borderId="0" xfId="0" applyFont="1" applyFill="1" applyBorder="1" applyAlignment="1">
      <alignment horizontal="left"/>
    </xf>
    <xf numFmtId="0" fontId="9" fillId="0" borderId="0" xfId="0" applyFont="1" applyFill="1" applyBorder="1"/>
    <xf numFmtId="4" fontId="0" fillId="0" borderId="0" xfId="0" applyNumberFormat="1" applyFill="1"/>
    <xf numFmtId="0" fontId="10" fillId="0" borderId="0" xfId="0" applyFont="1" applyFill="1" applyBorder="1"/>
    <xf numFmtId="0" fontId="7" fillId="0" borderId="0" xfId="0" applyFont="1" applyFill="1" applyBorder="1"/>
    <xf numFmtId="3" fontId="11" fillId="0" borderId="0" xfId="0" applyNumberFormat="1" applyFont="1" applyFill="1" applyBorder="1" applyAlignment="1">
      <alignment horizontal="left"/>
    </xf>
    <xf numFmtId="0" fontId="11" fillId="0" borderId="0" xfId="0" applyFont="1" applyFill="1" applyBorder="1" applyAlignment="1">
      <alignment wrapText="1"/>
    </xf>
    <xf numFmtId="3" fontId="10" fillId="0" borderId="0" xfId="0" applyNumberFormat="1" applyFont="1" applyFill="1" applyBorder="1" applyAlignment="1">
      <alignment horizontal="left"/>
    </xf>
    <xf numFmtId="0" fontId="4" fillId="0" borderId="0" xfId="0" applyFont="1" applyBorder="1"/>
    <xf numFmtId="0" fontId="10" fillId="0" borderId="0" xfId="0" applyFont="1" applyFill="1"/>
    <xf numFmtId="0" fontId="13" fillId="0" borderId="0" xfId="0" applyFont="1"/>
    <xf numFmtId="0" fontId="23" fillId="0" borderId="0" xfId="0" applyFont="1" applyFill="1" applyBorder="1"/>
    <xf numFmtId="2" fontId="22" fillId="0" borderId="0" xfId="0" applyNumberFormat="1" applyFont="1" applyFill="1" applyBorder="1"/>
    <xf numFmtId="0" fontId="25" fillId="0" borderId="0" xfId="0" applyFont="1" applyFill="1"/>
    <xf numFmtId="3" fontId="24" fillId="0" borderId="0" xfId="0" applyNumberFormat="1" applyFont="1" applyFill="1"/>
    <xf numFmtId="3" fontId="16" fillId="0" borderId="0" xfId="0" applyNumberFormat="1" applyFont="1" applyFill="1" applyAlignment="1">
      <alignment horizontal="left"/>
    </xf>
    <xf numFmtId="0" fontId="16" fillId="0" borderId="0" xfId="0" applyFont="1" applyFill="1"/>
    <xf numFmtId="0" fontId="0" fillId="0" borderId="0" xfId="0" applyFill="1" applyAlignment="1">
      <alignment wrapText="1"/>
    </xf>
    <xf numFmtId="3" fontId="24" fillId="0" borderId="0" xfId="0" applyNumberFormat="1" applyFont="1" applyFill="1" applyAlignment="1">
      <alignment horizontal="left"/>
    </xf>
    <xf numFmtId="3" fontId="0" fillId="0" borderId="0" xfId="0" applyNumberFormat="1" applyFill="1" applyAlignment="1">
      <alignment horizontal="left"/>
    </xf>
    <xf numFmtId="3" fontId="0" fillId="0" borderId="0" xfId="0" applyNumberFormat="1" applyFill="1"/>
    <xf numFmtId="3" fontId="24" fillId="0" borderId="0" xfId="0" applyNumberFormat="1" applyFont="1" applyFill="1" applyAlignment="1">
      <alignment horizontal="right"/>
    </xf>
    <xf numFmtId="167" fontId="0" fillId="0" borderId="0" xfId="0" applyNumberFormat="1" applyFill="1" applyAlignment="1">
      <alignment horizontal="left"/>
    </xf>
    <xf numFmtId="167" fontId="16" fillId="0" borderId="0" xfId="0" applyNumberFormat="1" applyFont="1" applyFill="1" applyAlignment="1">
      <alignment horizontal="left"/>
    </xf>
    <xf numFmtId="167" fontId="24" fillId="0" borderId="0" xfId="0" applyNumberFormat="1" applyFont="1" applyFill="1" applyAlignment="1">
      <alignment horizontal="left"/>
    </xf>
    <xf numFmtId="3" fontId="24" fillId="0" borderId="0" xfId="0" applyNumberFormat="1" applyFont="1" applyFill="1" applyBorder="1" applyAlignment="1">
      <alignment horizontal="right"/>
    </xf>
    <xf numFmtId="3" fontId="16" fillId="0" borderId="0" xfId="0" applyNumberFormat="1" applyFont="1" applyFill="1"/>
    <xf numFmtId="168" fontId="16" fillId="0" borderId="0" xfId="0" applyNumberFormat="1" applyFont="1" applyFill="1" applyBorder="1" applyAlignment="1">
      <alignment horizontal="left"/>
    </xf>
    <xf numFmtId="168" fontId="16" fillId="0" borderId="0" xfId="0" applyNumberFormat="1" applyFont="1" applyFill="1" applyAlignment="1">
      <alignment horizontal="left"/>
    </xf>
    <xf numFmtId="0" fontId="15" fillId="0" borderId="4" xfId="0" applyFont="1" applyFill="1" applyBorder="1"/>
    <xf numFmtId="4" fontId="26" fillId="0" borderId="4" xfId="0" applyNumberFormat="1" applyFont="1" applyFill="1" applyBorder="1"/>
    <xf numFmtId="4" fontId="27" fillId="0" borderId="4" xfId="0" applyNumberFormat="1" applyFont="1" applyFill="1" applyBorder="1"/>
    <xf numFmtId="4" fontId="26" fillId="2" borderId="4" xfId="0" applyNumberFormat="1" applyFont="1" applyFill="1" applyBorder="1"/>
    <xf numFmtId="4" fontId="27" fillId="5" borderId="4" xfId="0" applyNumberFormat="1" applyFont="1" applyFill="1" applyBorder="1"/>
    <xf numFmtId="4" fontId="27" fillId="0" borderId="4" xfId="0" applyNumberFormat="1" applyFont="1" applyFill="1" applyBorder="1" applyAlignment="1">
      <alignment horizontal="right"/>
    </xf>
    <xf numFmtId="4" fontId="26" fillId="9" borderId="4" xfId="0" applyNumberFormat="1" applyFont="1" applyFill="1" applyBorder="1"/>
    <xf numFmtId="4" fontId="27" fillId="7" borderId="4" xfId="0" applyNumberFormat="1" applyFont="1" applyFill="1" applyBorder="1"/>
    <xf numFmtId="4" fontId="26" fillId="7" borderId="4" xfId="0" applyNumberFormat="1" applyFont="1" applyFill="1" applyBorder="1"/>
    <xf numFmtId="4" fontId="27" fillId="2" borderId="4" xfId="0" applyNumberFormat="1" applyFont="1" applyFill="1" applyBorder="1"/>
    <xf numFmtId="4" fontId="27" fillId="0" borderId="4" xfId="0" applyNumberFormat="1" applyFont="1" applyBorder="1"/>
    <xf numFmtId="0" fontId="16" fillId="0" borderId="4" xfId="0" applyFont="1" applyFill="1" applyBorder="1" applyAlignment="1">
      <alignment horizontal="left"/>
    </xf>
    <xf numFmtId="3" fontId="15" fillId="0" borderId="4" xfId="0" applyNumberFormat="1" applyFont="1" applyFill="1" applyBorder="1" applyAlignment="1">
      <alignment horizontal="left"/>
    </xf>
    <xf numFmtId="3" fontId="15" fillId="0" borderId="4" xfId="0" applyNumberFormat="1" applyFont="1" applyBorder="1" applyAlignment="1">
      <alignment horizontal="left"/>
    </xf>
    <xf numFmtId="0" fontId="15" fillId="0" borderId="4" xfId="0" applyFont="1" applyFill="1" applyBorder="1" applyAlignment="1">
      <alignment horizontal="left"/>
    </xf>
    <xf numFmtId="0" fontId="15" fillId="0" borderId="4" xfId="0" applyFont="1" applyBorder="1"/>
    <xf numFmtId="0" fontId="16" fillId="2" borderId="4" xfId="0" applyFont="1" applyFill="1" applyBorder="1" applyAlignment="1">
      <alignment horizontal="left"/>
    </xf>
    <xf numFmtId="0" fontId="29" fillId="0" borderId="0" xfId="0" applyFont="1"/>
    <xf numFmtId="0" fontId="27" fillId="0" borderId="0" xfId="0" applyFont="1"/>
    <xf numFmtId="0" fontId="27" fillId="2" borderId="2" xfId="0" applyFont="1" applyFill="1" applyBorder="1"/>
    <xf numFmtId="0" fontId="27" fillId="4" borderId="2" xfId="0" applyFont="1" applyFill="1" applyBorder="1"/>
    <xf numFmtId="0" fontId="26" fillId="5" borderId="4" xfId="0" applyFont="1" applyFill="1" applyBorder="1" applyAlignment="1">
      <alignment horizontal="left"/>
    </xf>
    <xf numFmtId="0" fontId="27" fillId="5" borderId="1" xfId="0" applyFont="1" applyFill="1" applyBorder="1"/>
    <xf numFmtId="0" fontId="26" fillId="0" borderId="4" xfId="0" applyFont="1" applyFill="1" applyBorder="1" applyAlignment="1">
      <alignment horizontal="left"/>
    </xf>
    <xf numFmtId="0" fontId="27" fillId="0" borderId="1" xfId="0" applyFont="1" applyFill="1" applyBorder="1"/>
    <xf numFmtId="0" fontId="15" fillId="0" borderId="0" xfId="0" applyFont="1" applyFill="1"/>
    <xf numFmtId="4" fontId="32" fillId="0" borderId="4" xfId="0" applyNumberFormat="1" applyFont="1" applyFill="1" applyBorder="1"/>
    <xf numFmtId="0" fontId="27" fillId="0" borderId="4" xfId="0" applyFont="1" applyFill="1" applyBorder="1"/>
    <xf numFmtId="0" fontId="27" fillId="0" borderId="4" xfId="0" applyFont="1" applyBorder="1"/>
    <xf numFmtId="3" fontId="27" fillId="0" borderId="4" xfId="0" applyNumberFormat="1" applyFont="1" applyFill="1" applyBorder="1"/>
    <xf numFmtId="0" fontId="31" fillId="0" borderId="4" xfId="0" applyFont="1" applyBorder="1"/>
    <xf numFmtId="0" fontId="31" fillId="0" borderId="0" xfId="0" applyFont="1" applyFill="1"/>
    <xf numFmtId="0" fontId="31" fillId="0" borderId="0" xfId="0" applyFont="1"/>
    <xf numFmtId="3" fontId="16" fillId="0" borderId="4" xfId="0" applyNumberFormat="1" applyFont="1" applyFill="1" applyBorder="1" applyAlignment="1">
      <alignment horizontal="left"/>
    </xf>
    <xf numFmtId="4" fontId="26" fillId="0" borderId="4" xfId="0" applyNumberFormat="1" applyFont="1" applyFill="1" applyBorder="1" applyAlignment="1">
      <alignment wrapText="1"/>
    </xf>
    <xf numFmtId="4" fontId="26" fillId="2" borderId="4" xfId="0" applyNumberFormat="1" applyFont="1" applyFill="1" applyBorder="1" applyAlignment="1">
      <alignment wrapText="1"/>
    </xf>
    <xf numFmtId="4" fontId="27" fillId="0" borderId="4" xfId="0" applyNumberFormat="1" applyFont="1" applyFill="1" applyBorder="1" applyAlignment="1">
      <alignment wrapText="1"/>
    </xf>
    <xf numFmtId="4" fontId="26" fillId="2" borderId="4" xfId="0" applyNumberFormat="1" applyFont="1" applyFill="1" applyBorder="1" applyAlignment="1"/>
    <xf numFmtId="4" fontId="27" fillId="0" borderId="4" xfId="0" applyNumberFormat="1" applyFont="1" applyFill="1" applyBorder="1" applyAlignment="1"/>
    <xf numFmtId="4" fontId="26" fillId="0" borderId="4" xfId="0" applyNumberFormat="1" applyFont="1" applyFill="1" applyBorder="1" applyAlignment="1"/>
    <xf numFmtId="4" fontId="26" fillId="7" borderId="1" xfId="0" applyNumberFormat="1" applyFont="1" applyFill="1" applyBorder="1"/>
    <xf numFmtId="4" fontId="27" fillId="0" borderId="1" xfId="0" applyNumberFormat="1" applyFont="1" applyBorder="1"/>
    <xf numFmtId="4" fontId="26" fillId="4" borderId="4" xfId="0" applyNumberFormat="1" applyFont="1" applyFill="1" applyBorder="1"/>
    <xf numFmtId="4" fontId="26" fillId="4" borderId="4" xfId="0" applyNumberFormat="1" applyFont="1" applyFill="1" applyBorder="1" applyAlignment="1">
      <alignment vertical="center" wrapText="1"/>
    </xf>
    <xf numFmtId="3" fontId="31" fillId="0" borderId="4" xfId="0" applyNumberFormat="1" applyFont="1" applyBorder="1" applyAlignment="1">
      <alignment horizontal="left"/>
    </xf>
    <xf numFmtId="4" fontId="27" fillId="0" borderId="0" xfId="0" applyNumberFormat="1" applyFont="1" applyFill="1" applyBorder="1"/>
    <xf numFmtId="4" fontId="26" fillId="6" borderId="4" xfId="0" applyNumberFormat="1" applyFont="1" applyFill="1" applyBorder="1" applyAlignment="1">
      <alignment wrapText="1"/>
    </xf>
    <xf numFmtId="4" fontId="27" fillId="9" borderId="4" xfId="0" applyNumberFormat="1" applyFont="1" applyFill="1" applyBorder="1"/>
    <xf numFmtId="0" fontId="15" fillId="0" borderId="4" xfId="0" applyFont="1" applyBorder="1" applyAlignment="1">
      <alignment horizontal="left"/>
    </xf>
    <xf numFmtId="0" fontId="15" fillId="3" borderId="4" xfId="0" applyFont="1" applyFill="1" applyBorder="1" applyAlignment="1">
      <alignment horizontal="left"/>
    </xf>
    <xf numFmtId="3" fontId="15" fillId="3" borderId="4" xfId="0" applyNumberFormat="1" applyFont="1" applyFill="1" applyBorder="1" applyAlignment="1">
      <alignment horizontal="left"/>
    </xf>
    <xf numFmtId="3" fontId="16" fillId="3" borderId="4" xfId="0" applyNumberFormat="1" applyFont="1" applyFill="1" applyBorder="1" applyAlignment="1">
      <alignment horizontal="left"/>
    </xf>
    <xf numFmtId="0" fontId="26" fillId="0" borderId="4" xfId="0" applyFont="1" applyFill="1" applyBorder="1" applyAlignment="1">
      <alignment wrapText="1"/>
    </xf>
    <xf numFmtId="0" fontId="26" fillId="2" borderId="4" xfId="0" applyFont="1" applyFill="1" applyBorder="1" applyAlignment="1">
      <alignment horizontal="left"/>
    </xf>
    <xf numFmtId="3" fontId="16" fillId="0" borderId="4" xfId="0" applyNumberFormat="1" applyFont="1" applyBorder="1" applyAlignment="1">
      <alignment horizontal="left"/>
    </xf>
    <xf numFmtId="0" fontId="16" fillId="0" borderId="4" xfId="0" applyFont="1" applyFill="1" applyBorder="1"/>
    <xf numFmtId="0" fontId="26" fillId="2" borderId="4" xfId="0" applyFont="1" applyFill="1" applyBorder="1"/>
    <xf numFmtId="0" fontId="26" fillId="0" borderId="4" xfId="0" applyFont="1" applyFill="1" applyBorder="1"/>
    <xf numFmtId="3" fontId="15" fillId="0" borderId="4" xfId="0" applyNumberFormat="1" applyFont="1" applyBorder="1"/>
    <xf numFmtId="14" fontId="27" fillId="0" borderId="4" xfId="0" applyNumberFormat="1" applyFont="1" applyFill="1" applyBorder="1"/>
    <xf numFmtId="0" fontId="27" fillId="0" borderId="4" xfId="0" applyFont="1" applyFill="1" applyBorder="1" applyAlignment="1">
      <alignment horizontal="left"/>
    </xf>
    <xf numFmtId="0" fontId="27" fillId="0" borderId="4" xfId="0" applyFont="1" applyFill="1" applyBorder="1" applyAlignment="1">
      <alignment wrapText="1"/>
    </xf>
    <xf numFmtId="14" fontId="15" fillId="0" borderId="4" xfId="0" applyNumberFormat="1" applyFont="1" applyFill="1" applyBorder="1"/>
    <xf numFmtId="3" fontId="27" fillId="0" borderId="4" xfId="0" applyNumberFormat="1" applyFont="1" applyFill="1" applyBorder="1" applyAlignment="1">
      <alignment horizontal="left"/>
    </xf>
    <xf numFmtId="0" fontId="27" fillId="3" borderId="4" xfId="0" applyFont="1" applyFill="1" applyBorder="1" applyAlignment="1">
      <alignment horizontal="left"/>
    </xf>
    <xf numFmtId="0" fontId="27" fillId="0" borderId="4" xfId="0" applyNumberFormat="1" applyFont="1" applyFill="1" applyBorder="1"/>
    <xf numFmtId="0" fontId="27" fillId="3" borderId="4" xfId="0" applyFont="1" applyFill="1" applyBorder="1"/>
    <xf numFmtId="0" fontId="31" fillId="0" borderId="0" xfId="0" applyFont="1" applyBorder="1"/>
    <xf numFmtId="0" fontId="27" fillId="4" borderId="4" xfId="0" applyFont="1" applyFill="1" applyBorder="1" applyAlignment="1">
      <alignment horizontal="left"/>
    </xf>
    <xf numFmtId="4" fontId="27" fillId="0" borderId="1" xfId="0" applyNumberFormat="1" applyFont="1" applyFill="1" applyBorder="1"/>
    <xf numFmtId="4" fontId="27" fillId="4" borderId="4" xfId="0" applyNumberFormat="1" applyFont="1" applyFill="1" applyBorder="1"/>
    <xf numFmtId="0" fontId="31" fillId="0" borderId="4" xfId="0" applyFont="1" applyBorder="1" applyAlignment="1">
      <alignment horizontal="left"/>
    </xf>
    <xf numFmtId="2" fontId="15" fillId="0" borderId="4" xfId="0" applyNumberFormat="1" applyFont="1" applyFill="1" applyBorder="1"/>
    <xf numFmtId="0" fontId="15" fillId="5" borderId="4" xfId="0" applyFont="1" applyFill="1" applyBorder="1" applyAlignment="1">
      <alignment vertical="center"/>
    </xf>
    <xf numFmtId="0" fontId="15" fillId="5" borderId="4" xfId="0" applyFont="1" applyFill="1" applyBorder="1" applyAlignment="1">
      <alignment horizontal="left" vertical="center"/>
    </xf>
    <xf numFmtId="0" fontId="27" fillId="2" borderId="1" xfId="0" applyFont="1" applyFill="1" applyBorder="1" applyAlignment="1">
      <alignment horizontal="left"/>
    </xf>
    <xf numFmtId="0" fontId="27" fillId="4" borderId="1" xfId="0" applyFont="1" applyFill="1" applyBorder="1" applyAlignment="1">
      <alignment horizontal="left"/>
    </xf>
    <xf numFmtId="0" fontId="27" fillId="5" borderId="4" xfId="0" applyFont="1" applyFill="1" applyBorder="1" applyAlignment="1">
      <alignment horizontal="left"/>
    </xf>
    <xf numFmtId="3" fontId="27" fillId="0" borderId="4" xfId="0" applyNumberFormat="1" applyFont="1" applyBorder="1" applyAlignment="1">
      <alignment horizontal="left"/>
    </xf>
    <xf numFmtId="0" fontId="27" fillId="0" borderId="6" xfId="0" applyFont="1" applyFill="1" applyBorder="1"/>
    <xf numFmtId="0" fontId="32" fillId="0" borderId="4" xfId="0" applyFont="1" applyBorder="1"/>
    <xf numFmtId="0" fontId="27" fillId="4" borderId="1" xfId="0" applyFont="1" applyFill="1" applyBorder="1"/>
    <xf numFmtId="0" fontId="27" fillId="0" borderId="0" xfId="0" applyFont="1" applyBorder="1"/>
    <xf numFmtId="0" fontId="26" fillId="0" borderId="1" xfId="0" applyFont="1" applyFill="1" applyBorder="1"/>
    <xf numFmtId="0" fontId="26" fillId="2" borderId="1" xfId="0" applyFont="1" applyFill="1" applyBorder="1"/>
    <xf numFmtId="0" fontId="26" fillId="4" borderId="4" xfId="0" applyFont="1" applyFill="1" applyBorder="1" applyAlignment="1">
      <alignment horizontal="left"/>
    </xf>
    <xf numFmtId="0" fontId="26" fillId="4" borderId="1" xfId="0" applyFont="1" applyFill="1" applyBorder="1"/>
    <xf numFmtId="3" fontId="26" fillId="5" borderId="4" xfId="0" applyNumberFormat="1" applyFont="1" applyFill="1" applyBorder="1"/>
    <xf numFmtId="14" fontId="26" fillId="2" borderId="4" xfId="0" applyNumberFormat="1" applyFont="1" applyFill="1" applyBorder="1"/>
    <xf numFmtId="0" fontId="26" fillId="2" borderId="4" xfId="0" applyFont="1" applyFill="1" applyBorder="1" applyAlignment="1">
      <alignment wrapText="1"/>
    </xf>
    <xf numFmtId="0" fontId="26" fillId="3" borderId="4" xfId="0" applyFont="1" applyFill="1" applyBorder="1" applyAlignment="1">
      <alignment horizontal="left"/>
    </xf>
    <xf numFmtId="0" fontId="35" fillId="0" borderId="4" xfId="0" applyFont="1" applyBorder="1"/>
    <xf numFmtId="3" fontId="26" fillId="3" borderId="4" xfId="0" applyNumberFormat="1" applyFont="1" applyFill="1" applyBorder="1" applyAlignment="1">
      <alignment horizontal="left"/>
    </xf>
    <xf numFmtId="0" fontId="28" fillId="0" borderId="0" xfId="0" applyFont="1" applyFill="1" applyBorder="1"/>
    <xf numFmtId="0" fontId="28" fillId="0" borderId="0" xfId="0" applyFont="1"/>
    <xf numFmtId="3" fontId="26" fillId="0" borderId="4" xfId="0" applyNumberFormat="1" applyFont="1" applyFill="1" applyBorder="1" applyAlignment="1">
      <alignment horizontal="left"/>
    </xf>
    <xf numFmtId="0" fontId="26" fillId="2" borderId="4" xfId="0" applyNumberFormat="1" applyFont="1" applyFill="1" applyBorder="1"/>
    <xf numFmtId="0" fontId="37" fillId="0" borderId="0" xfId="0" applyFont="1"/>
    <xf numFmtId="0" fontId="38" fillId="0" borderId="0" xfId="0" applyFont="1" applyFill="1" applyBorder="1"/>
    <xf numFmtId="0" fontId="38" fillId="0" borderId="0" xfId="0" applyFont="1"/>
    <xf numFmtId="0" fontId="39" fillId="0" borderId="0" xfId="0" applyFont="1" applyAlignment="1">
      <alignment horizontal="left"/>
    </xf>
    <xf numFmtId="0" fontId="27" fillId="0" borderId="4" xfId="0" applyFont="1" applyBorder="1" applyAlignment="1">
      <alignment horizontal="left"/>
    </xf>
    <xf numFmtId="0" fontId="27" fillId="3" borderId="4" xfId="0" applyFont="1" applyFill="1" applyBorder="1" applyAlignment="1">
      <alignment wrapText="1"/>
    </xf>
    <xf numFmtId="0" fontId="26" fillId="3" borderId="4" xfId="0" applyFont="1" applyFill="1" applyBorder="1" applyAlignment="1">
      <alignment wrapText="1"/>
    </xf>
    <xf numFmtId="0" fontId="26" fillId="0" borderId="4" xfId="0" applyFont="1" applyBorder="1"/>
    <xf numFmtId="0" fontId="32" fillId="0" borderId="0" xfId="0" applyFont="1" applyBorder="1"/>
    <xf numFmtId="0" fontId="27" fillId="5" borderId="4" xfId="0" applyFont="1" applyFill="1" applyBorder="1" applyAlignment="1">
      <alignment vertical="center" wrapText="1"/>
    </xf>
    <xf numFmtId="0" fontId="32" fillId="0" borderId="4" xfId="0" applyFont="1" applyBorder="1" applyAlignment="1">
      <alignment wrapText="1"/>
    </xf>
    <xf numFmtId="0" fontId="38" fillId="0" borderId="0" xfId="0" applyFont="1" applyBorder="1"/>
    <xf numFmtId="0" fontId="3" fillId="0" borderId="0" xfId="0" applyFont="1" applyFill="1" applyBorder="1" applyAlignment="1">
      <alignment wrapText="1"/>
    </xf>
    <xf numFmtId="0" fontId="6" fillId="0" borderId="0" xfId="0" applyFont="1" applyFill="1" applyBorder="1" applyAlignment="1">
      <alignment wrapText="1"/>
    </xf>
    <xf numFmtId="0" fontId="14" fillId="0" borderId="0" xfId="0" applyFont="1" applyFill="1" applyBorder="1" applyAlignment="1">
      <alignment wrapText="1"/>
    </xf>
    <xf numFmtId="166" fontId="34" fillId="0" borderId="0" xfId="1" applyNumberFormat="1" applyFont="1" applyFill="1" applyBorder="1"/>
    <xf numFmtId="4" fontId="14" fillId="0" borderId="0" xfId="1" applyNumberFormat="1" applyFont="1" applyFill="1" applyBorder="1" applyAlignment="1">
      <alignment wrapText="1"/>
    </xf>
    <xf numFmtId="4" fontId="14" fillId="0" borderId="0" xfId="0" applyNumberFormat="1" applyFont="1" applyFill="1" applyBorder="1" applyAlignment="1">
      <alignment wrapText="1"/>
    </xf>
    <xf numFmtId="0" fontId="14" fillId="0" borderId="0" xfId="0" applyFont="1" applyFill="1" applyBorder="1"/>
    <xf numFmtId="4" fontId="40" fillId="0" borderId="0" xfId="1" applyNumberFormat="1" applyFont="1" applyFill="1" applyBorder="1"/>
    <xf numFmtId="4" fontId="40" fillId="0" borderId="0" xfId="0" applyNumberFormat="1" applyFont="1" applyFill="1" applyBorder="1"/>
    <xf numFmtId="0" fontId="16" fillId="4" borderId="4" xfId="0" applyFont="1" applyFill="1" applyBorder="1" applyAlignment="1">
      <alignment vertical="center"/>
    </xf>
    <xf numFmtId="0" fontId="16" fillId="4" borderId="4" xfId="0" applyFont="1" applyFill="1" applyBorder="1" applyAlignment="1">
      <alignment horizontal="left" vertical="center"/>
    </xf>
    <xf numFmtId="0" fontId="26" fillId="4" borderId="4" xfId="0" applyFont="1" applyFill="1" applyBorder="1" applyAlignment="1">
      <alignment vertical="center" wrapText="1"/>
    </xf>
    <xf numFmtId="14" fontId="26" fillId="4" borderId="4" xfId="0" applyNumberFormat="1" applyFont="1" applyFill="1" applyBorder="1"/>
    <xf numFmtId="0" fontId="26" fillId="4" borderId="4" xfId="0" applyFont="1" applyFill="1" applyBorder="1" applyAlignment="1">
      <alignment wrapText="1"/>
    </xf>
    <xf numFmtId="0" fontId="26" fillId="4" borderId="4" xfId="0" applyFont="1" applyFill="1" applyBorder="1"/>
    <xf numFmtId="4" fontId="26" fillId="0" borderId="4" xfId="0" applyNumberFormat="1" applyFont="1" applyFill="1" applyBorder="1" applyAlignment="1">
      <alignment vertical="center" wrapText="1"/>
    </xf>
    <xf numFmtId="0" fontId="0" fillId="0" borderId="4" xfId="0" applyBorder="1"/>
    <xf numFmtId="4" fontId="27" fillId="0" borderId="1" xfId="0" applyNumberFormat="1" applyFont="1" applyFill="1" applyBorder="1" applyAlignment="1">
      <alignment wrapText="1"/>
    </xf>
    <xf numFmtId="4" fontId="26" fillId="0" borderId="1" xfId="0" applyNumberFormat="1" applyFont="1" applyFill="1" applyBorder="1" applyAlignment="1">
      <alignment wrapText="1"/>
    </xf>
    <xf numFmtId="0" fontId="16" fillId="5" borderId="4" xfId="0" applyFont="1" applyFill="1" applyBorder="1"/>
    <xf numFmtId="0" fontId="16" fillId="5" borderId="4" xfId="0" applyFont="1" applyFill="1" applyBorder="1" applyAlignment="1">
      <alignment horizontal="left"/>
    </xf>
    <xf numFmtId="0" fontId="26" fillId="5" borderId="1" xfId="0" applyFont="1" applyFill="1" applyBorder="1" applyAlignment="1">
      <alignment wrapText="1"/>
    </xf>
    <xf numFmtId="4" fontId="26" fillId="5" borderId="1" xfId="0" applyNumberFormat="1" applyFont="1" applyFill="1" applyBorder="1" applyAlignment="1">
      <alignment wrapText="1"/>
    </xf>
    <xf numFmtId="0" fontId="33" fillId="0" borderId="4" xfId="0" applyFont="1" applyBorder="1"/>
    <xf numFmtId="0" fontId="41" fillId="0" borderId="4" xfId="0" applyFont="1" applyFill="1" applyBorder="1"/>
    <xf numFmtId="0" fontId="41" fillId="0" borderId="0" xfId="0" applyFont="1" applyFill="1" applyBorder="1"/>
    <xf numFmtId="0" fontId="43" fillId="0" borderId="4" xfId="0" applyFont="1" applyFill="1" applyBorder="1" applyAlignment="1">
      <alignment wrapText="1"/>
    </xf>
    <xf numFmtId="0" fontId="26" fillId="6" borderId="4" xfId="0" applyFont="1" applyFill="1" applyBorder="1" applyAlignment="1">
      <alignment horizontal="left"/>
    </xf>
    <xf numFmtId="0" fontId="27" fillId="7" borderId="4" xfId="0" applyFont="1" applyFill="1" applyBorder="1"/>
    <xf numFmtId="0" fontId="27" fillId="8" borderId="4" xfId="0" applyFont="1" applyFill="1" applyBorder="1"/>
    <xf numFmtId="0" fontId="43" fillId="7" borderId="4" xfId="0" applyFont="1" applyFill="1" applyBorder="1" applyAlignment="1">
      <alignment wrapText="1"/>
    </xf>
    <xf numFmtId="0" fontId="43" fillId="8" borderId="4" xfId="0" applyFont="1" applyFill="1" applyBorder="1" applyAlignment="1">
      <alignment wrapText="1"/>
    </xf>
    <xf numFmtId="0" fontId="42" fillId="10" borderId="4" xfId="0" applyFont="1" applyFill="1" applyBorder="1" applyAlignment="1">
      <alignment wrapText="1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left" vertical="center"/>
    </xf>
    <xf numFmtId="0" fontId="5" fillId="0" borderId="0" xfId="0" applyFont="1" applyFill="1" applyAlignment="1">
      <alignment horizontal="left" vertical="center"/>
    </xf>
    <xf numFmtId="0" fontId="44" fillId="11" borderId="9" xfId="0" applyFont="1" applyFill="1" applyBorder="1" applyAlignment="1">
      <alignment horizontal="left"/>
    </xf>
    <xf numFmtId="0" fontId="44" fillId="11" borderId="10" xfId="0" applyFont="1" applyFill="1" applyBorder="1" applyAlignment="1">
      <alignment horizontal="left"/>
    </xf>
    <xf numFmtId="0" fontId="0" fillId="12" borderId="4" xfId="0" applyFill="1" applyBorder="1"/>
    <xf numFmtId="0" fontId="0" fillId="0" borderId="4" xfId="0" applyFill="1" applyBorder="1"/>
    <xf numFmtId="0" fontId="46" fillId="13" borderId="12" xfId="0" applyFont="1" applyFill="1" applyBorder="1" applyAlignment="1">
      <alignment vertical="center" wrapText="1"/>
    </xf>
    <xf numFmtId="0" fontId="46" fillId="13" borderId="4" xfId="0" applyFont="1" applyFill="1" applyBorder="1" applyAlignment="1">
      <alignment horizontal="center" vertical="center" wrapText="1"/>
    </xf>
    <xf numFmtId="0" fontId="46" fillId="13" borderId="4" xfId="0" applyFont="1" applyFill="1" applyBorder="1" applyAlignment="1">
      <alignment horizontal="left" vertical="center" wrapText="1"/>
    </xf>
    <xf numFmtId="0" fontId="46" fillId="13" borderId="4" xfId="0" applyFont="1" applyFill="1" applyBorder="1" applyAlignment="1">
      <alignment vertical="center" wrapText="1"/>
    </xf>
    <xf numFmtId="4" fontId="47" fillId="13" borderId="4" xfId="0" applyNumberFormat="1" applyFont="1" applyFill="1" applyBorder="1"/>
    <xf numFmtId="0" fontId="48" fillId="11" borderId="12" xfId="0" applyFont="1" applyFill="1" applyBorder="1" applyAlignment="1">
      <alignment horizontal="center"/>
    </xf>
    <xf numFmtId="0" fontId="45" fillId="11" borderId="4" xfId="0" applyFont="1" applyFill="1" applyBorder="1" applyAlignment="1">
      <alignment horizontal="center"/>
    </xf>
    <xf numFmtId="4" fontId="26" fillId="11" borderId="4" xfId="0" applyNumberFormat="1" applyFont="1" applyFill="1" applyBorder="1"/>
    <xf numFmtId="0" fontId="50" fillId="0" borderId="12" xfId="0" applyFont="1" applyBorder="1" applyAlignment="1">
      <alignment horizontal="center"/>
    </xf>
    <xf numFmtId="0" fontId="50" fillId="0" borderId="4" xfId="0" applyFont="1" applyBorder="1" applyAlignment="1">
      <alignment horizontal="center"/>
    </xf>
    <xf numFmtId="0" fontId="51" fillId="0" borderId="4" xfId="0" applyFont="1" applyBorder="1" applyAlignment="1">
      <alignment horizontal="center"/>
    </xf>
    <xf numFmtId="0" fontId="52" fillId="0" borderId="4" xfId="0" applyFont="1" applyFill="1" applyBorder="1" applyAlignment="1">
      <alignment horizontal="left"/>
    </xf>
    <xf numFmtId="0" fontId="52" fillId="0" borderId="4" xfId="0" applyFont="1" applyFill="1" applyBorder="1" applyAlignment="1">
      <alignment wrapText="1"/>
    </xf>
    <xf numFmtId="4" fontId="52" fillId="0" borderId="4" xfId="0" applyNumberFormat="1" applyFont="1" applyFill="1" applyBorder="1" applyAlignment="1">
      <alignment wrapText="1"/>
    </xf>
    <xf numFmtId="0" fontId="34" fillId="0" borderId="4" xfId="0" applyFont="1" applyFill="1" applyBorder="1" applyAlignment="1">
      <alignment horizontal="left"/>
    </xf>
    <xf numFmtId="0" fontId="34" fillId="0" borderId="4" xfId="0" applyFont="1" applyFill="1" applyBorder="1" applyAlignment="1">
      <alignment wrapText="1"/>
    </xf>
    <xf numFmtId="4" fontId="34" fillId="0" borderId="1" xfId="0" applyNumberFormat="1" applyFont="1" applyFill="1" applyBorder="1"/>
    <xf numFmtId="3" fontId="34" fillId="0" borderId="4" xfId="0" applyNumberFormat="1" applyFont="1" applyFill="1" applyBorder="1" applyAlignment="1">
      <alignment horizontal="left"/>
    </xf>
    <xf numFmtId="3" fontId="52" fillId="0" borderId="4" xfId="0" applyNumberFormat="1" applyFont="1" applyFill="1" applyBorder="1" applyAlignment="1">
      <alignment horizontal="left"/>
    </xf>
    <xf numFmtId="0" fontId="52" fillId="3" borderId="4" xfId="0" applyFont="1" applyFill="1" applyBorder="1" applyAlignment="1">
      <alignment horizontal="left"/>
    </xf>
    <xf numFmtId="0" fontId="52" fillId="0" borderId="4" xfId="0" applyFont="1" applyFill="1" applyBorder="1"/>
    <xf numFmtId="4" fontId="52" fillId="0" borderId="4" xfId="0" applyNumberFormat="1" applyFont="1" applyFill="1" applyBorder="1"/>
    <xf numFmtId="3" fontId="27" fillId="3" borderId="4" xfId="0" applyNumberFormat="1" applyFont="1" applyFill="1" applyBorder="1" applyAlignment="1">
      <alignment horizontal="left"/>
    </xf>
    <xf numFmtId="3" fontId="34" fillId="3" borderId="4" xfId="0" applyNumberFormat="1" applyFont="1" applyFill="1" applyBorder="1" applyAlignment="1">
      <alignment horizontal="left"/>
    </xf>
    <xf numFmtId="3" fontId="52" fillId="3" borderId="4" xfId="0" applyNumberFormat="1" applyFont="1" applyFill="1" applyBorder="1" applyAlignment="1">
      <alignment horizontal="left"/>
    </xf>
    <xf numFmtId="0" fontId="34" fillId="3" borderId="4" xfId="0" applyFont="1" applyFill="1" applyBorder="1" applyAlignment="1">
      <alignment horizontal="left"/>
    </xf>
    <xf numFmtId="0" fontId="34" fillId="3" borderId="4" xfId="0" applyFont="1" applyFill="1" applyBorder="1" applyAlignment="1">
      <alignment wrapText="1"/>
    </xf>
    <xf numFmtId="4" fontId="27" fillId="0" borderId="6" xfId="0" applyNumberFormat="1" applyFont="1" applyFill="1" applyBorder="1"/>
    <xf numFmtId="3" fontId="34" fillId="0" borderId="4" xfId="0" applyNumberFormat="1" applyFont="1" applyBorder="1" applyAlignment="1">
      <alignment horizontal="left"/>
    </xf>
    <xf numFmtId="4" fontId="34" fillId="0" borderId="1" xfId="0" applyNumberFormat="1" applyFont="1" applyFill="1" applyBorder="1" applyAlignment="1">
      <alignment horizontal="right"/>
    </xf>
    <xf numFmtId="0" fontId="50" fillId="13" borderId="12" xfId="0" applyFont="1" applyFill="1" applyBorder="1" applyAlignment="1">
      <alignment horizontal="center"/>
    </xf>
    <xf numFmtId="0" fontId="50" fillId="13" borderId="4" xfId="0" applyFont="1" applyFill="1" applyBorder="1" applyAlignment="1">
      <alignment horizontal="center"/>
    </xf>
    <xf numFmtId="0" fontId="26" fillId="13" borderId="4" xfId="0" applyFont="1" applyFill="1" applyBorder="1" applyAlignment="1">
      <alignment horizontal="left"/>
    </xf>
    <xf numFmtId="4" fontId="26" fillId="13" borderId="4" xfId="0" applyNumberFormat="1" applyFont="1" applyFill="1" applyBorder="1" applyAlignment="1"/>
    <xf numFmtId="0" fontId="52" fillId="0" borderId="3" xfId="0" applyFont="1" applyFill="1" applyBorder="1" applyAlignment="1">
      <alignment horizontal="left"/>
    </xf>
    <xf numFmtId="3" fontId="52" fillId="0" borderId="3" xfId="0" applyNumberFormat="1" applyFont="1" applyFill="1" applyBorder="1" applyAlignment="1">
      <alignment horizontal="left"/>
    </xf>
    <xf numFmtId="0" fontId="26" fillId="0" borderId="3" xfId="0" applyFont="1" applyFill="1" applyBorder="1" applyAlignment="1">
      <alignment horizontal="left"/>
    </xf>
    <xf numFmtId="3" fontId="34" fillId="0" borderId="3" xfId="0" applyNumberFormat="1" applyFont="1" applyFill="1" applyBorder="1" applyAlignment="1">
      <alignment horizontal="left"/>
    </xf>
    <xf numFmtId="0" fontId="27" fillId="0" borderId="0" xfId="0" applyFont="1" applyAlignment="1">
      <alignment horizontal="left"/>
    </xf>
    <xf numFmtId="14" fontId="27" fillId="0" borderId="4" xfId="0" applyNumberFormat="1" applyFont="1" applyBorder="1" applyAlignment="1">
      <alignment horizontal="left"/>
    </xf>
    <xf numFmtId="3" fontId="26" fillId="0" borderId="4" xfId="0" applyNumberFormat="1" applyFont="1" applyBorder="1" applyAlignment="1">
      <alignment horizontal="left"/>
    </xf>
    <xf numFmtId="0" fontId="26" fillId="0" borderId="4" xfId="0" applyFont="1" applyBorder="1" applyAlignment="1">
      <alignment horizontal="left"/>
    </xf>
    <xf numFmtId="4" fontId="27" fillId="0" borderId="1" xfId="0" applyNumberFormat="1" applyFont="1" applyFill="1" applyBorder="1" applyAlignment="1"/>
    <xf numFmtId="0" fontId="52" fillId="13" borderId="4" xfId="0" applyFont="1" applyFill="1" applyBorder="1"/>
    <xf numFmtId="0" fontId="52" fillId="13" borderId="4" xfId="0" applyFont="1" applyFill="1" applyBorder="1" applyAlignment="1">
      <alignment horizontal="left"/>
    </xf>
    <xf numFmtId="0" fontId="52" fillId="13" borderId="4" xfId="0" applyFont="1" applyFill="1" applyBorder="1" applyAlignment="1">
      <alignment wrapText="1"/>
    </xf>
    <xf numFmtId="4" fontId="26" fillId="13" borderId="4" xfId="0" applyNumberFormat="1" applyFont="1" applyFill="1" applyBorder="1" applyAlignment="1">
      <alignment wrapText="1"/>
    </xf>
    <xf numFmtId="0" fontId="34" fillId="13" borderId="4" xfId="0" applyFont="1" applyFill="1" applyBorder="1" applyAlignment="1">
      <alignment horizontal="left"/>
    </xf>
    <xf numFmtId="0" fontId="34" fillId="13" borderId="4" xfId="0" applyFont="1" applyFill="1" applyBorder="1" applyAlignment="1">
      <alignment wrapText="1"/>
    </xf>
    <xf numFmtId="0" fontId="50" fillId="11" borderId="12" xfId="0" applyFont="1" applyFill="1" applyBorder="1" applyAlignment="1">
      <alignment horizontal="center"/>
    </xf>
    <xf numFmtId="0" fontId="50" fillId="11" borderId="4" xfId="0" applyFont="1" applyFill="1" applyBorder="1" applyAlignment="1">
      <alignment horizontal="center" vertical="center"/>
    </xf>
    <xf numFmtId="0" fontId="50" fillId="11" borderId="4" xfId="0" applyFont="1" applyFill="1" applyBorder="1" applyAlignment="1">
      <alignment horizontal="center"/>
    </xf>
    <xf numFmtId="0" fontId="54" fillId="13" borderId="12" xfId="0" applyFont="1" applyFill="1" applyBorder="1" applyAlignment="1">
      <alignment vertical="center" wrapText="1"/>
    </xf>
    <xf numFmtId="0" fontId="54" fillId="13" borderId="4" xfId="0" applyFont="1" applyFill="1" applyBorder="1" applyAlignment="1">
      <alignment horizontal="center" vertical="center" wrapText="1"/>
    </xf>
    <xf numFmtId="0" fontId="54" fillId="13" borderId="4" xfId="0" applyFont="1" applyFill="1" applyBorder="1" applyAlignment="1">
      <alignment horizontal="left" vertical="center" wrapText="1"/>
    </xf>
    <xf numFmtId="0" fontId="54" fillId="13" borderId="4" xfId="0" applyFont="1" applyFill="1" applyBorder="1" applyAlignment="1">
      <alignment vertical="center" wrapText="1"/>
    </xf>
    <xf numFmtId="4" fontId="26" fillId="14" borderId="4" xfId="0" applyNumberFormat="1" applyFont="1" applyFill="1" applyBorder="1"/>
    <xf numFmtId="0" fontId="54" fillId="4" borderId="4" xfId="0" applyFont="1" applyFill="1" applyBorder="1" applyAlignment="1">
      <alignment vertical="center" wrapText="1"/>
    </xf>
    <xf numFmtId="0" fontId="27" fillId="4" borderId="4" xfId="0" applyFont="1" applyFill="1" applyBorder="1"/>
    <xf numFmtId="0" fontId="27" fillId="7" borderId="4" xfId="0" applyFont="1" applyFill="1" applyBorder="1" applyAlignment="1">
      <alignment horizontal="center"/>
    </xf>
    <xf numFmtId="0" fontId="27" fillId="7" borderId="4" xfId="0" applyFont="1" applyFill="1" applyBorder="1" applyAlignment="1">
      <alignment horizontal="left"/>
    </xf>
    <xf numFmtId="0" fontId="27" fillId="7" borderId="4" xfId="0" applyFont="1" applyFill="1" applyBorder="1" applyAlignment="1">
      <alignment wrapText="1"/>
    </xf>
    <xf numFmtId="0" fontId="54" fillId="4" borderId="4" xfId="0" applyFont="1" applyFill="1" applyBorder="1" applyAlignment="1">
      <alignment horizontal="center" vertical="center" wrapText="1"/>
    </xf>
    <xf numFmtId="0" fontId="54" fillId="4" borderId="4" xfId="0" applyFont="1" applyFill="1" applyBorder="1" applyAlignment="1">
      <alignment horizontal="left" vertical="center" wrapText="1"/>
    </xf>
    <xf numFmtId="14" fontId="51" fillId="4" borderId="4" xfId="0" applyNumberFormat="1" applyFont="1" applyFill="1" applyBorder="1" applyAlignment="1">
      <alignment horizontal="center"/>
    </xf>
    <xf numFmtId="3" fontId="27" fillId="7" borderId="4" xfId="0" applyNumberFormat="1" applyFont="1" applyFill="1" applyBorder="1" applyAlignment="1">
      <alignment horizontal="left"/>
    </xf>
    <xf numFmtId="14" fontId="34" fillId="4" borderId="4" xfId="0" applyNumberFormat="1" applyFont="1" applyFill="1" applyBorder="1"/>
    <xf numFmtId="14" fontId="34" fillId="7" borderId="4" xfId="0" applyNumberFormat="1" applyFont="1" applyFill="1" applyBorder="1"/>
    <xf numFmtId="0" fontId="27" fillId="7" borderId="4" xfId="0" applyFont="1" applyFill="1" applyBorder="1" applyAlignment="1">
      <alignment horizontal="left" wrapText="1"/>
    </xf>
    <xf numFmtId="4" fontId="27" fillId="0" borderId="0" xfId="0" applyNumberFormat="1" applyFont="1" applyFill="1"/>
    <xf numFmtId="4" fontId="27" fillId="0" borderId="0" xfId="0" applyNumberFormat="1" applyFont="1"/>
    <xf numFmtId="0" fontId="55" fillId="11" borderId="11" xfId="0" applyFont="1" applyFill="1" applyBorder="1" applyAlignment="1"/>
    <xf numFmtId="0" fontId="55" fillId="11" borderId="2" xfId="0" applyFont="1" applyFill="1" applyBorder="1" applyAlignment="1"/>
    <xf numFmtId="0" fontId="55" fillId="11" borderId="3" xfId="0" applyFont="1" applyFill="1" applyBorder="1" applyAlignment="1"/>
    <xf numFmtId="0" fontId="56" fillId="11" borderId="10" xfId="0" applyFont="1" applyFill="1" applyBorder="1" applyAlignment="1"/>
    <xf numFmtId="0" fontId="0" fillId="0" borderId="13" xfId="0" applyBorder="1"/>
    <xf numFmtId="0" fontId="45" fillId="11" borderId="3" xfId="0" applyFont="1" applyFill="1" applyBorder="1" applyAlignment="1">
      <alignment horizontal="center"/>
    </xf>
    <xf numFmtId="0" fontId="4" fillId="13" borderId="12" xfId="0" applyFont="1" applyFill="1" applyBorder="1"/>
    <xf numFmtId="14" fontId="9" fillId="13" borderId="4" xfId="0" applyNumberFormat="1" applyFont="1" applyFill="1" applyBorder="1" applyAlignment="1">
      <alignment horizontal="center"/>
    </xf>
    <xf numFmtId="0" fontId="26" fillId="13" borderId="0" xfId="0" applyFont="1" applyFill="1" applyAlignment="1">
      <alignment horizontal="center"/>
    </xf>
    <xf numFmtId="4" fontId="4" fillId="0" borderId="0" xfId="0" applyNumberFormat="1" applyFont="1" applyFill="1" applyBorder="1"/>
    <xf numFmtId="0" fontId="4" fillId="0" borderId="12" xfId="0" applyFont="1" applyBorder="1"/>
    <xf numFmtId="0" fontId="4" fillId="0" borderId="4" xfId="0" applyFont="1" applyBorder="1"/>
    <xf numFmtId="0" fontId="57" fillId="0" borderId="4" xfId="0" applyFont="1" applyFill="1" applyBorder="1"/>
    <xf numFmtId="0" fontId="58" fillId="0" borderId="4" xfId="0" applyFont="1" applyFill="1" applyBorder="1" applyAlignment="1">
      <alignment horizontal="left"/>
    </xf>
    <xf numFmtId="0" fontId="34" fillId="0" borderId="4" xfId="0" applyFont="1" applyFill="1" applyBorder="1"/>
    <xf numFmtId="3" fontId="58" fillId="0" borderId="4" xfId="0" applyNumberFormat="1" applyFont="1" applyFill="1" applyBorder="1" applyAlignment="1">
      <alignment horizontal="left"/>
    </xf>
    <xf numFmtId="0" fontId="57" fillId="0" borderId="4" xfId="0" applyFont="1" applyFill="1" applyBorder="1" applyAlignment="1">
      <alignment horizontal="left"/>
    </xf>
    <xf numFmtId="3" fontId="12" fillId="0" borderId="4" xfId="0" applyNumberFormat="1" applyFont="1" applyFill="1" applyBorder="1" applyAlignment="1">
      <alignment horizontal="left"/>
    </xf>
    <xf numFmtId="0" fontId="12" fillId="0" borderId="4" xfId="0" applyFont="1" applyFill="1" applyBorder="1" applyAlignment="1">
      <alignment wrapText="1"/>
    </xf>
    <xf numFmtId="0" fontId="49" fillId="13" borderId="3" xfId="0" applyFont="1" applyFill="1" applyBorder="1" applyAlignment="1">
      <alignment horizontal="center"/>
    </xf>
    <xf numFmtId="0" fontId="26" fillId="13" borderId="4" xfId="0" applyFont="1" applyFill="1" applyBorder="1"/>
    <xf numFmtId="4" fontId="26" fillId="13" borderId="4" xfId="0" applyNumberFormat="1" applyFont="1" applyFill="1" applyBorder="1"/>
    <xf numFmtId="4" fontId="27" fillId="14" borderId="4" xfId="0" applyNumberFormat="1" applyFont="1" applyFill="1" applyBorder="1"/>
    <xf numFmtId="0" fontId="49" fillId="0" borderId="3" xfId="0" applyFont="1" applyBorder="1" applyAlignment="1">
      <alignment horizontal="center"/>
    </xf>
    <xf numFmtId="0" fontId="57" fillId="0" borderId="4" xfId="0" applyFont="1" applyBorder="1"/>
    <xf numFmtId="3" fontId="57" fillId="0" borderId="4" xfId="0" applyNumberFormat="1" applyFont="1" applyFill="1" applyBorder="1" applyAlignment="1">
      <alignment horizontal="left"/>
    </xf>
    <xf numFmtId="0" fontId="9" fillId="0" borderId="0" xfId="0" applyFont="1"/>
    <xf numFmtId="0" fontId="49" fillId="11" borderId="3" xfId="0" applyFont="1" applyFill="1" applyBorder="1" applyAlignment="1">
      <alignment horizontal="center"/>
    </xf>
    <xf numFmtId="0" fontId="50" fillId="0" borderId="12" xfId="0" applyFont="1" applyFill="1" applyBorder="1" applyAlignment="1">
      <alignment horizontal="center"/>
    </xf>
    <xf numFmtId="0" fontId="49" fillId="0" borderId="3" xfId="0" applyFont="1" applyFill="1" applyBorder="1" applyAlignment="1">
      <alignment horizontal="center"/>
    </xf>
    <xf numFmtId="0" fontId="48" fillId="13" borderId="4" xfId="0" applyFont="1" applyFill="1" applyBorder="1" applyAlignment="1">
      <alignment horizontal="center"/>
    </xf>
    <xf numFmtId="0" fontId="59" fillId="13" borderId="4" xfId="0" applyFont="1" applyFill="1" applyBorder="1" applyAlignment="1">
      <alignment horizontal="center"/>
    </xf>
    <xf numFmtId="0" fontId="50" fillId="13" borderId="4" xfId="0" applyFont="1" applyFill="1" applyBorder="1" applyAlignment="1"/>
    <xf numFmtId="0" fontId="51" fillId="0" borderId="4" xfId="0" applyFont="1" applyFill="1" applyBorder="1" applyAlignment="1">
      <alignment horizontal="center"/>
    </xf>
    <xf numFmtId="14" fontId="59" fillId="0" borderId="4" xfId="0" applyNumberFormat="1" applyFont="1" applyFill="1" applyBorder="1" applyAlignment="1">
      <alignment horizontal="left"/>
    </xf>
    <xf numFmtId="3" fontId="60" fillId="0" borderId="4" xfId="0" applyNumberFormat="1" applyFont="1" applyBorder="1" applyAlignment="1">
      <alignment horizontal="left"/>
    </xf>
    <xf numFmtId="0" fontId="34" fillId="0" borderId="4" xfId="0" applyFont="1" applyBorder="1" applyAlignment="1">
      <alignment horizontal="left"/>
    </xf>
    <xf numFmtId="0" fontId="49" fillId="13" borderId="4" xfId="0" applyFont="1" applyFill="1" applyBorder="1" applyAlignment="1">
      <alignment horizontal="center"/>
    </xf>
    <xf numFmtId="14" fontId="59" fillId="13" borderId="4" xfId="0" applyNumberFormat="1" applyFont="1" applyFill="1" applyBorder="1" applyAlignment="1">
      <alignment horizontal="center"/>
    </xf>
    <xf numFmtId="0" fontId="49" fillId="0" borderId="4" xfId="0" applyFont="1" applyBorder="1" applyAlignment="1">
      <alignment horizontal="center"/>
    </xf>
    <xf numFmtId="0" fontId="50" fillId="0" borderId="14" xfId="0" applyFont="1" applyBorder="1" applyAlignment="1">
      <alignment horizontal="center"/>
    </xf>
    <xf numFmtId="0" fontId="49" fillId="0" borderId="8" xfId="0" applyFont="1" applyBorder="1" applyAlignment="1">
      <alignment horizontal="center"/>
    </xf>
    <xf numFmtId="0" fontId="27" fillId="0" borderId="8" xfId="0" applyFont="1" applyBorder="1"/>
    <xf numFmtId="14" fontId="57" fillId="0" borderId="8" xfId="0" applyNumberFormat="1" applyFont="1" applyBorder="1"/>
    <xf numFmtId="3" fontId="60" fillId="0" borderId="8" xfId="0" applyNumberFormat="1" applyFont="1" applyFill="1" applyBorder="1" applyAlignment="1">
      <alignment horizontal="left"/>
    </xf>
    <xf numFmtId="0" fontId="34" fillId="0" borderId="8" xfId="0" applyFont="1" applyFill="1" applyBorder="1" applyAlignment="1">
      <alignment wrapText="1"/>
    </xf>
    <xf numFmtId="14" fontId="57" fillId="0" borderId="4" xfId="0" applyNumberFormat="1" applyFont="1" applyBorder="1"/>
    <xf numFmtId="3" fontId="60" fillId="0" borderId="4" xfId="0" applyNumberFormat="1" applyFont="1" applyFill="1" applyBorder="1" applyAlignment="1">
      <alignment horizontal="left"/>
    </xf>
    <xf numFmtId="0" fontId="4" fillId="0" borderId="13" xfId="0" applyFont="1" applyBorder="1"/>
    <xf numFmtId="0" fontId="46" fillId="4" borderId="4" xfId="0" applyFont="1" applyFill="1" applyBorder="1" applyAlignment="1">
      <alignment vertical="center" wrapText="1"/>
    </xf>
    <xf numFmtId="0" fontId="46" fillId="4" borderId="4" xfId="0" applyFont="1" applyFill="1" applyBorder="1" applyAlignment="1">
      <alignment horizontal="center" vertical="center" wrapText="1"/>
    </xf>
    <xf numFmtId="0" fontId="46" fillId="4" borderId="4" xfId="0" applyFont="1" applyFill="1" applyBorder="1" applyAlignment="1">
      <alignment horizontal="left" vertical="center" wrapText="1"/>
    </xf>
    <xf numFmtId="14" fontId="61" fillId="4" borderId="4" xfId="0" applyNumberFormat="1" applyFont="1" applyFill="1" applyBorder="1"/>
    <xf numFmtId="3" fontId="62" fillId="4" borderId="4" xfId="0" applyNumberFormat="1" applyFont="1" applyFill="1" applyBorder="1" applyAlignment="1">
      <alignment horizontal="left"/>
    </xf>
    <xf numFmtId="0" fontId="63" fillId="4" borderId="4" xfId="0" applyFont="1" applyFill="1" applyBorder="1" applyAlignment="1">
      <alignment wrapText="1"/>
    </xf>
    <xf numFmtId="4" fontId="26" fillId="11" borderId="16" xfId="0" applyNumberFormat="1" applyFont="1" applyFill="1" applyBorder="1"/>
    <xf numFmtId="0" fontId="0" fillId="0" borderId="0" xfId="0" applyAlignment="1">
      <alignment wrapText="1"/>
    </xf>
    <xf numFmtId="0" fontId="26" fillId="0" borderId="0" xfId="0" applyFont="1" applyFill="1"/>
    <xf numFmtId="0" fontId="9" fillId="0" borderId="0" xfId="0" applyFont="1" applyFill="1"/>
    <xf numFmtId="3" fontId="9" fillId="0" borderId="0" xfId="0" applyNumberFormat="1" applyFont="1" applyFill="1"/>
    <xf numFmtId="0" fontId="65" fillId="0" borderId="0" xfId="0" applyFont="1" applyFill="1" applyBorder="1" applyAlignment="1"/>
    <xf numFmtId="16" fontId="0" fillId="0" borderId="0" xfId="0" applyNumberFormat="1" applyFill="1"/>
    <xf numFmtId="0" fontId="44" fillId="11" borderId="17" xfId="0" applyFont="1" applyFill="1" applyBorder="1" applyAlignment="1">
      <alignment horizontal="left"/>
    </xf>
    <xf numFmtId="0" fontId="56" fillId="11" borderId="16" xfId="0" applyFont="1" applyFill="1" applyBorder="1" applyAlignment="1"/>
    <xf numFmtId="0" fontId="0" fillId="0" borderId="12" xfId="0" applyBorder="1"/>
    <xf numFmtId="4" fontId="47" fillId="13" borderId="4" xfId="0" applyNumberFormat="1" applyFont="1" applyFill="1" applyBorder="1" applyAlignment="1"/>
    <xf numFmtId="0" fontId="49" fillId="11" borderId="4" xfId="0" applyFont="1" applyFill="1" applyBorder="1" applyAlignment="1">
      <alignment horizontal="center"/>
    </xf>
    <xf numFmtId="0" fontId="49" fillId="0" borderId="4" xfId="0" applyFont="1" applyFill="1" applyBorder="1" applyAlignment="1">
      <alignment horizontal="center"/>
    </xf>
    <xf numFmtId="0" fontId="50" fillId="0" borderId="4" xfId="0" applyFont="1" applyFill="1" applyBorder="1" applyAlignment="1"/>
    <xf numFmtId="0" fontId="26" fillId="0" borderId="4" xfId="0" applyFont="1" applyFill="1" applyBorder="1" applyAlignment="1"/>
    <xf numFmtId="4" fontId="47" fillId="13" borderId="1" xfId="0" applyNumberFormat="1" applyFont="1" applyFill="1" applyBorder="1" applyAlignment="1"/>
    <xf numFmtId="0" fontId="46" fillId="4" borderId="14" xfId="0" applyFont="1" applyFill="1" applyBorder="1" applyAlignment="1">
      <alignment vertical="center" wrapText="1"/>
    </xf>
    <xf numFmtId="3" fontId="63" fillId="4" borderId="4" xfId="0" applyNumberFormat="1" applyFont="1" applyFill="1" applyBorder="1" applyAlignment="1">
      <alignment horizontal="left"/>
    </xf>
    <xf numFmtId="0" fontId="18" fillId="0" borderId="0" xfId="0" applyFont="1"/>
    <xf numFmtId="0" fontId="67" fillId="13" borderId="12" xfId="0" applyFont="1" applyFill="1" applyBorder="1" applyAlignment="1">
      <alignment vertical="center" wrapText="1"/>
    </xf>
    <xf numFmtId="0" fontId="67" fillId="13" borderId="4" xfId="0" applyFont="1" applyFill="1" applyBorder="1" applyAlignment="1">
      <alignment horizontal="center" vertical="center" wrapText="1"/>
    </xf>
    <xf numFmtId="0" fontId="67" fillId="13" borderId="4" xfId="0" applyFont="1" applyFill="1" applyBorder="1" applyAlignment="1">
      <alignment horizontal="left" vertical="center" wrapText="1"/>
    </xf>
    <xf numFmtId="0" fontId="27" fillId="0" borderId="12" xfId="0" applyFont="1" applyBorder="1"/>
    <xf numFmtId="0" fontId="52" fillId="0" borderId="0" xfId="0" applyFont="1" applyAlignment="1">
      <alignment horizontal="left"/>
    </xf>
    <xf numFmtId="0" fontId="68" fillId="13" borderId="12" xfId="0" applyFont="1" applyFill="1" applyBorder="1" applyAlignment="1">
      <alignment vertical="center" wrapText="1"/>
    </xf>
    <xf numFmtId="0" fontId="68" fillId="13" borderId="4" xfId="0" applyFont="1" applyFill="1" applyBorder="1" applyAlignment="1">
      <alignment horizontal="center" vertical="center" wrapText="1"/>
    </xf>
    <xf numFmtId="0" fontId="68" fillId="13" borderId="4" xfId="0" applyFont="1" applyFill="1" applyBorder="1" applyAlignment="1">
      <alignment horizontal="left" vertical="center" wrapText="1"/>
    </xf>
    <xf numFmtId="0" fontId="69" fillId="13" borderId="4" xfId="0" applyFont="1" applyFill="1" applyBorder="1" applyAlignment="1">
      <alignment vertical="center" wrapText="1"/>
    </xf>
    <xf numFmtId="14" fontId="60" fillId="4" borderId="4" xfId="0" applyNumberFormat="1" applyFont="1" applyFill="1" applyBorder="1"/>
    <xf numFmtId="3" fontId="34" fillId="4" borderId="4" xfId="0" applyNumberFormat="1" applyFont="1" applyFill="1" applyBorder="1" applyAlignment="1">
      <alignment horizontal="left"/>
    </xf>
    <xf numFmtId="0" fontId="34" fillId="4" borderId="4" xfId="0" applyFont="1" applyFill="1" applyBorder="1" applyAlignment="1">
      <alignment wrapText="1"/>
    </xf>
    <xf numFmtId="0" fontId="27" fillId="4" borderId="18" xfId="0" applyFont="1" applyFill="1" applyBorder="1"/>
    <xf numFmtId="0" fontId="27" fillId="4" borderId="19" xfId="0" applyFont="1" applyFill="1" applyBorder="1"/>
    <xf numFmtId="14" fontId="60" fillId="4" borderId="19" xfId="0" applyNumberFormat="1" applyFont="1" applyFill="1" applyBorder="1"/>
    <xf numFmtId="3" fontId="34" fillId="4" borderId="19" xfId="0" applyNumberFormat="1" applyFont="1" applyFill="1" applyBorder="1" applyAlignment="1">
      <alignment horizontal="left"/>
    </xf>
    <xf numFmtId="0" fontId="20" fillId="0" borderId="0" xfId="0" applyFont="1"/>
    <xf numFmtId="0" fontId="43" fillId="0" borderId="21" xfId="0" applyFont="1" applyBorder="1"/>
    <xf numFmtId="0" fontId="43" fillId="0" borderId="20" xfId="0" applyFont="1" applyBorder="1"/>
    <xf numFmtId="0" fontId="27" fillId="0" borderId="20" xfId="0" applyFont="1" applyFill="1" applyBorder="1" applyAlignment="1">
      <alignment wrapText="1"/>
    </xf>
    <xf numFmtId="0" fontId="43" fillId="0" borderId="0" xfId="0" applyFont="1"/>
    <xf numFmtId="0" fontId="69" fillId="13" borderId="12" xfId="0" applyFont="1" applyFill="1" applyBorder="1" applyAlignment="1">
      <alignment vertical="center" wrapText="1"/>
    </xf>
    <xf numFmtId="0" fontId="69" fillId="13" borderId="4" xfId="0" applyFont="1" applyFill="1" applyBorder="1" applyAlignment="1">
      <alignment horizontal="center" vertical="center" wrapText="1"/>
    </xf>
    <xf numFmtId="0" fontId="69" fillId="13" borderId="4" xfId="0" applyFont="1" applyFill="1" applyBorder="1" applyAlignment="1">
      <alignment horizontal="left" vertical="center" wrapText="1"/>
    </xf>
    <xf numFmtId="4" fontId="72" fillId="13" borderId="4" xfId="0" applyNumberFormat="1" applyFont="1" applyFill="1" applyBorder="1"/>
    <xf numFmtId="4" fontId="72" fillId="13" borderId="1" xfId="0" applyNumberFormat="1" applyFont="1" applyFill="1" applyBorder="1"/>
    <xf numFmtId="4" fontId="26" fillId="11" borderId="20" xfId="0" applyNumberFormat="1" applyFont="1" applyFill="1" applyBorder="1"/>
    <xf numFmtId="0" fontId="21" fillId="11" borderId="12" xfId="0" applyFont="1" applyFill="1" applyBorder="1" applyAlignment="1"/>
    <xf numFmtId="4" fontId="26" fillId="12" borderId="4" xfId="0" applyNumberFormat="1" applyFont="1" applyFill="1" applyBorder="1"/>
    <xf numFmtId="0" fontId="21" fillId="13" borderId="12" xfId="0" applyFont="1" applyFill="1" applyBorder="1" applyAlignment="1"/>
    <xf numFmtId="0" fontId="45" fillId="13" borderId="4" xfId="0" applyFont="1" applyFill="1" applyBorder="1" applyAlignment="1">
      <alignment horizontal="center"/>
    </xf>
    <xf numFmtId="0" fontId="21" fillId="0" borderId="12" xfId="0" applyFont="1" applyBorder="1" applyAlignment="1"/>
    <xf numFmtId="0" fontId="45" fillId="0" borderId="4" xfId="0" applyFont="1" applyBorder="1" applyAlignment="1">
      <alignment horizontal="center"/>
    </xf>
    <xf numFmtId="0" fontId="50" fillId="0" borderId="4" xfId="0" applyFont="1" applyFill="1" applyBorder="1" applyAlignment="1">
      <alignment horizontal="center"/>
    </xf>
    <xf numFmtId="0" fontId="9" fillId="4" borderId="20" xfId="0" applyFont="1" applyFill="1" applyBorder="1" applyAlignment="1">
      <alignment horizontal="left" vertical="center"/>
    </xf>
    <xf numFmtId="0" fontId="4" fillId="4" borderId="20" xfId="0" applyFont="1" applyFill="1" applyBorder="1" applyAlignment="1">
      <alignment horizontal="left" vertical="center"/>
    </xf>
    <xf numFmtId="0" fontId="46" fillId="13" borderId="14" xfId="0" applyFont="1" applyFill="1" applyBorder="1" applyAlignment="1">
      <alignment vertical="center" wrapText="1"/>
    </xf>
    <xf numFmtId="0" fontId="46" fillId="13" borderId="8" xfId="0" applyFont="1" applyFill="1" applyBorder="1" applyAlignment="1">
      <alignment horizontal="center" vertical="center" wrapText="1"/>
    </xf>
    <xf numFmtId="0" fontId="46" fillId="13" borderId="8" xfId="0" applyFont="1" applyFill="1" applyBorder="1" applyAlignment="1">
      <alignment horizontal="left" vertical="center" wrapText="1"/>
    </xf>
    <xf numFmtId="0" fontId="46" fillId="13" borderId="8" xfId="0" applyFont="1" applyFill="1" applyBorder="1" applyAlignment="1">
      <alignment vertical="center" wrapText="1"/>
    </xf>
    <xf numFmtId="0" fontId="4" fillId="4" borderId="4" xfId="0" applyFont="1" applyFill="1" applyBorder="1"/>
    <xf numFmtId="0" fontId="4" fillId="4" borderId="3" xfId="0" applyFont="1" applyFill="1" applyBorder="1"/>
    <xf numFmtId="14" fontId="10" fillId="4" borderId="4" xfId="0" applyNumberFormat="1" applyFont="1" applyFill="1" applyBorder="1"/>
    <xf numFmtId="3" fontId="10" fillId="4" borderId="4" xfId="0" applyNumberFormat="1" applyFont="1" applyFill="1" applyBorder="1" applyAlignment="1">
      <alignment horizontal="left"/>
    </xf>
    <xf numFmtId="0" fontId="73" fillId="11" borderId="4" xfId="0" applyFont="1" applyFill="1" applyBorder="1" applyAlignment="1">
      <alignment horizontal="left"/>
    </xf>
    <xf numFmtId="0" fontId="49" fillId="11" borderId="4" xfId="0" applyFont="1" applyFill="1" applyBorder="1" applyAlignment="1">
      <alignment horizontal="left"/>
    </xf>
    <xf numFmtId="3" fontId="8" fillId="11" borderId="4" xfId="0" applyNumberFormat="1" applyFont="1" applyFill="1" applyBorder="1"/>
    <xf numFmtId="0" fontId="49" fillId="11" borderId="4" xfId="0" applyFont="1" applyFill="1" applyBorder="1" applyAlignment="1"/>
    <xf numFmtId="0" fontId="73" fillId="0" borderId="4" xfId="0" applyFont="1" applyFill="1" applyBorder="1" applyAlignment="1">
      <alignment horizontal="left"/>
    </xf>
    <xf numFmtId="0" fontId="49" fillId="0" borderId="4" xfId="0" applyFont="1" applyFill="1" applyBorder="1" applyAlignment="1">
      <alignment horizontal="left"/>
    </xf>
    <xf numFmtId="0" fontId="57" fillId="0" borderId="3" xfId="0" applyFont="1" applyFill="1" applyBorder="1"/>
    <xf numFmtId="0" fontId="65" fillId="11" borderId="4" xfId="0" applyFont="1" applyFill="1" applyBorder="1" applyAlignment="1">
      <alignment horizontal="center"/>
    </xf>
    <xf numFmtId="0" fontId="27" fillId="11" borderId="4" xfId="0" applyFont="1" applyFill="1" applyBorder="1"/>
    <xf numFmtId="3" fontId="27" fillId="11" borderId="4" xfId="0" applyNumberFormat="1" applyFont="1" applyFill="1" applyBorder="1"/>
    <xf numFmtId="0" fontId="50" fillId="11" borderId="4" xfId="0" applyFont="1" applyFill="1" applyBorder="1" applyAlignment="1"/>
    <xf numFmtId="0" fontId="0" fillId="7" borderId="4" xfId="0" applyFill="1" applyBorder="1"/>
    <xf numFmtId="14" fontId="63" fillId="4" borderId="4" xfId="0" applyNumberFormat="1" applyFont="1" applyFill="1" applyBorder="1"/>
    <xf numFmtId="0" fontId="0" fillId="4" borderId="4" xfId="0" applyFill="1" applyBorder="1"/>
    <xf numFmtId="0" fontId="63" fillId="7" borderId="4" xfId="0" applyFont="1" applyFill="1" applyBorder="1" applyAlignment="1">
      <alignment horizontal="left"/>
    </xf>
    <xf numFmtId="0" fontId="63" fillId="7" borderId="4" xfId="0" applyFont="1" applyFill="1" applyBorder="1" applyAlignment="1">
      <alignment wrapText="1"/>
    </xf>
    <xf numFmtId="0" fontId="63" fillId="0" borderId="0" xfId="0" applyFont="1"/>
    <xf numFmtId="0" fontId="63" fillId="0" borderId="0" xfId="0" applyFont="1" applyFill="1"/>
    <xf numFmtId="0" fontId="4" fillId="11" borderId="4" xfId="0" applyFont="1" applyFill="1" applyBorder="1"/>
    <xf numFmtId="0" fontId="20" fillId="13" borderId="12" xfId="0" applyFont="1" applyFill="1" applyBorder="1"/>
    <xf numFmtId="0" fontId="4" fillId="13" borderId="4" xfId="0" applyFont="1" applyFill="1" applyBorder="1"/>
    <xf numFmtId="0" fontId="26" fillId="13" borderId="3" xfId="0" applyFont="1" applyFill="1" applyBorder="1"/>
    <xf numFmtId="0" fontId="4" fillId="13" borderId="4" xfId="0" applyFont="1" applyFill="1" applyBorder="1" applyAlignment="1">
      <alignment horizontal="left"/>
    </xf>
    <xf numFmtId="0" fontId="4" fillId="13" borderId="4" xfId="0" applyFont="1" applyFill="1" applyBorder="1" applyAlignment="1">
      <alignment wrapText="1"/>
    </xf>
    <xf numFmtId="0" fontId="58" fillId="0" borderId="3" xfId="0" applyNumberFormat="1" applyFont="1" applyFill="1" applyBorder="1"/>
    <xf numFmtId="0" fontId="57" fillId="0" borderId="3" xfId="0" applyNumberFormat="1" applyFont="1" applyFill="1" applyBorder="1"/>
    <xf numFmtId="0" fontId="20" fillId="4" borderId="14" xfId="0" applyFont="1" applyFill="1" applyBorder="1"/>
    <xf numFmtId="0" fontId="4" fillId="4" borderId="8" xfId="0" applyFont="1" applyFill="1" applyBorder="1"/>
    <xf numFmtId="0" fontId="9" fillId="4" borderId="8" xfId="0" applyFont="1" applyFill="1" applyBorder="1" applyAlignment="1">
      <alignment horizontal="left" vertical="center"/>
    </xf>
    <xf numFmtId="0" fontId="27" fillId="4" borderId="24" xfId="0" applyFont="1" applyFill="1" applyBorder="1" applyAlignment="1">
      <alignment horizontal="left" vertical="center"/>
    </xf>
    <xf numFmtId="0" fontId="27" fillId="4" borderId="25" xfId="0" applyFont="1" applyFill="1" applyBorder="1" applyAlignment="1">
      <alignment horizontal="left" vertical="center"/>
    </xf>
    <xf numFmtId="0" fontId="46" fillId="13" borderId="29" xfId="0" applyFont="1" applyFill="1" applyBorder="1" applyAlignment="1">
      <alignment vertical="center" wrapText="1"/>
    </xf>
    <xf numFmtId="0" fontId="46" fillId="13" borderId="5" xfId="0" applyFont="1" applyFill="1" applyBorder="1" applyAlignment="1">
      <alignment horizontal="center" vertical="center" wrapText="1"/>
    </xf>
    <xf numFmtId="0" fontId="46" fillId="13" borderId="5" xfId="0" applyFont="1" applyFill="1" applyBorder="1" applyAlignment="1">
      <alignment horizontal="left" vertical="center" wrapText="1"/>
    </xf>
    <xf numFmtId="0" fontId="46" fillId="13" borderId="30" xfId="0" applyFont="1" applyFill="1" applyBorder="1" applyAlignment="1">
      <alignment vertical="center" wrapText="1"/>
    </xf>
    <xf numFmtId="0" fontId="64" fillId="11" borderId="12" xfId="0" applyFont="1" applyFill="1" applyBorder="1" applyAlignment="1">
      <alignment horizontal="left"/>
    </xf>
    <xf numFmtId="0" fontId="48" fillId="0" borderId="12" xfId="0" applyFont="1" applyBorder="1" applyAlignment="1">
      <alignment horizontal="center"/>
    </xf>
    <xf numFmtId="3" fontId="26" fillId="11" borderId="4" xfId="0" applyNumberFormat="1" applyFont="1" applyFill="1" applyBorder="1"/>
    <xf numFmtId="0" fontId="64" fillId="0" borderId="12" xfId="0" applyFont="1" applyFill="1" applyBorder="1" applyAlignment="1">
      <alignment horizontal="left"/>
    </xf>
    <xf numFmtId="0" fontId="64" fillId="0" borderId="4" xfId="0" applyFont="1" applyFill="1" applyBorder="1" applyAlignment="1">
      <alignment horizontal="left"/>
    </xf>
    <xf numFmtId="0" fontId="64" fillId="5" borderId="12" xfId="0" applyFont="1" applyFill="1" applyBorder="1" applyAlignment="1">
      <alignment horizontal="left"/>
    </xf>
    <xf numFmtId="0" fontId="64" fillId="5" borderId="4" xfId="0" applyFont="1" applyFill="1" applyBorder="1" applyAlignment="1">
      <alignment horizontal="left"/>
    </xf>
    <xf numFmtId="0" fontId="50" fillId="5" borderId="4" xfId="0" applyFont="1" applyFill="1" applyBorder="1" applyAlignment="1">
      <alignment horizontal="center"/>
    </xf>
    <xf numFmtId="0" fontId="50" fillId="5" borderId="4" xfId="0" applyFont="1" applyFill="1" applyBorder="1" applyAlignment="1"/>
    <xf numFmtId="4" fontId="27" fillId="8" borderId="4" xfId="0" applyNumberFormat="1" applyFont="1" applyFill="1" applyBorder="1"/>
    <xf numFmtId="0" fontId="49" fillId="5" borderId="4" xfId="0" applyFont="1" applyFill="1" applyBorder="1" applyAlignment="1">
      <alignment horizontal="center"/>
    </xf>
    <xf numFmtId="4" fontId="26" fillId="8" borderId="4" xfId="0" applyNumberFormat="1" applyFont="1" applyFill="1" applyBorder="1"/>
    <xf numFmtId="0" fontId="0" fillId="0" borderId="31" xfId="0" applyBorder="1"/>
    <xf numFmtId="0" fontId="0" fillId="0" borderId="32" xfId="0" applyBorder="1"/>
    <xf numFmtId="0" fontId="27" fillId="0" borderId="32" xfId="0" applyFont="1" applyFill="1" applyBorder="1"/>
    <xf numFmtId="0" fontId="27" fillId="0" borderId="32" xfId="0" applyFont="1" applyBorder="1" applyAlignment="1">
      <alignment horizontal="left"/>
    </xf>
    <xf numFmtId="0" fontId="27" fillId="0" borderId="32" xfId="0" applyFont="1" applyBorder="1"/>
    <xf numFmtId="0" fontId="48" fillId="0" borderId="0" xfId="0" applyFont="1" applyBorder="1" applyAlignment="1">
      <alignment horizontal="center"/>
    </xf>
    <xf numFmtId="4" fontId="74" fillId="13" borderId="4" xfId="0" applyNumberFormat="1" applyFont="1" applyFill="1" applyBorder="1"/>
    <xf numFmtId="4" fontId="74" fillId="14" borderId="4" xfId="0" applyNumberFormat="1" applyFont="1" applyFill="1" applyBorder="1"/>
    <xf numFmtId="4" fontId="53" fillId="4" borderId="4" xfId="0" applyNumberFormat="1" applyFont="1" applyFill="1" applyBorder="1" applyAlignment="1" applyProtection="1">
      <alignment horizontal="right" vertical="center" wrapText="1"/>
    </xf>
    <xf numFmtId="4" fontId="75" fillId="0" borderId="0" xfId="0" applyNumberFormat="1" applyFont="1"/>
    <xf numFmtId="4" fontId="13" fillId="0" borderId="0" xfId="0" applyNumberFormat="1" applyFont="1"/>
    <xf numFmtId="4" fontId="9" fillId="0" borderId="0" xfId="0" applyNumberFormat="1" applyFont="1" applyFill="1" applyBorder="1"/>
    <xf numFmtId="4" fontId="75" fillId="0" borderId="0" xfId="0" applyNumberFormat="1" applyFont="1" applyFill="1"/>
    <xf numFmtId="4" fontId="32" fillId="7" borderId="4" xfId="0" applyNumberFormat="1" applyFont="1" applyFill="1" applyBorder="1"/>
    <xf numFmtId="4" fontId="36" fillId="6" borderId="4" xfId="0" applyNumberFormat="1" applyFont="1" applyFill="1" applyBorder="1"/>
    <xf numFmtId="4" fontId="32" fillId="0" borderId="4" xfId="0" applyNumberFormat="1" applyFont="1" applyBorder="1"/>
    <xf numFmtId="0" fontId="36" fillId="0" borderId="4" xfId="0" applyFont="1" applyBorder="1"/>
    <xf numFmtId="4" fontId="36" fillId="0" borderId="4" xfId="0" applyNumberFormat="1" applyFont="1" applyFill="1" applyBorder="1"/>
    <xf numFmtId="4" fontId="36" fillId="7" borderId="4" xfId="0" applyNumberFormat="1" applyFont="1" applyFill="1" applyBorder="1"/>
    <xf numFmtId="0" fontId="32" fillId="8" borderId="4" xfId="0" applyFont="1" applyFill="1" applyBorder="1"/>
    <xf numFmtId="4" fontId="41" fillId="6" borderId="4" xfId="0" applyNumberFormat="1" applyFont="1" applyFill="1" applyBorder="1"/>
    <xf numFmtId="4" fontId="41" fillId="7" borderId="4" xfId="0" applyNumberFormat="1" applyFont="1" applyFill="1" applyBorder="1"/>
    <xf numFmtId="4" fontId="41" fillId="8" borderId="4" xfId="0" applyNumberFormat="1" applyFont="1" applyFill="1" applyBorder="1"/>
    <xf numFmtId="4" fontId="41" fillId="0" borderId="4" xfId="0" applyNumberFormat="1" applyFont="1" applyFill="1" applyBorder="1"/>
    <xf numFmtId="4" fontId="41" fillId="0" borderId="0" xfId="0" applyNumberFormat="1" applyFont="1" applyFill="1" applyBorder="1"/>
    <xf numFmtId="0" fontId="0" fillId="0" borderId="4" xfId="0" applyBorder="1" applyAlignment="1">
      <alignment horizontal="left"/>
    </xf>
    <xf numFmtId="0" fontId="35" fillId="0" borderId="4" xfId="0" applyFont="1" applyBorder="1" applyAlignment="1">
      <alignment horizontal="left"/>
    </xf>
    <xf numFmtId="0" fontId="77" fillId="0" borderId="0" xfId="0" applyFont="1" applyFill="1" applyBorder="1"/>
    <xf numFmtId="0" fontId="78" fillId="0" borderId="0" xfId="0" applyFont="1" applyFill="1" applyBorder="1"/>
    <xf numFmtId="4" fontId="78" fillId="0" borderId="0" xfId="0" applyNumberFormat="1" applyFont="1" applyFill="1" applyBorder="1"/>
    <xf numFmtId="0" fontId="9" fillId="2" borderId="4" xfId="0" applyFont="1" applyFill="1" applyBorder="1"/>
    <xf numFmtId="0" fontId="44" fillId="12" borderId="4" xfId="0" applyFont="1" applyFill="1" applyBorder="1" applyAlignment="1">
      <alignment horizontal="left"/>
    </xf>
    <xf numFmtId="4" fontId="26" fillId="12" borderId="32" xfId="0" applyNumberFormat="1" applyFont="1" applyFill="1" applyBorder="1"/>
    <xf numFmtId="4" fontId="26" fillId="14" borderId="4" xfId="0" applyNumberFormat="1" applyFont="1" applyFill="1" applyBorder="1" applyAlignment="1"/>
    <xf numFmtId="4" fontId="26" fillId="14" borderId="4" xfId="0" applyNumberFormat="1" applyFont="1" applyFill="1" applyBorder="1" applyAlignment="1">
      <alignment wrapText="1"/>
    </xf>
    <xf numFmtId="0" fontId="4" fillId="7" borderId="4" xfId="0" applyFont="1" applyFill="1" applyBorder="1"/>
    <xf numFmtId="4" fontId="74" fillId="14" borderId="1" xfId="0" applyNumberFormat="1" applyFont="1" applyFill="1" applyBorder="1"/>
    <xf numFmtId="3" fontId="15" fillId="7" borderId="4" xfId="0" applyNumberFormat="1" applyFont="1" applyFill="1" applyBorder="1" applyAlignment="1">
      <alignment horizontal="left"/>
    </xf>
    <xf numFmtId="0" fontId="46" fillId="7" borderId="4" xfId="0" applyFont="1" applyFill="1" applyBorder="1" applyAlignment="1">
      <alignment vertical="center" wrapText="1"/>
    </xf>
    <xf numFmtId="0" fontId="46" fillId="7" borderId="4" xfId="0" applyFont="1" applyFill="1" applyBorder="1" applyAlignment="1">
      <alignment horizontal="center" vertical="center" wrapText="1"/>
    </xf>
    <xf numFmtId="0" fontId="46" fillId="7" borderId="4" xfId="0" applyFont="1" applyFill="1" applyBorder="1" applyAlignment="1">
      <alignment horizontal="left" vertical="center" wrapText="1"/>
    </xf>
    <xf numFmtId="14" fontId="61" fillId="7" borderId="4" xfId="0" applyNumberFormat="1" applyFont="1" applyFill="1" applyBorder="1"/>
    <xf numFmtId="4" fontId="47" fillId="13" borderId="32" xfId="0" applyNumberFormat="1" applyFont="1" applyFill="1" applyBorder="1"/>
    <xf numFmtId="3" fontId="8" fillId="11" borderId="34" xfId="0" applyNumberFormat="1" applyFont="1" applyFill="1" applyBorder="1"/>
    <xf numFmtId="3" fontId="49" fillId="13" borderId="4" xfId="0" applyNumberFormat="1" applyFont="1" applyFill="1" applyBorder="1"/>
    <xf numFmtId="0" fontId="0" fillId="0" borderId="39" xfId="0" applyBorder="1"/>
    <xf numFmtId="3" fontId="18" fillId="11" borderId="4" xfId="0" applyNumberFormat="1" applyFont="1" applyFill="1" applyBorder="1"/>
    <xf numFmtId="0" fontId="32" fillId="0" borderId="4" xfId="0" applyFont="1" applyFill="1" applyBorder="1" applyAlignment="1">
      <alignment horizontal="left"/>
    </xf>
    <xf numFmtId="0" fontId="32" fillId="0" borderId="4" xfId="0" applyFont="1" applyBorder="1" applyAlignment="1">
      <alignment horizontal="left"/>
    </xf>
    <xf numFmtId="0" fontId="79" fillId="0" borderId="0" xfId="0" applyFont="1" applyFill="1" applyBorder="1"/>
    <xf numFmtId="0" fontId="80" fillId="0" borderId="0" xfId="0" applyFont="1" applyFill="1" applyBorder="1"/>
    <xf numFmtId="0" fontId="38" fillId="0" borderId="4" xfId="0" applyFont="1" applyBorder="1"/>
    <xf numFmtId="4" fontId="38" fillId="0" borderId="0" xfId="0" applyNumberFormat="1" applyFont="1"/>
    <xf numFmtId="4" fontId="32" fillId="0" borderId="0" xfId="0" applyNumberFormat="1" applyFont="1" applyFill="1" applyBorder="1"/>
    <xf numFmtId="4" fontId="32" fillId="8" borderId="4" xfId="0" applyNumberFormat="1" applyFont="1" applyFill="1" applyBorder="1"/>
    <xf numFmtId="4" fontId="38" fillId="0" borderId="0" xfId="0" applyNumberFormat="1" applyFont="1" applyFill="1" applyBorder="1"/>
    <xf numFmtId="4" fontId="26" fillId="14" borderId="3" xfId="0" applyNumberFormat="1" applyFont="1" applyFill="1" applyBorder="1" applyAlignment="1"/>
    <xf numFmtId="3" fontId="26" fillId="2" borderId="4" xfId="0" applyNumberFormat="1" applyFont="1" applyFill="1" applyBorder="1" applyAlignment="1">
      <alignment horizontal="left"/>
    </xf>
    <xf numFmtId="0" fontId="41" fillId="0" borderId="4" xfId="0" applyFont="1" applyBorder="1"/>
    <xf numFmtId="0" fontId="16" fillId="0" borderId="0" xfId="0" applyFont="1" applyFill="1" applyBorder="1" applyAlignment="1">
      <alignment vertical="center"/>
    </xf>
    <xf numFmtId="0" fontId="16" fillId="0" borderId="0" xfId="0" applyFont="1" applyFill="1" applyBorder="1" applyAlignment="1">
      <alignment horizontal="left" vertical="center"/>
    </xf>
    <xf numFmtId="0" fontId="26" fillId="0" borderId="0" xfId="0" applyFont="1" applyFill="1" applyBorder="1" applyAlignment="1">
      <alignment vertical="center" wrapText="1"/>
    </xf>
    <xf numFmtId="4" fontId="26" fillId="0" borderId="0" xfId="0" applyNumberFormat="1" applyFont="1" applyFill="1" applyBorder="1" applyAlignment="1">
      <alignment vertical="center" wrapText="1"/>
    </xf>
    <xf numFmtId="0" fontId="27" fillId="4" borderId="8" xfId="0" applyFont="1" applyFill="1" applyBorder="1" applyAlignment="1">
      <alignment horizontal="left" vertical="center" wrapText="1"/>
    </xf>
    <xf numFmtId="0" fontId="27" fillId="4" borderId="4" xfId="0" applyFont="1" applyFill="1" applyBorder="1" applyAlignment="1">
      <alignment wrapText="1"/>
    </xf>
    <xf numFmtId="2" fontId="27" fillId="4" borderId="4" xfId="0" applyNumberFormat="1" applyFont="1" applyFill="1" applyBorder="1"/>
    <xf numFmtId="3" fontId="27" fillId="4" borderId="4" xfId="0" applyNumberFormat="1" applyFont="1" applyFill="1" applyBorder="1" applyAlignment="1">
      <alignment horizontal="left"/>
    </xf>
    <xf numFmtId="0" fontId="58" fillId="11" borderId="31" xfId="0" applyFont="1" applyFill="1" applyBorder="1" applyAlignment="1">
      <alignment horizontal="center"/>
    </xf>
    <xf numFmtId="0" fontId="58" fillId="13" borderId="12" xfId="0" applyFont="1" applyFill="1" applyBorder="1" applyAlignment="1">
      <alignment horizontal="center"/>
    </xf>
    <xf numFmtId="0" fontId="58" fillId="0" borderId="12" xfId="0" applyFont="1" applyBorder="1" applyAlignment="1">
      <alignment horizontal="center"/>
    </xf>
    <xf numFmtId="0" fontId="82" fillId="0" borderId="12" xfId="0" applyFont="1" applyBorder="1" applyAlignment="1">
      <alignment horizontal="center"/>
    </xf>
    <xf numFmtId="0" fontId="58" fillId="11" borderId="12" xfId="0" applyFont="1" applyFill="1" applyBorder="1" applyAlignment="1">
      <alignment horizontal="center"/>
    </xf>
    <xf numFmtId="0" fontId="58" fillId="4" borderId="31" xfId="0" applyFont="1" applyFill="1" applyBorder="1" applyAlignment="1">
      <alignment horizontal="center"/>
    </xf>
    <xf numFmtId="0" fontId="58" fillId="0" borderId="12" xfId="0" applyFont="1" applyFill="1" applyBorder="1" applyAlignment="1">
      <alignment horizontal="center"/>
    </xf>
    <xf numFmtId="0" fontId="58" fillId="4" borderId="12" xfId="0" applyFont="1" applyFill="1" applyBorder="1" applyAlignment="1">
      <alignment horizontal="center"/>
    </xf>
    <xf numFmtId="0" fontId="58" fillId="11" borderId="35" xfId="0" applyFont="1" applyFill="1" applyBorder="1" applyAlignment="1">
      <alignment horizontal="center"/>
    </xf>
    <xf numFmtId="0" fontId="26" fillId="11" borderId="32" xfId="0" applyFont="1" applyFill="1" applyBorder="1" applyAlignment="1">
      <alignment horizontal="center"/>
    </xf>
    <xf numFmtId="0" fontId="26" fillId="11" borderId="7" xfId="0" applyFont="1" applyFill="1" applyBorder="1" applyAlignment="1">
      <alignment horizontal="center"/>
    </xf>
    <xf numFmtId="3" fontId="26" fillId="11" borderId="1" xfId="0" applyNumberFormat="1" applyFont="1" applyFill="1" applyBorder="1" applyAlignment="1"/>
    <xf numFmtId="3" fontId="26" fillId="12" borderId="1" xfId="0" applyNumberFormat="1" applyFont="1" applyFill="1" applyBorder="1" applyAlignment="1"/>
    <xf numFmtId="0" fontId="58" fillId="13" borderId="4" xfId="0" applyFont="1" applyFill="1" applyBorder="1" applyAlignment="1">
      <alignment horizontal="center"/>
    </xf>
    <xf numFmtId="0" fontId="27" fillId="13" borderId="4" xfId="0" applyFont="1" applyFill="1" applyBorder="1" applyAlignment="1">
      <alignment horizontal="center"/>
    </xf>
    <xf numFmtId="0" fontId="81" fillId="13" borderId="4" xfId="0" applyFont="1" applyFill="1" applyBorder="1"/>
    <xf numFmtId="0" fontId="26" fillId="13" borderId="4" xfId="0" applyFont="1" applyFill="1" applyBorder="1" applyAlignment="1"/>
    <xf numFmtId="3" fontId="26" fillId="13" borderId="4" xfId="0" applyNumberFormat="1" applyFont="1" applyFill="1" applyBorder="1"/>
    <xf numFmtId="3" fontId="27" fillId="13" borderId="1" xfId="0" applyNumberFormat="1" applyFont="1" applyFill="1" applyBorder="1"/>
    <xf numFmtId="3" fontId="27" fillId="13" borderId="4" xfId="0" applyNumberFormat="1" applyFont="1" applyFill="1" applyBorder="1"/>
    <xf numFmtId="0" fontId="58" fillId="0" borderId="4" xfId="0" applyFont="1" applyBorder="1" applyAlignment="1">
      <alignment horizontal="center"/>
    </xf>
    <xf numFmtId="0" fontId="27" fillId="0" borderId="4" xfId="0" applyFont="1" applyFill="1" applyBorder="1" applyAlignment="1">
      <alignment horizontal="center"/>
    </xf>
    <xf numFmtId="0" fontId="81" fillId="0" borderId="4" xfId="0" applyFont="1" applyBorder="1"/>
    <xf numFmtId="0" fontId="12" fillId="0" borderId="4" xfId="0" applyFont="1" applyFill="1" applyBorder="1" applyAlignment="1">
      <alignment horizontal="left"/>
    </xf>
    <xf numFmtId="3" fontId="26" fillId="0" borderId="4" xfId="0" applyNumberFormat="1" applyFont="1" applyFill="1" applyBorder="1"/>
    <xf numFmtId="3" fontId="26" fillId="0" borderId="1" xfId="0" applyNumberFormat="1" applyFont="1" applyFill="1" applyBorder="1"/>
    <xf numFmtId="3" fontId="26" fillId="0" borderId="4" xfId="0" applyNumberFormat="1" applyFont="1" applyFill="1" applyBorder="1" applyAlignment="1">
      <alignment horizontal="left" wrapText="1"/>
    </xf>
    <xf numFmtId="0" fontId="81" fillId="0" borderId="4" xfId="0" applyFont="1" applyFill="1" applyBorder="1" applyAlignment="1">
      <alignment horizontal="left"/>
    </xf>
    <xf numFmtId="3" fontId="27" fillId="0" borderId="1" xfId="0" applyNumberFormat="1" applyFont="1" applyFill="1" applyBorder="1"/>
    <xf numFmtId="0" fontId="83" fillId="0" borderId="4" xfId="0" applyFont="1" applyFill="1" applyBorder="1" applyAlignment="1">
      <alignment horizontal="left"/>
    </xf>
    <xf numFmtId="3" fontId="30" fillId="0" borderId="4" xfId="0" applyNumberFormat="1" applyFont="1" applyFill="1" applyBorder="1"/>
    <xf numFmtId="3" fontId="30" fillId="0" borderId="1" xfId="0" applyNumberFormat="1" applyFont="1" applyFill="1" applyBorder="1"/>
    <xf numFmtId="0" fontId="82" fillId="0" borderId="4" xfId="0" applyFont="1" applyBorder="1" applyAlignment="1">
      <alignment horizontal="center"/>
    </xf>
    <xf numFmtId="0" fontId="30" fillId="0" borderId="4" xfId="0" applyFont="1" applyFill="1" applyBorder="1" applyAlignment="1">
      <alignment horizontal="center"/>
    </xf>
    <xf numFmtId="0" fontId="83" fillId="0" borderId="4" xfId="0" applyFont="1" applyBorder="1"/>
    <xf numFmtId="3" fontId="30" fillId="0" borderId="23" xfId="0" applyNumberFormat="1" applyFont="1" applyFill="1" applyBorder="1"/>
    <xf numFmtId="3" fontId="27" fillId="0" borderId="23" xfId="0" applyNumberFormat="1" applyFont="1" applyFill="1" applyBorder="1"/>
    <xf numFmtId="0" fontId="84" fillId="0" borderId="4" xfId="0" applyFont="1" applyFill="1" applyBorder="1" applyAlignment="1">
      <alignment horizontal="left"/>
    </xf>
    <xf numFmtId="3" fontId="85" fillId="0" borderId="4" xfId="0" applyNumberFormat="1" applyFont="1" applyFill="1" applyBorder="1"/>
    <xf numFmtId="3" fontId="85" fillId="0" borderId="1" xfId="0" applyNumberFormat="1" applyFont="1" applyFill="1" applyBorder="1"/>
    <xf numFmtId="0" fontId="12" fillId="0" borderId="4" xfId="0" applyFont="1" applyBorder="1" applyAlignment="1">
      <alignment horizontal="left"/>
    </xf>
    <xf numFmtId="0" fontId="81" fillId="0" borderId="4" xfId="0" applyFont="1" applyBorder="1" applyAlignment="1">
      <alignment horizontal="left"/>
    </xf>
    <xf numFmtId="3" fontId="27" fillId="0" borderId="7" xfId="0" applyNumberFormat="1" applyFont="1" applyFill="1" applyBorder="1"/>
    <xf numFmtId="0" fontId="83" fillId="0" borderId="4" xfId="0" applyFont="1" applyBorder="1" applyAlignment="1">
      <alignment horizontal="left"/>
    </xf>
    <xf numFmtId="3" fontId="30" fillId="0" borderId="7" xfId="0" applyNumberFormat="1" applyFont="1" applyFill="1" applyBorder="1"/>
    <xf numFmtId="14" fontId="81" fillId="0" borderId="4" xfId="0" applyNumberFormat="1" applyFont="1" applyBorder="1"/>
    <xf numFmtId="0" fontId="41" fillId="13" borderId="4" xfId="0" applyFont="1" applyFill="1" applyBorder="1"/>
    <xf numFmtId="3" fontId="26" fillId="13" borderId="1" xfId="0" applyNumberFormat="1" applyFont="1" applyFill="1" applyBorder="1"/>
    <xf numFmtId="0" fontId="81" fillId="0" borderId="8" xfId="0" applyFont="1" applyBorder="1" applyAlignment="1">
      <alignment horizontal="left"/>
    </xf>
    <xf numFmtId="3" fontId="27" fillId="0" borderId="8" xfId="0" applyNumberFormat="1" applyFont="1" applyFill="1" applyBorder="1"/>
    <xf numFmtId="0" fontId="84" fillId="0" borderId="4" xfId="0" applyFont="1" applyBorder="1" applyAlignment="1">
      <alignment horizontal="left"/>
    </xf>
    <xf numFmtId="0" fontId="26" fillId="0" borderId="1" xfId="0" applyFont="1" applyBorder="1"/>
    <xf numFmtId="0" fontId="58" fillId="0" borderId="3" xfId="0" applyFont="1" applyBorder="1" applyAlignment="1">
      <alignment horizontal="center"/>
    </xf>
    <xf numFmtId="14" fontId="81" fillId="0" borderId="1" xfId="0" applyNumberFormat="1" applyFont="1" applyBorder="1"/>
    <xf numFmtId="0" fontId="81" fillId="0" borderId="1" xfId="0" applyFont="1" applyBorder="1" applyAlignment="1">
      <alignment horizontal="left"/>
    </xf>
    <xf numFmtId="3" fontId="27" fillId="0" borderId="2" xfId="0" applyNumberFormat="1" applyFont="1" applyFill="1" applyBorder="1"/>
    <xf numFmtId="0" fontId="27" fillId="0" borderId="1" xfId="0" applyFont="1" applyBorder="1"/>
    <xf numFmtId="0" fontId="58" fillId="11" borderId="3" xfId="0" applyFont="1" applyFill="1" applyBorder="1" applyAlignment="1">
      <alignment horizontal="center"/>
    </xf>
    <xf numFmtId="0" fontId="26" fillId="11" borderId="4" xfId="0" applyFont="1" applyFill="1" applyBorder="1" applyAlignment="1">
      <alignment horizontal="center"/>
    </xf>
    <xf numFmtId="0" fontId="26" fillId="11" borderId="1" xfId="0" applyFont="1" applyFill="1" applyBorder="1" applyAlignment="1">
      <alignment horizontal="center"/>
    </xf>
    <xf numFmtId="0" fontId="26" fillId="11" borderId="1" xfId="0" applyFont="1" applyFill="1" applyBorder="1" applyAlignment="1"/>
    <xf numFmtId="0" fontId="26" fillId="11" borderId="2" xfId="0" applyFont="1" applyFill="1" applyBorder="1" applyAlignment="1"/>
    <xf numFmtId="0" fontId="41" fillId="0" borderId="12" xfId="0" applyFont="1" applyBorder="1"/>
    <xf numFmtId="0" fontId="81" fillId="0" borderId="4" xfId="0" applyFont="1" applyFill="1" applyBorder="1" applyAlignment="1">
      <alignment horizontal="center"/>
    </xf>
    <xf numFmtId="3" fontId="26" fillId="0" borderId="1" xfId="0" applyNumberFormat="1" applyFont="1" applyBorder="1"/>
    <xf numFmtId="3" fontId="27" fillId="0" borderId="1" xfId="0" applyNumberFormat="1" applyFont="1" applyBorder="1"/>
    <xf numFmtId="0" fontId="86" fillId="0" borderId="4" xfId="0" applyFont="1" applyFill="1" applyBorder="1" applyAlignment="1">
      <alignment horizontal="left"/>
    </xf>
    <xf numFmtId="3" fontId="87" fillId="0" borderId="4" xfId="0" applyNumberFormat="1" applyFont="1" applyFill="1" applyBorder="1"/>
    <xf numFmtId="0" fontId="88" fillId="0" borderId="4" xfId="0" applyFont="1" applyFill="1" applyBorder="1" applyAlignment="1">
      <alignment horizontal="left"/>
    </xf>
    <xf numFmtId="3" fontId="89" fillId="0" borderId="4" xfId="0" applyNumberFormat="1" applyFont="1" applyFill="1" applyBorder="1"/>
    <xf numFmtId="3" fontId="89" fillId="0" borderId="1" xfId="0" applyNumberFormat="1" applyFont="1" applyBorder="1"/>
    <xf numFmtId="0" fontId="41" fillId="0" borderId="14" xfId="0" applyFont="1" applyBorder="1"/>
    <xf numFmtId="0" fontId="41" fillId="0" borderId="8" xfId="0" applyFont="1" applyBorder="1"/>
    <xf numFmtId="0" fontId="81" fillId="0" borderId="8" xfId="0" applyFont="1" applyFill="1" applyBorder="1" applyAlignment="1">
      <alignment horizontal="center"/>
    </xf>
    <xf numFmtId="3" fontId="27" fillId="0" borderId="23" xfId="0" applyNumberFormat="1" applyFont="1" applyBorder="1"/>
    <xf numFmtId="0" fontId="86" fillId="0" borderId="8" xfId="0" applyFont="1" applyFill="1" applyBorder="1" applyAlignment="1">
      <alignment horizontal="left"/>
    </xf>
    <xf numFmtId="3" fontId="87" fillId="0" borderId="8" xfId="0" applyNumberFormat="1" applyFont="1" applyFill="1" applyBorder="1"/>
    <xf numFmtId="0" fontId="12" fillId="0" borderId="8" xfId="0" applyFont="1" applyBorder="1" applyAlignment="1">
      <alignment horizontal="left"/>
    </xf>
    <xf numFmtId="3" fontId="26" fillId="0" borderId="8" xfId="0" applyNumberFormat="1" applyFont="1" applyFill="1" applyBorder="1"/>
    <xf numFmtId="0" fontId="86" fillId="0" borderId="8" xfId="0" applyFont="1" applyBorder="1" applyAlignment="1">
      <alignment horizontal="left"/>
    </xf>
    <xf numFmtId="0" fontId="86" fillId="0" borderId="4" xfId="0" applyFont="1" applyBorder="1" applyAlignment="1">
      <alignment horizontal="left"/>
    </xf>
    <xf numFmtId="3" fontId="89" fillId="0" borderId="23" xfId="0" applyNumberFormat="1" applyFont="1" applyBorder="1"/>
    <xf numFmtId="0" fontId="90" fillId="0" borderId="4" xfId="0" applyFont="1" applyFill="1" applyBorder="1" applyAlignment="1">
      <alignment horizontal="center"/>
    </xf>
    <xf numFmtId="0" fontId="91" fillId="0" borderId="8" xfId="0" applyFont="1" applyBorder="1" applyAlignment="1">
      <alignment horizontal="left"/>
    </xf>
    <xf numFmtId="3" fontId="92" fillId="0" borderId="4" xfId="0" applyNumberFormat="1" applyFont="1" applyFill="1" applyBorder="1"/>
    <xf numFmtId="3" fontId="93" fillId="0" borderId="23" xfId="0" applyNumberFormat="1" applyFont="1" applyBorder="1"/>
    <xf numFmtId="3" fontId="27" fillId="0" borderId="25" xfId="0" applyNumberFormat="1" applyFont="1" applyFill="1" applyBorder="1"/>
    <xf numFmtId="0" fontId="41" fillId="13" borderId="12" xfId="0" applyFont="1" applyFill="1" applyBorder="1"/>
    <xf numFmtId="14" fontId="81" fillId="13" borderId="4" xfId="0" applyNumberFormat="1" applyFont="1" applyFill="1" applyBorder="1" applyAlignment="1">
      <alignment horizontal="center"/>
    </xf>
    <xf numFmtId="14" fontId="81" fillId="0" borderId="4" xfId="0" applyNumberFormat="1" applyFont="1" applyFill="1" applyBorder="1" applyAlignment="1">
      <alignment horizontal="center"/>
    </xf>
    <xf numFmtId="0" fontId="94" fillId="13" borderId="12" xfId="0" applyFont="1" applyFill="1" applyBorder="1"/>
    <xf numFmtId="0" fontId="27" fillId="13" borderId="4" xfId="0" applyFont="1" applyFill="1" applyBorder="1"/>
    <xf numFmtId="0" fontId="94" fillId="13" borderId="4" xfId="0" applyFont="1" applyFill="1" applyBorder="1"/>
    <xf numFmtId="0" fontId="41" fillId="0" borderId="12" xfId="0" applyFont="1" applyFill="1" applyBorder="1"/>
    <xf numFmtId="0" fontId="58" fillId="4" borderId="35" xfId="0" applyFont="1" applyFill="1" applyBorder="1" applyAlignment="1">
      <alignment horizontal="center"/>
    </xf>
    <xf numFmtId="0" fontId="26" fillId="4" borderId="32" xfId="0" applyFont="1" applyFill="1" applyBorder="1" applyAlignment="1">
      <alignment horizontal="center"/>
    </xf>
    <xf numFmtId="0" fontId="26" fillId="4" borderId="7" xfId="0" applyFont="1" applyFill="1" applyBorder="1" applyAlignment="1">
      <alignment horizontal="center"/>
    </xf>
    <xf numFmtId="3" fontId="26" fillId="4" borderId="38" xfId="0" applyNumberFormat="1" applyFont="1" applyFill="1" applyBorder="1" applyAlignment="1"/>
    <xf numFmtId="0" fontId="58" fillId="0" borderId="4" xfId="0" applyFont="1" applyFill="1" applyBorder="1" applyAlignment="1">
      <alignment horizontal="center"/>
    </xf>
    <xf numFmtId="3" fontId="81" fillId="0" borderId="4" xfId="0" applyNumberFormat="1" applyFont="1" applyBorder="1" applyAlignment="1">
      <alignment horizontal="left"/>
    </xf>
    <xf numFmtId="0" fontId="58" fillId="4" borderId="3" xfId="0" applyFont="1" applyFill="1" applyBorder="1" applyAlignment="1">
      <alignment horizontal="center"/>
    </xf>
    <xf numFmtId="0" fontId="26" fillId="4" borderId="4" xfId="0" applyFont="1" applyFill="1" applyBorder="1" applyAlignment="1">
      <alignment horizontal="center"/>
    </xf>
    <xf numFmtId="0" fontId="26" fillId="4" borderId="1" xfId="0" applyFont="1" applyFill="1" applyBorder="1" applyAlignment="1">
      <alignment horizontal="center"/>
    </xf>
    <xf numFmtId="0" fontId="26" fillId="4" borderId="1" xfId="0" applyFont="1" applyFill="1" applyBorder="1" applyAlignment="1"/>
    <xf numFmtId="0" fontId="26" fillId="4" borderId="2" xfId="0" applyFont="1" applyFill="1" applyBorder="1" applyAlignment="1"/>
    <xf numFmtId="0" fontId="26" fillId="4" borderId="4" xfId="0" applyFont="1" applyFill="1" applyBorder="1" applyAlignment="1"/>
    <xf numFmtId="0" fontId="41" fillId="0" borderId="21" xfId="0" applyFont="1" applyBorder="1"/>
    <xf numFmtId="0" fontId="41" fillId="0" borderId="20" xfId="0" applyFont="1" applyBorder="1"/>
    <xf numFmtId="3" fontId="32" fillId="0" borderId="4" xfId="0" applyNumberFormat="1" applyFont="1" applyBorder="1"/>
    <xf numFmtId="0" fontId="34" fillId="0" borderId="20" xfId="0" applyFont="1" applyFill="1" applyBorder="1"/>
    <xf numFmtId="3" fontId="27" fillId="0" borderId="20" xfId="0" applyNumberFormat="1" applyFont="1" applyFill="1" applyBorder="1" applyAlignment="1">
      <alignment horizontal="left"/>
    </xf>
    <xf numFmtId="0" fontId="46" fillId="0" borderId="14" xfId="0" applyFont="1" applyFill="1" applyBorder="1" applyAlignment="1">
      <alignment vertical="center" wrapText="1"/>
    </xf>
    <xf numFmtId="0" fontId="46" fillId="0" borderId="8" xfId="0" applyFont="1" applyFill="1" applyBorder="1" applyAlignment="1">
      <alignment horizontal="center" vertical="center" wrapText="1"/>
    </xf>
    <xf numFmtId="0" fontId="46" fillId="0" borderId="8" xfId="0" applyFont="1" applyFill="1" applyBorder="1" applyAlignment="1">
      <alignment horizontal="left" vertical="center" wrapText="1"/>
    </xf>
    <xf numFmtId="0" fontId="54" fillId="0" borderId="8" xfId="0" applyFont="1" applyFill="1" applyBorder="1" applyAlignment="1">
      <alignment horizontal="left" vertical="center" wrapText="1"/>
    </xf>
    <xf numFmtId="0" fontId="54" fillId="0" borderId="8" xfId="0" applyFont="1" applyFill="1" applyBorder="1" applyAlignment="1">
      <alignment vertical="center" wrapText="1"/>
    </xf>
    <xf numFmtId="3" fontId="0" fillId="0" borderId="4" xfId="0" applyNumberFormat="1" applyBorder="1"/>
    <xf numFmtId="0" fontId="26" fillId="9" borderId="1" xfId="0" applyFont="1" applyFill="1" applyBorder="1"/>
    <xf numFmtId="4" fontId="9" fillId="0" borderId="4" xfId="0" applyNumberFormat="1" applyFont="1" applyFill="1" applyBorder="1" applyAlignment="1">
      <alignment wrapText="1"/>
    </xf>
    <xf numFmtId="0" fontId="9" fillId="0" borderId="4" xfId="0" applyFont="1" applyFill="1" applyBorder="1" applyAlignment="1">
      <alignment horizontal="left"/>
    </xf>
    <xf numFmtId="0" fontId="27" fillId="0" borderId="4" xfId="0" applyFont="1" applyFill="1" applyBorder="1" applyAlignment="1">
      <alignment horizontal="left" wrapText="1"/>
    </xf>
    <xf numFmtId="4" fontId="42" fillId="0" borderId="4" xfId="0" applyNumberFormat="1" applyFont="1" applyFill="1" applyBorder="1" applyAlignment="1">
      <alignment wrapText="1"/>
    </xf>
    <xf numFmtId="4" fontId="42" fillId="0" borderId="4" xfId="0" applyNumberFormat="1" applyFont="1" applyFill="1" applyBorder="1"/>
    <xf numFmtId="4" fontId="42" fillId="10" borderId="4" xfId="0" applyNumberFormat="1" applyFont="1" applyFill="1" applyBorder="1"/>
    <xf numFmtId="4" fontId="9" fillId="6" borderId="4" xfId="0" applyNumberFormat="1" applyFont="1" applyFill="1" applyBorder="1" applyAlignment="1">
      <alignment horizontal="center" vertical="center" wrapText="1"/>
    </xf>
    <xf numFmtId="4" fontId="47" fillId="14" borderId="4" xfId="0" applyNumberFormat="1" applyFont="1" applyFill="1" applyBorder="1"/>
    <xf numFmtId="4" fontId="26" fillId="11" borderId="1" xfId="0" applyNumberFormat="1" applyFont="1" applyFill="1" applyBorder="1"/>
    <xf numFmtId="0" fontId="26" fillId="12" borderId="4" xfId="0" applyFont="1" applyFill="1" applyBorder="1"/>
    <xf numFmtId="0" fontId="0" fillId="14" borderId="4" xfId="0" applyFill="1" applyBorder="1"/>
    <xf numFmtId="0" fontId="75" fillId="0" borderId="0" xfId="0" applyFont="1" applyFill="1"/>
    <xf numFmtId="0" fontId="4" fillId="7" borderId="0" xfId="0" applyFont="1" applyFill="1"/>
    <xf numFmtId="0" fontId="9" fillId="9" borderId="4" xfId="0" applyFont="1" applyFill="1" applyBorder="1" applyAlignment="1">
      <alignment horizontal="center" vertical="center" wrapText="1"/>
    </xf>
    <xf numFmtId="49" fontId="49" fillId="9" borderId="4" xfId="0" applyNumberFormat="1" applyFont="1" applyFill="1" applyBorder="1" applyAlignment="1">
      <alignment horizontal="center" vertical="center" wrapText="1"/>
    </xf>
    <xf numFmtId="4" fontId="9" fillId="9" borderId="4" xfId="0" applyNumberFormat="1" applyFont="1" applyFill="1" applyBorder="1" applyAlignment="1">
      <alignment horizontal="center" vertical="center" wrapText="1"/>
    </xf>
    <xf numFmtId="4" fontId="26" fillId="0" borderId="3" xfId="0" applyNumberFormat="1" applyFont="1" applyFill="1" applyBorder="1" applyAlignment="1">
      <alignment horizontal="center"/>
    </xf>
    <xf numFmtId="4" fontId="37" fillId="0" borderId="1" xfId="0" applyNumberFormat="1" applyFont="1" applyFill="1" applyBorder="1" applyAlignment="1">
      <alignment horizontal="center"/>
    </xf>
    <xf numFmtId="4" fontId="37" fillId="0" borderId="4" xfId="0" applyNumberFormat="1" applyFont="1" applyFill="1" applyBorder="1" applyAlignment="1">
      <alignment horizontal="center"/>
    </xf>
    <xf numFmtId="0" fontId="4" fillId="0" borderId="0" xfId="0" applyFont="1" applyFill="1"/>
    <xf numFmtId="0" fontId="35" fillId="0" borderId="0" xfId="0" applyFont="1" applyFill="1"/>
    <xf numFmtId="4" fontId="27" fillId="0" borderId="5" xfId="0" applyNumberFormat="1" applyFont="1" applyFill="1" applyBorder="1" applyAlignment="1">
      <alignment wrapText="1"/>
    </xf>
    <xf numFmtId="3" fontId="32" fillId="0" borderId="1" xfId="0" applyNumberFormat="1" applyFont="1" applyBorder="1"/>
    <xf numFmtId="0" fontId="32" fillId="0" borderId="4" xfId="0" applyFont="1" applyFill="1" applyBorder="1"/>
    <xf numFmtId="14" fontId="95" fillId="14" borderId="4" xfId="0" applyNumberFormat="1" applyFont="1" applyFill="1" applyBorder="1" applyAlignment="1">
      <alignment horizontal="center"/>
    </xf>
    <xf numFmtId="3" fontId="32" fillId="0" borderId="1" xfId="0" applyNumberFormat="1" applyFont="1" applyFill="1" applyBorder="1"/>
    <xf numFmtId="0" fontId="41" fillId="14" borderId="12" xfId="0" applyFont="1" applyFill="1" applyBorder="1"/>
    <xf numFmtId="0" fontId="41" fillId="14" borderId="4" xfId="0" applyFont="1" applyFill="1" applyBorder="1"/>
    <xf numFmtId="14" fontId="81" fillId="14" borderId="4" xfId="0" applyNumberFormat="1" applyFont="1" applyFill="1" applyBorder="1" applyAlignment="1">
      <alignment horizontal="center"/>
    </xf>
    <xf numFmtId="0" fontId="9" fillId="14" borderId="4" xfId="0" applyFont="1" applyFill="1" applyBorder="1" applyAlignment="1">
      <alignment horizontal="left"/>
    </xf>
    <xf numFmtId="0" fontId="26" fillId="14" borderId="4" xfId="0" applyFont="1" applyFill="1" applyBorder="1" applyAlignment="1">
      <alignment wrapText="1"/>
    </xf>
    <xf numFmtId="4" fontId="26" fillId="14" borderId="1" xfId="0" applyNumberFormat="1" applyFont="1" applyFill="1" applyBorder="1" applyAlignment="1">
      <alignment wrapText="1"/>
    </xf>
    <xf numFmtId="4" fontId="36" fillId="14" borderId="4" xfId="0" applyNumberFormat="1" applyFont="1" applyFill="1" applyBorder="1"/>
    <xf numFmtId="4" fontId="26" fillId="4" borderId="23" xfId="0" applyNumberFormat="1" applyFont="1" applyFill="1" applyBorder="1" applyAlignment="1" applyProtection="1">
      <alignment horizontal="right" vertical="center" wrapText="1"/>
    </xf>
    <xf numFmtId="0" fontId="81" fillId="0" borderId="4" xfId="0" applyFont="1" applyFill="1" applyBorder="1"/>
    <xf numFmtId="0" fontId="57" fillId="0" borderId="4" xfId="0" applyFont="1" applyFill="1" applyBorder="1" applyAlignment="1"/>
    <xf numFmtId="3" fontId="57" fillId="0" borderId="4" xfId="0" applyNumberFormat="1" applyFont="1" applyFill="1" applyBorder="1"/>
    <xf numFmtId="3" fontId="26" fillId="4" borderId="1" xfId="0" applyNumberFormat="1" applyFont="1" applyFill="1" applyBorder="1" applyAlignment="1"/>
    <xf numFmtId="0" fontId="12" fillId="0" borderId="8" xfId="0" applyFont="1" applyFill="1" applyBorder="1" applyAlignment="1">
      <alignment horizontal="left"/>
    </xf>
    <xf numFmtId="3" fontId="32" fillId="0" borderId="23" xfId="0" applyNumberFormat="1" applyFont="1" applyBorder="1"/>
    <xf numFmtId="0" fontId="97" fillId="0" borderId="4" xfId="0" applyFont="1" applyBorder="1" applyAlignment="1">
      <alignment horizontal="left"/>
    </xf>
    <xf numFmtId="4" fontId="32" fillId="0" borderId="5" xfId="0" applyNumberFormat="1" applyFont="1" applyFill="1" applyBorder="1"/>
    <xf numFmtId="0" fontId="29" fillId="0" borderId="0" xfId="0" applyFont="1" applyFill="1"/>
    <xf numFmtId="4" fontId="76" fillId="0" borderId="0" xfId="0" applyNumberFormat="1" applyFont="1" applyFill="1"/>
    <xf numFmtId="4" fontId="9" fillId="0" borderId="0" xfId="0" applyNumberFormat="1" applyFont="1" applyFill="1"/>
    <xf numFmtId="4" fontId="4" fillId="0" borderId="0" xfId="0" applyNumberFormat="1" applyFont="1" applyFill="1"/>
    <xf numFmtId="4" fontId="96" fillId="0" borderId="0" xfId="0" applyNumberFormat="1" applyFont="1" applyFill="1"/>
    <xf numFmtId="4" fontId="35" fillId="0" borderId="0" xfId="0" applyNumberFormat="1" applyFont="1" applyFill="1"/>
    <xf numFmtId="0" fontId="38" fillId="0" borderId="0" xfId="0" applyFont="1" applyFill="1"/>
    <xf numFmtId="4" fontId="37" fillId="0" borderId="0" xfId="0" applyNumberFormat="1" applyFont="1" applyFill="1" applyBorder="1"/>
    <xf numFmtId="0" fontId="28" fillId="0" borderId="0" xfId="0" applyFont="1" applyFill="1"/>
    <xf numFmtId="0" fontId="10" fillId="0" borderId="0" xfId="0" applyFont="1" applyFill="1" applyAlignment="1">
      <alignment horizontal="left"/>
    </xf>
    <xf numFmtId="0" fontId="37" fillId="0" borderId="0" xfId="0" applyFont="1" applyFill="1"/>
    <xf numFmtId="0" fontId="8" fillId="0" borderId="0" xfId="0" applyFont="1" applyFill="1"/>
    <xf numFmtId="4" fontId="43" fillId="6" borderId="4" xfId="0" applyNumberFormat="1" applyFont="1" applyFill="1" applyBorder="1"/>
    <xf numFmtId="0" fontId="41" fillId="7" borderId="4" xfId="0" applyFont="1" applyFill="1" applyBorder="1"/>
    <xf numFmtId="0" fontId="41" fillId="8" borderId="4" xfId="0" applyFont="1" applyFill="1" applyBorder="1"/>
    <xf numFmtId="0" fontId="43" fillId="0" borderId="0" xfId="0" applyFont="1" applyFill="1" applyBorder="1"/>
    <xf numFmtId="0" fontId="41" fillId="0" borderId="0" xfId="0" applyFont="1" applyBorder="1"/>
    <xf numFmtId="0" fontId="43" fillId="7" borderId="4" xfId="0" applyFont="1" applyFill="1" applyBorder="1"/>
    <xf numFmtId="0" fontId="43" fillId="7" borderId="4" xfId="0" applyFont="1" applyFill="1" applyBorder="1" applyAlignment="1">
      <alignment horizontal="left"/>
    </xf>
    <xf numFmtId="0" fontId="43" fillId="8" borderId="4" xfId="0" applyFont="1" applyFill="1" applyBorder="1"/>
    <xf numFmtId="0" fontId="43" fillId="8" borderId="4" xfId="0" applyFont="1" applyFill="1" applyBorder="1" applyAlignment="1">
      <alignment horizontal="left"/>
    </xf>
    <xf numFmtId="0" fontId="43" fillId="0" borderId="4" xfId="0" applyFont="1" applyFill="1" applyBorder="1"/>
    <xf numFmtId="0" fontId="43" fillId="0" borderId="4" xfId="0" applyFont="1" applyFill="1" applyBorder="1" applyAlignment="1">
      <alignment horizontal="left"/>
    </xf>
    <xf numFmtId="0" fontId="42" fillId="10" borderId="4" xfId="0" applyFont="1" applyFill="1" applyBorder="1"/>
    <xf numFmtId="0" fontId="42" fillId="10" borderId="4" xfId="0" applyFont="1" applyFill="1" applyBorder="1" applyAlignment="1">
      <alignment horizontal="left"/>
    </xf>
    <xf numFmtId="0" fontId="16" fillId="2" borderId="8" xfId="0" applyFont="1" applyFill="1" applyBorder="1"/>
    <xf numFmtId="0" fontId="16" fillId="2" borderId="8" xfId="0" applyFont="1" applyFill="1" applyBorder="1" applyAlignment="1">
      <alignment horizontal="left"/>
    </xf>
    <xf numFmtId="0" fontId="26" fillId="2" borderId="8" xfId="0" applyFont="1" applyFill="1" applyBorder="1" applyAlignment="1">
      <alignment wrapText="1"/>
    </xf>
    <xf numFmtId="4" fontId="26" fillId="2" borderId="8" xfId="0" applyNumberFormat="1" applyFont="1" applyFill="1" applyBorder="1"/>
    <xf numFmtId="14" fontId="16" fillId="4" borderId="4" xfId="0" applyNumberFormat="1" applyFont="1" applyFill="1" applyBorder="1" applyAlignment="1"/>
    <xf numFmtId="0" fontId="35" fillId="4" borderId="4" xfId="0" applyFont="1" applyFill="1" applyBorder="1" applyAlignment="1"/>
    <xf numFmtId="0" fontId="36" fillId="4" borderId="4" xfId="0" applyFont="1" applyFill="1" applyBorder="1" applyAlignment="1"/>
    <xf numFmtId="0" fontId="26" fillId="16" borderId="4" xfId="0" applyFont="1" applyFill="1" applyBorder="1"/>
    <xf numFmtId="3" fontId="15" fillId="16" borderId="4" xfId="0" applyNumberFormat="1" applyFont="1" applyFill="1" applyBorder="1" applyAlignment="1">
      <alignment horizontal="left"/>
    </xf>
    <xf numFmtId="0" fontId="26" fillId="16" borderId="4" xfId="0" applyFont="1" applyFill="1" applyBorder="1" applyAlignment="1">
      <alignment wrapText="1"/>
    </xf>
    <xf numFmtId="4" fontId="26" fillId="16" borderId="4" xfId="0" applyNumberFormat="1" applyFont="1" applyFill="1" applyBorder="1"/>
    <xf numFmtId="4" fontId="27" fillId="16" borderId="4" xfId="0" applyNumberFormat="1" applyFont="1" applyFill="1" applyBorder="1"/>
    <xf numFmtId="20" fontId="0" fillId="0" borderId="0" xfId="0" applyNumberFormat="1" applyFill="1"/>
    <xf numFmtId="0" fontId="100" fillId="0" borderId="0" xfId="0" applyFont="1" applyFill="1" applyBorder="1"/>
    <xf numFmtId="0" fontId="99" fillId="0" borderId="0" xfId="0" applyFont="1" applyFill="1"/>
    <xf numFmtId="0" fontId="99" fillId="0" borderId="0" xfId="0" applyFont="1" applyFill="1" applyBorder="1"/>
    <xf numFmtId="4" fontId="28" fillId="0" borderId="0" xfId="0" applyNumberFormat="1" applyFont="1" applyFill="1" applyBorder="1"/>
    <xf numFmtId="1" fontId="0" fillId="0" borderId="0" xfId="0" applyNumberFormat="1"/>
    <xf numFmtId="0" fontId="99" fillId="0" borderId="0" xfId="0" applyFont="1" applyFill="1" applyAlignment="1"/>
    <xf numFmtId="4" fontId="9" fillId="6" borderId="1" xfId="0" applyNumberFormat="1" applyFont="1" applyFill="1" applyBorder="1" applyAlignment="1">
      <alignment horizontal="center" vertical="center" wrapText="1"/>
    </xf>
    <xf numFmtId="4" fontId="26" fillId="0" borderId="2" xfId="0" applyNumberFormat="1" applyFont="1" applyFill="1" applyBorder="1" applyAlignment="1">
      <alignment horizontal="center"/>
    </xf>
    <xf numFmtId="4" fontId="26" fillId="0" borderId="1" xfId="0" applyNumberFormat="1" applyFont="1" applyFill="1" applyBorder="1"/>
    <xf numFmtId="4" fontId="26" fillId="2" borderId="1" xfId="0" applyNumberFormat="1" applyFont="1" applyFill="1" applyBorder="1"/>
    <xf numFmtId="4" fontId="27" fillId="7" borderId="1" xfId="0" applyNumberFormat="1" applyFont="1" applyFill="1" applyBorder="1"/>
    <xf numFmtId="4" fontId="27" fillId="9" borderId="1" xfId="0" applyNumberFormat="1" applyFont="1" applyFill="1" applyBorder="1"/>
    <xf numFmtId="4" fontId="26" fillId="9" borderId="1" xfId="0" applyNumberFormat="1" applyFont="1" applyFill="1" applyBorder="1"/>
    <xf numFmtId="4" fontId="27" fillId="2" borderId="1" xfId="0" applyNumberFormat="1" applyFont="1" applyFill="1" applyBorder="1"/>
    <xf numFmtId="4" fontId="27" fillId="4" borderId="1" xfId="0" applyNumberFormat="1" applyFont="1" applyFill="1" applyBorder="1"/>
    <xf numFmtId="4" fontId="27" fillId="5" borderId="1" xfId="0" applyNumberFormat="1" applyFont="1" applyFill="1" applyBorder="1"/>
    <xf numFmtId="0" fontId="23" fillId="0" borderId="4" xfId="0" applyFont="1" applyFill="1" applyBorder="1"/>
    <xf numFmtId="4" fontId="9" fillId="0" borderId="4" xfId="0" applyNumberFormat="1" applyFont="1" applyFill="1" applyBorder="1"/>
    <xf numFmtId="1" fontId="0" fillId="0" borderId="4" xfId="0" applyNumberFormat="1" applyBorder="1"/>
    <xf numFmtId="4" fontId="4" fillId="0" borderId="4" xfId="0" applyNumberFormat="1" applyFont="1" applyFill="1" applyBorder="1"/>
    <xf numFmtId="3" fontId="27" fillId="0" borderId="5" xfId="0" applyNumberFormat="1" applyFont="1" applyFill="1" applyBorder="1" applyAlignment="1">
      <alignment horizontal="left"/>
    </xf>
    <xf numFmtId="1" fontId="28" fillId="0" borderId="4" xfId="0" applyNumberFormat="1" applyFont="1" applyBorder="1"/>
    <xf numFmtId="1" fontId="0" fillId="0" borderId="4" xfId="0" applyNumberFormat="1" applyFont="1" applyBorder="1"/>
    <xf numFmtId="4" fontId="23" fillId="0" borderId="4" xfId="0" applyNumberFormat="1" applyFont="1" applyFill="1" applyBorder="1"/>
    <xf numFmtId="4" fontId="0" fillId="0" borderId="4" xfId="0" applyNumberFormat="1" applyFont="1" applyBorder="1"/>
    <xf numFmtId="4" fontId="23" fillId="0" borderId="0" xfId="0" applyNumberFormat="1" applyFont="1" applyFill="1" applyBorder="1"/>
    <xf numFmtId="1" fontId="28" fillId="6" borderId="4" xfId="0" applyNumberFormat="1" applyFont="1" applyFill="1" applyBorder="1"/>
    <xf numFmtId="1" fontId="27" fillId="7" borderId="1" xfId="0" applyNumberFormat="1" applyFont="1" applyFill="1" applyBorder="1"/>
    <xf numFmtId="1" fontId="0" fillId="0" borderId="0" xfId="0" applyNumberFormat="1" applyFill="1"/>
    <xf numFmtId="2" fontId="27" fillId="0" borderId="4" xfId="0" applyNumberFormat="1" applyFont="1" applyFill="1" applyBorder="1"/>
    <xf numFmtId="4" fontId="30" fillId="0" borderId="4" xfId="0" applyNumberFormat="1" applyFont="1" applyFill="1" applyBorder="1"/>
    <xf numFmtId="4" fontId="23" fillId="8" borderId="4" xfId="0" applyNumberFormat="1" applyFont="1" applyFill="1" applyBorder="1"/>
    <xf numFmtId="1" fontId="0" fillId="8" borderId="4" xfId="0" applyNumberFormat="1" applyFill="1" applyBorder="1"/>
    <xf numFmtId="4" fontId="9" fillId="7" borderId="4" xfId="0" applyNumberFormat="1" applyFont="1" applyFill="1" applyBorder="1"/>
    <xf numFmtId="1" fontId="28" fillId="7" borderId="4" xfId="0" applyNumberFormat="1" applyFont="1" applyFill="1" applyBorder="1"/>
    <xf numFmtId="3" fontId="0" fillId="0" borderId="4" xfId="0" applyNumberFormat="1" applyFont="1" applyBorder="1"/>
    <xf numFmtId="4" fontId="27" fillId="6" borderId="4" xfId="0" applyNumberFormat="1" applyFont="1" applyFill="1" applyBorder="1"/>
    <xf numFmtId="4" fontId="23" fillId="0" borderId="24" xfId="0" applyNumberFormat="1" applyFont="1" applyFill="1" applyBorder="1"/>
    <xf numFmtId="4" fontId="23" fillId="0" borderId="40" xfId="0" applyNumberFormat="1" applyFont="1" applyFill="1" applyBorder="1"/>
    <xf numFmtId="1" fontId="0" fillId="0" borderId="0" xfId="0" applyNumberFormat="1" applyBorder="1"/>
    <xf numFmtId="3" fontId="31" fillId="0" borderId="4" xfId="0" applyNumberFormat="1" applyFont="1" applyFill="1" applyBorder="1" applyAlignment="1">
      <alignment horizontal="left"/>
    </xf>
    <xf numFmtId="4" fontId="9" fillId="9" borderId="5" xfId="0" applyNumberFormat="1" applyFont="1" applyFill="1" applyBorder="1" applyAlignment="1">
      <alignment horizontal="center" vertical="center" wrapText="1"/>
    </xf>
    <xf numFmtId="4" fontId="32" fillId="0" borderId="1" xfId="0" applyNumberFormat="1" applyFont="1" applyBorder="1"/>
    <xf numFmtId="4" fontId="32" fillId="0" borderId="1" xfId="0" applyNumberFormat="1" applyFont="1" applyFill="1" applyBorder="1"/>
    <xf numFmtId="4" fontId="32" fillId="0" borderId="6" xfId="0" applyNumberFormat="1" applyFont="1" applyFill="1" applyBorder="1"/>
    <xf numFmtId="4" fontId="27" fillId="0" borderId="1" xfId="0" applyNumberFormat="1" applyFont="1" applyFill="1" applyBorder="1" applyAlignment="1">
      <alignment horizontal="right"/>
    </xf>
    <xf numFmtId="4" fontId="26" fillId="14" borderId="1" xfId="0" applyNumberFormat="1" applyFont="1" applyFill="1" applyBorder="1" applyAlignment="1"/>
    <xf numFmtId="4" fontId="26" fillId="0" borderId="1" xfId="0" applyNumberFormat="1" applyFont="1" applyFill="1" applyBorder="1" applyAlignment="1"/>
    <xf numFmtId="4" fontId="36" fillId="0" borderId="1" xfId="0" applyNumberFormat="1" applyFont="1" applyFill="1" applyBorder="1"/>
    <xf numFmtId="0" fontId="4" fillId="7" borderId="1" xfId="0" applyFont="1" applyFill="1" applyBorder="1"/>
    <xf numFmtId="4" fontId="0" fillId="0" borderId="4" xfId="0" applyNumberFormat="1" applyBorder="1"/>
    <xf numFmtId="3" fontId="27" fillId="0" borderId="3" xfId="0" applyNumberFormat="1" applyFont="1" applyBorder="1" applyAlignment="1">
      <alignment horizontal="left"/>
    </xf>
    <xf numFmtId="4" fontId="36" fillId="0" borderId="4" xfId="0" applyNumberFormat="1" applyFont="1" applyBorder="1"/>
    <xf numFmtId="0" fontId="27" fillId="7" borderId="1" xfId="0" applyFont="1" applyFill="1" applyBorder="1"/>
    <xf numFmtId="0" fontId="32" fillId="7" borderId="4" xfId="0" applyFont="1" applyFill="1" applyBorder="1"/>
    <xf numFmtId="0" fontId="32" fillId="7" borderId="1" xfId="0" applyFont="1" applyFill="1" applyBorder="1"/>
    <xf numFmtId="4" fontId="32" fillId="7" borderId="1" xfId="0" applyNumberFormat="1" applyFont="1" applyFill="1" applyBorder="1"/>
    <xf numFmtId="3" fontId="0" fillId="15" borderId="4" xfId="0" applyNumberFormat="1" applyFill="1" applyBorder="1"/>
    <xf numFmtId="3" fontId="0" fillId="0" borderId="4" xfId="0" applyNumberFormat="1" applyFill="1" applyBorder="1"/>
    <xf numFmtId="3" fontId="0" fillId="7" borderId="4" xfId="0" applyNumberFormat="1" applyFill="1" applyBorder="1"/>
    <xf numFmtId="4" fontId="26" fillId="11" borderId="32" xfId="0" applyNumberFormat="1" applyFont="1" applyFill="1" applyBorder="1" applyAlignment="1"/>
    <xf numFmtId="0" fontId="27" fillId="0" borderId="0" xfId="0" applyFont="1" applyFill="1" applyBorder="1"/>
    <xf numFmtId="14" fontId="60" fillId="0" borderId="0" xfId="0" applyNumberFormat="1" applyFont="1" applyFill="1" applyBorder="1"/>
    <xf numFmtId="3" fontId="34" fillId="0" borderId="0" xfId="0" applyNumberFormat="1" applyFont="1" applyFill="1" applyBorder="1" applyAlignment="1">
      <alignment horizontal="left"/>
    </xf>
    <xf numFmtId="0" fontId="34" fillId="0" borderId="24" xfId="0" applyFont="1" applyFill="1" applyBorder="1" applyAlignment="1">
      <alignment wrapText="1"/>
    </xf>
    <xf numFmtId="4" fontId="32" fillId="0" borderId="24" xfId="0" applyNumberFormat="1" applyFont="1" applyFill="1" applyBorder="1"/>
    <xf numFmtId="3" fontId="31" fillId="0" borderId="4" xfId="0" applyNumberFormat="1" applyFont="1" applyFill="1" applyBorder="1"/>
    <xf numFmtId="1" fontId="27" fillId="7" borderId="4" xfId="0" applyNumberFormat="1" applyFont="1" applyFill="1" applyBorder="1"/>
    <xf numFmtId="3" fontId="31" fillId="12" borderId="4" xfId="0" applyNumberFormat="1" applyFont="1" applyFill="1" applyBorder="1"/>
    <xf numFmtId="3" fontId="31" fillId="14" borderId="4" xfId="0" applyNumberFormat="1" applyFont="1" applyFill="1" applyBorder="1"/>
    <xf numFmtId="3" fontId="0" fillId="15" borderId="0" xfId="0" applyNumberFormat="1" applyFill="1"/>
    <xf numFmtId="3" fontId="31" fillId="15" borderId="4" xfId="0" applyNumberFormat="1" applyFont="1" applyFill="1" applyBorder="1"/>
    <xf numFmtId="49" fontId="49" fillId="5" borderId="8" xfId="0" applyNumberFormat="1" applyFont="1" applyFill="1" applyBorder="1" applyAlignment="1">
      <alignment horizontal="center" vertical="center" wrapText="1"/>
    </xf>
    <xf numFmtId="49" fontId="49" fillId="5" borderId="23" xfId="0" applyNumberFormat="1" applyFont="1" applyFill="1" applyBorder="1" applyAlignment="1">
      <alignment horizontal="center" vertical="center" wrapText="1"/>
    </xf>
    <xf numFmtId="0" fontId="67" fillId="13" borderId="4" xfId="0" applyFont="1" applyFill="1" applyBorder="1" applyAlignment="1">
      <alignment vertical="center" wrapText="1"/>
    </xf>
    <xf numFmtId="0" fontId="67" fillId="0" borderId="29" xfId="0" applyFont="1" applyFill="1" applyBorder="1" applyAlignment="1">
      <alignment vertical="center" wrapText="1"/>
    </xf>
    <xf numFmtId="0" fontId="67" fillId="0" borderId="41" xfId="0" applyFont="1" applyFill="1" applyBorder="1" applyAlignment="1">
      <alignment horizontal="center" vertical="center" wrapText="1"/>
    </xf>
    <xf numFmtId="0" fontId="67" fillId="0" borderId="5" xfId="0" applyFont="1" applyFill="1" applyBorder="1" applyAlignment="1">
      <alignment horizontal="left" vertical="center" wrapText="1"/>
    </xf>
    <xf numFmtId="0" fontId="67" fillId="0" borderId="6" xfId="0" applyFont="1" applyFill="1" applyBorder="1" applyAlignment="1">
      <alignment horizontal="left" vertical="center" wrapText="1"/>
    </xf>
    <xf numFmtId="0" fontId="46" fillId="0" borderId="41" xfId="0" applyFont="1" applyFill="1" applyBorder="1" applyAlignment="1">
      <alignment vertical="center" wrapText="1"/>
    </xf>
    <xf numFmtId="3" fontId="49" fillId="0" borderId="6" xfId="0" applyNumberFormat="1" applyFont="1" applyFill="1" applyBorder="1"/>
    <xf numFmtId="3" fontId="101" fillId="0" borderId="1" xfId="0" applyNumberFormat="1" applyFont="1" applyFill="1" applyBorder="1"/>
    <xf numFmtId="3" fontId="26" fillId="0" borderId="23" xfId="0" applyNumberFormat="1" applyFont="1" applyFill="1" applyBorder="1"/>
    <xf numFmtId="3" fontId="85" fillId="0" borderId="8" xfId="0" applyNumberFormat="1" applyFont="1" applyFill="1" applyBorder="1"/>
    <xf numFmtId="0" fontId="84" fillId="0" borderId="4" xfId="0" applyFont="1" applyBorder="1"/>
    <xf numFmtId="0" fontId="102" fillId="0" borderId="4" xfId="0" applyFont="1" applyFill="1" applyBorder="1" applyAlignment="1">
      <alignment horizontal="center"/>
    </xf>
    <xf numFmtId="0" fontId="102" fillId="0" borderId="4" xfId="0" applyFont="1" applyFill="1" applyBorder="1" applyAlignment="1">
      <alignment horizontal="left"/>
    </xf>
    <xf numFmtId="3" fontId="103" fillId="0" borderId="4" xfId="0" applyNumberFormat="1" applyFont="1" applyFill="1" applyBorder="1"/>
    <xf numFmtId="3" fontId="103" fillId="0" borderId="1" xfId="0" applyNumberFormat="1" applyFont="1" applyBorder="1"/>
    <xf numFmtId="3" fontId="85" fillId="0" borderId="1" xfId="0" applyNumberFormat="1" applyFont="1" applyBorder="1"/>
    <xf numFmtId="0" fontId="104" fillId="0" borderId="4" xfId="0" applyFont="1" applyFill="1" applyBorder="1" applyAlignment="1">
      <alignment horizontal="left"/>
    </xf>
    <xf numFmtId="3" fontId="105" fillId="0" borderId="4" xfId="0" applyNumberFormat="1" applyFont="1" applyFill="1" applyBorder="1"/>
    <xf numFmtId="3" fontId="105" fillId="0" borderId="1" xfId="0" applyNumberFormat="1" applyFont="1" applyBorder="1"/>
    <xf numFmtId="3" fontId="89" fillId="0" borderId="23" xfId="0" applyNumberFormat="1" applyFont="1" applyFill="1" applyBorder="1"/>
    <xf numFmtId="9" fontId="8" fillId="11" borderId="4" xfId="0" applyNumberFormat="1" applyFont="1" applyFill="1" applyBorder="1"/>
    <xf numFmtId="9" fontId="49" fillId="5" borderId="8" xfId="0" applyNumberFormat="1" applyFont="1" applyFill="1" applyBorder="1" applyAlignment="1">
      <alignment horizontal="center" vertical="center" wrapText="1"/>
    </xf>
    <xf numFmtId="9" fontId="0" fillId="0" borderId="0" xfId="0" applyNumberFormat="1"/>
    <xf numFmtId="3" fontId="0" fillId="12" borderId="4" xfId="0" applyNumberFormat="1" applyFill="1" applyBorder="1"/>
    <xf numFmtId="3" fontId="28" fillId="12" borderId="4" xfId="0" applyNumberFormat="1" applyFont="1" applyFill="1" applyBorder="1"/>
    <xf numFmtId="3" fontId="28" fillId="7" borderId="4" xfId="0" applyNumberFormat="1" applyFont="1" applyFill="1" applyBorder="1"/>
    <xf numFmtId="3" fontId="0" fillId="14" borderId="4" xfId="0" applyNumberFormat="1" applyFill="1" applyBorder="1"/>
    <xf numFmtId="4" fontId="26" fillId="0" borderId="0" xfId="0" applyNumberFormat="1" applyFont="1" applyFill="1" applyBorder="1" applyAlignment="1">
      <alignment wrapText="1"/>
    </xf>
    <xf numFmtId="4" fontId="9" fillId="6" borderId="6" xfId="0" applyNumberFormat="1" applyFont="1" applyFill="1" applyBorder="1" applyAlignment="1">
      <alignment horizontal="center" vertical="center" wrapText="1"/>
    </xf>
    <xf numFmtId="4" fontId="26" fillId="6" borderId="1" xfId="0" applyNumberFormat="1" applyFont="1" applyFill="1" applyBorder="1" applyAlignment="1">
      <alignment wrapText="1"/>
    </xf>
    <xf numFmtId="4" fontId="26" fillId="2" borderId="1" xfId="0" applyNumberFormat="1" applyFont="1" applyFill="1" applyBorder="1" applyAlignment="1">
      <alignment wrapText="1"/>
    </xf>
    <xf numFmtId="4" fontId="36" fillId="6" borderId="1" xfId="0" applyNumberFormat="1" applyFont="1" applyFill="1" applyBorder="1"/>
    <xf numFmtId="4" fontId="26" fillId="2" borderId="23" xfId="0" applyNumberFormat="1" applyFont="1" applyFill="1" applyBorder="1"/>
    <xf numFmtId="4" fontId="36" fillId="7" borderId="1" xfId="0" applyNumberFormat="1" applyFont="1" applyFill="1" applyBorder="1"/>
    <xf numFmtId="4" fontId="26" fillId="4" borderId="1" xfId="0" applyNumberFormat="1" applyFont="1" applyFill="1" applyBorder="1"/>
    <xf numFmtId="4" fontId="27" fillId="16" borderId="1" xfId="0" applyNumberFormat="1" applyFont="1" applyFill="1" applyBorder="1"/>
    <xf numFmtId="4" fontId="26" fillId="4" borderId="1" xfId="0" applyNumberFormat="1" applyFont="1" applyFill="1" applyBorder="1" applyAlignment="1">
      <alignment vertical="center" wrapText="1"/>
    </xf>
    <xf numFmtId="4" fontId="32" fillId="8" borderId="1" xfId="0" applyNumberFormat="1" applyFont="1" applyFill="1" applyBorder="1"/>
    <xf numFmtId="3" fontId="0" fillId="6" borderId="4" xfId="0" applyNumberFormat="1" applyFill="1" applyBorder="1"/>
    <xf numFmtId="0" fontId="9" fillId="2" borderId="1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/>
    </xf>
    <xf numFmtId="0" fontId="16" fillId="0" borderId="3" xfId="0" applyFont="1" applyBorder="1" applyAlignment="1">
      <alignment horizontal="center"/>
    </xf>
    <xf numFmtId="0" fontId="21" fillId="0" borderId="0" xfId="0" applyFont="1" applyAlignment="1">
      <alignment vertical="top"/>
    </xf>
    <xf numFmtId="0" fontId="0" fillId="0" borderId="0" xfId="0" applyAlignment="1">
      <alignment vertical="top"/>
    </xf>
    <xf numFmtId="0" fontId="39" fillId="0" borderId="0" xfId="0" applyFont="1" applyAlignment="1">
      <alignment horizontal="left"/>
    </xf>
    <xf numFmtId="0" fontId="38" fillId="0" borderId="0" xfId="0" applyFont="1" applyAlignment="1">
      <alignment horizontal="left"/>
    </xf>
    <xf numFmtId="0" fontId="99" fillId="0" borderId="0" xfId="0" applyFont="1" applyFill="1" applyBorder="1" applyAlignment="1">
      <alignment horizontal="center" wrapText="1"/>
    </xf>
    <xf numFmtId="0" fontId="0" fillId="0" borderId="0" xfId="0" applyAlignment="1"/>
    <xf numFmtId="0" fontId="41" fillId="6" borderId="1" xfId="0" applyFont="1" applyFill="1" applyBorder="1" applyAlignment="1"/>
    <xf numFmtId="0" fontId="38" fillId="6" borderId="2" xfId="0" applyFont="1" applyFill="1" applyBorder="1" applyAlignment="1"/>
    <xf numFmtId="0" fontId="38" fillId="6" borderId="3" xfId="0" applyFont="1" applyFill="1" applyBorder="1" applyAlignment="1"/>
    <xf numFmtId="0" fontId="42" fillId="0" borderId="1" xfId="0" applyFont="1" applyFill="1" applyBorder="1" applyAlignment="1"/>
    <xf numFmtId="0" fontId="37" fillId="0" borderId="2" xfId="0" applyFont="1" applyBorder="1" applyAlignment="1"/>
    <xf numFmtId="0" fontId="37" fillId="0" borderId="3" xfId="0" applyFont="1" applyBorder="1" applyAlignment="1"/>
    <xf numFmtId="0" fontId="26" fillId="2" borderId="1" xfId="0" applyFont="1" applyFill="1" applyBorder="1" applyAlignment="1">
      <alignment horizontal="center" vertical="center"/>
    </xf>
    <xf numFmtId="0" fontId="26" fillId="2" borderId="2" xfId="0" applyFont="1" applyFill="1" applyBorder="1" applyAlignment="1">
      <alignment horizontal="center" vertical="center"/>
    </xf>
    <xf numFmtId="0" fontId="26" fillId="2" borderId="3" xfId="0" applyFont="1" applyFill="1" applyBorder="1" applyAlignment="1">
      <alignment horizontal="center" vertical="center"/>
    </xf>
    <xf numFmtId="164" fontId="10" fillId="0" borderId="1" xfId="2" applyFont="1" applyFill="1" applyBorder="1" applyAlignment="1">
      <alignment horizontal="center"/>
    </xf>
    <xf numFmtId="164" fontId="10" fillId="0" borderId="2" xfId="2" applyFont="1" applyFill="1" applyBorder="1" applyAlignment="1">
      <alignment horizontal="center"/>
    </xf>
    <xf numFmtId="164" fontId="10" fillId="0" borderId="3" xfId="2" applyFont="1" applyFill="1" applyBorder="1" applyAlignment="1">
      <alignment horizontal="center"/>
    </xf>
    <xf numFmtId="0" fontId="26" fillId="4" borderId="4" xfId="0" applyFont="1" applyFill="1" applyBorder="1" applyAlignment="1">
      <alignment wrapText="1"/>
    </xf>
    <xf numFmtId="0" fontId="0" fillId="0" borderId="4" xfId="0" applyBorder="1" applyAlignment="1"/>
    <xf numFmtId="0" fontId="98" fillId="0" borderId="1" xfId="0" applyFont="1" applyBorder="1" applyAlignment="1"/>
    <xf numFmtId="0" fontId="26" fillId="5" borderId="11" xfId="0" applyFont="1" applyFill="1" applyBorder="1" applyAlignment="1">
      <alignment horizontal="left" vertical="center"/>
    </xf>
    <xf numFmtId="0" fontId="26" fillId="5" borderId="2" xfId="0" applyFont="1" applyFill="1" applyBorder="1" applyAlignment="1">
      <alignment horizontal="left" vertical="center"/>
    </xf>
    <xf numFmtId="0" fontId="26" fillId="5" borderId="3" xfId="0" applyFont="1" applyFill="1" applyBorder="1" applyAlignment="1">
      <alignment horizontal="left" vertical="center"/>
    </xf>
    <xf numFmtId="0" fontId="49" fillId="11" borderId="1" xfId="0" applyFont="1" applyFill="1" applyBorder="1" applyAlignment="1"/>
    <xf numFmtId="0" fontId="49" fillId="11" borderId="2" xfId="0" applyFont="1" applyFill="1" applyBorder="1" applyAlignment="1"/>
    <xf numFmtId="0" fontId="49" fillId="11" borderId="3" xfId="0" applyFont="1" applyFill="1" applyBorder="1" applyAlignment="1"/>
    <xf numFmtId="0" fontId="50" fillId="11" borderId="1" xfId="0" applyFont="1" applyFill="1" applyBorder="1" applyAlignment="1">
      <alignment wrapText="1"/>
    </xf>
    <xf numFmtId="0" fontId="50" fillId="11" borderId="2" xfId="0" applyFont="1" applyFill="1" applyBorder="1" applyAlignment="1">
      <alignment wrapText="1"/>
    </xf>
    <xf numFmtId="0" fontId="50" fillId="11" borderId="3" xfId="0" applyFont="1" applyFill="1" applyBorder="1" applyAlignment="1">
      <alignment wrapText="1"/>
    </xf>
    <xf numFmtId="0" fontId="50" fillId="11" borderId="1" xfId="0" applyFont="1" applyFill="1" applyBorder="1" applyAlignment="1"/>
    <xf numFmtId="0" fontId="50" fillId="11" borderId="2" xfId="0" applyFont="1" applyFill="1" applyBorder="1" applyAlignment="1"/>
    <xf numFmtId="0" fontId="50" fillId="11" borderId="3" xfId="0" applyFont="1" applyFill="1" applyBorder="1" applyAlignment="1"/>
    <xf numFmtId="0" fontId="26" fillId="4" borderId="11" xfId="0" applyFont="1" applyFill="1" applyBorder="1" applyAlignment="1">
      <alignment horizontal="left" vertical="center"/>
    </xf>
    <xf numFmtId="0" fontId="26" fillId="4" borderId="2" xfId="0" applyFont="1" applyFill="1" applyBorder="1" applyAlignment="1">
      <alignment horizontal="left" vertical="center"/>
    </xf>
    <xf numFmtId="0" fontId="26" fillId="4" borderId="3" xfId="0" applyFont="1" applyFill="1" applyBorder="1" applyAlignment="1">
      <alignment horizontal="left" vertical="center"/>
    </xf>
    <xf numFmtId="0" fontId="64" fillId="11" borderId="9" xfId="0" applyFont="1" applyFill="1" applyBorder="1" applyAlignment="1">
      <alignment horizontal="left"/>
    </xf>
    <xf numFmtId="0" fontId="64" fillId="11" borderId="10" xfId="0" applyFont="1" applyFill="1" applyBorder="1" applyAlignment="1">
      <alignment horizontal="left"/>
    </xf>
    <xf numFmtId="0" fontId="64" fillId="11" borderId="15" xfId="0" applyFont="1" applyFill="1" applyBorder="1" applyAlignment="1">
      <alignment horizontal="left"/>
    </xf>
    <xf numFmtId="0" fontId="9" fillId="5" borderId="11" xfId="0" applyFont="1" applyFill="1" applyBorder="1" applyAlignment="1">
      <alignment horizontal="left" vertical="center"/>
    </xf>
    <xf numFmtId="0" fontId="9" fillId="5" borderId="2" xfId="0" applyFont="1" applyFill="1" applyBorder="1" applyAlignment="1">
      <alignment horizontal="left" vertical="center"/>
    </xf>
    <xf numFmtId="0" fontId="9" fillId="5" borderId="3" xfId="0" applyFont="1" applyFill="1" applyBorder="1" applyAlignment="1">
      <alignment horizontal="left" vertical="center"/>
    </xf>
    <xf numFmtId="0" fontId="0" fillId="11" borderId="2" xfId="0" applyFill="1" applyBorder="1" applyAlignment="1"/>
    <xf numFmtId="0" fontId="0" fillId="11" borderId="3" xfId="0" applyFill="1" applyBorder="1" applyAlignment="1"/>
    <xf numFmtId="0" fontId="27" fillId="11" borderId="2" xfId="0" applyFont="1" applyFill="1" applyBorder="1" applyAlignment="1"/>
    <xf numFmtId="0" fontId="27" fillId="11" borderId="3" xfId="0" applyFont="1" applyFill="1" applyBorder="1" applyAlignment="1"/>
    <xf numFmtId="0" fontId="9" fillId="4" borderId="11" xfId="0" applyFont="1" applyFill="1" applyBorder="1" applyAlignment="1">
      <alignment horizontal="left" vertical="center"/>
    </xf>
    <xf numFmtId="0" fontId="9" fillId="4" borderId="2" xfId="0" applyFont="1" applyFill="1" applyBorder="1" applyAlignment="1">
      <alignment horizontal="left" vertical="center"/>
    </xf>
    <xf numFmtId="0" fontId="9" fillId="4" borderId="3" xfId="0" applyFont="1" applyFill="1" applyBorder="1" applyAlignment="1">
      <alignment horizontal="left" vertical="center"/>
    </xf>
    <xf numFmtId="0" fontId="66" fillId="11" borderId="4" xfId="0" applyFont="1" applyFill="1" applyBorder="1" applyAlignment="1"/>
    <xf numFmtId="0" fontId="55" fillId="11" borderId="4" xfId="0" applyFont="1" applyFill="1" applyBorder="1" applyAlignment="1"/>
    <xf numFmtId="0" fontId="49" fillId="11" borderId="4" xfId="0" applyFont="1" applyFill="1" applyBorder="1" applyAlignment="1"/>
    <xf numFmtId="0" fontId="4" fillId="11" borderId="4" xfId="0" applyFont="1" applyFill="1" applyBorder="1" applyAlignment="1"/>
    <xf numFmtId="0" fontId="50" fillId="11" borderId="4" xfId="0" applyFont="1" applyFill="1" applyBorder="1" applyAlignment="1"/>
    <xf numFmtId="0" fontId="27" fillId="11" borderId="4" xfId="0" applyFont="1" applyFill="1" applyBorder="1" applyAlignment="1"/>
    <xf numFmtId="0" fontId="9" fillId="4" borderId="12" xfId="0" applyFont="1" applyFill="1" applyBorder="1" applyAlignment="1">
      <alignment horizontal="left" vertical="center"/>
    </xf>
    <xf numFmtId="0" fontId="4" fillId="4" borderId="4" xfId="0" applyFont="1" applyFill="1" applyBorder="1" applyAlignment="1"/>
    <xf numFmtId="0" fontId="44" fillId="11" borderId="17" xfId="0" applyFont="1" applyFill="1" applyBorder="1" applyAlignment="1">
      <alignment horizontal="left"/>
    </xf>
    <xf numFmtId="0" fontId="44" fillId="11" borderId="16" xfId="0" applyFont="1" applyFill="1" applyBorder="1" applyAlignment="1">
      <alignment horizontal="left"/>
    </xf>
    <xf numFmtId="0" fontId="0" fillId="11" borderId="16" xfId="0" applyFill="1" applyBorder="1" applyAlignment="1"/>
    <xf numFmtId="0" fontId="18" fillId="0" borderId="11" xfId="0" applyFont="1" applyBorder="1" applyAlignment="1"/>
    <xf numFmtId="0" fontId="0" fillId="0" borderId="2" xfId="0" applyBorder="1" applyAlignment="1"/>
    <xf numFmtId="0" fontId="0" fillId="0" borderId="3" xfId="0" applyBorder="1" applyAlignment="1"/>
    <xf numFmtId="0" fontId="26" fillId="4" borderId="12" xfId="0" applyFont="1" applyFill="1" applyBorder="1" applyAlignment="1">
      <alignment horizontal="left" vertical="center"/>
    </xf>
    <xf numFmtId="0" fontId="27" fillId="4" borderId="4" xfId="0" applyFont="1" applyFill="1" applyBorder="1" applyAlignment="1"/>
    <xf numFmtId="0" fontId="70" fillId="11" borderId="32" xfId="0" applyFont="1" applyFill="1" applyBorder="1" applyAlignment="1"/>
    <xf numFmtId="0" fontId="18" fillId="11" borderId="32" xfId="0" applyFont="1" applyFill="1" applyBorder="1" applyAlignment="1"/>
    <xf numFmtId="0" fontId="44" fillId="11" borderId="33" xfId="0" applyFont="1" applyFill="1" applyBorder="1" applyAlignment="1">
      <alignment horizontal="left"/>
    </xf>
    <xf numFmtId="0" fontId="44" fillId="11" borderId="34" xfId="0" applyFont="1" applyFill="1" applyBorder="1" applyAlignment="1">
      <alignment horizontal="left"/>
    </xf>
    <xf numFmtId="0" fontId="9" fillId="5" borderId="42" xfId="0" applyFont="1" applyFill="1" applyBorder="1" applyAlignment="1">
      <alignment horizontal="left" vertical="center"/>
    </xf>
    <xf numFmtId="0" fontId="9" fillId="5" borderId="39" xfId="0" applyFont="1" applyFill="1" applyBorder="1" applyAlignment="1">
      <alignment horizontal="left" vertical="center"/>
    </xf>
    <xf numFmtId="0" fontId="9" fillId="5" borderId="43" xfId="0" applyFont="1" applyFill="1" applyBorder="1" applyAlignment="1">
      <alignment horizontal="left" vertical="center"/>
    </xf>
    <xf numFmtId="0" fontId="26" fillId="11" borderId="1" xfId="0" applyFont="1" applyFill="1" applyBorder="1" applyAlignment="1">
      <alignment wrapText="1"/>
    </xf>
    <xf numFmtId="0" fontId="26" fillId="11" borderId="3" xfId="0" applyFont="1" applyFill="1" applyBorder="1" applyAlignment="1">
      <alignment wrapText="1"/>
    </xf>
    <xf numFmtId="0" fontId="26" fillId="13" borderId="1" xfId="0" applyFont="1" applyFill="1" applyBorder="1" applyAlignment="1">
      <alignment horizontal="left"/>
    </xf>
    <xf numFmtId="0" fontId="26" fillId="13" borderId="3" xfId="0" applyFont="1" applyFill="1" applyBorder="1" applyAlignment="1">
      <alignment horizontal="left"/>
    </xf>
    <xf numFmtId="0" fontId="18" fillId="11" borderId="11" xfId="0" applyFont="1" applyFill="1" applyBorder="1" applyAlignment="1"/>
    <xf numFmtId="0" fontId="18" fillId="11" borderId="2" xfId="0" applyFont="1" applyFill="1" applyBorder="1" applyAlignment="1"/>
    <xf numFmtId="0" fontId="18" fillId="11" borderId="3" xfId="0" applyFont="1" applyFill="1" applyBorder="1" applyAlignment="1"/>
    <xf numFmtId="0" fontId="26" fillId="4" borderId="36" xfId="0" applyFont="1" applyFill="1" applyBorder="1" applyAlignment="1">
      <alignment horizontal="left" vertical="center"/>
    </xf>
    <xf numFmtId="0" fontId="26" fillId="4" borderId="22" xfId="0" applyFont="1" applyFill="1" applyBorder="1" applyAlignment="1">
      <alignment horizontal="left" vertical="center"/>
    </xf>
    <xf numFmtId="0" fontId="26" fillId="4" borderId="37" xfId="0" applyFont="1" applyFill="1" applyBorder="1" applyAlignment="1">
      <alignment horizontal="left" vertical="center"/>
    </xf>
    <xf numFmtId="0" fontId="26" fillId="4" borderId="38" xfId="0" applyFont="1" applyFill="1" applyBorder="1" applyAlignment="1">
      <alignment wrapText="1"/>
    </xf>
    <xf numFmtId="0" fontId="26" fillId="4" borderId="15" xfId="0" applyFont="1" applyFill="1" applyBorder="1" applyAlignment="1">
      <alignment wrapText="1"/>
    </xf>
    <xf numFmtId="0" fontId="18" fillId="11" borderId="36" xfId="0" applyFont="1" applyFill="1" applyBorder="1" applyAlignment="1"/>
    <xf numFmtId="0" fontId="18" fillId="11" borderId="22" xfId="0" applyFont="1" applyFill="1" applyBorder="1" applyAlignment="1"/>
    <xf numFmtId="0" fontId="18" fillId="11" borderId="37" xfId="0" applyFont="1" applyFill="1" applyBorder="1" applyAlignment="1"/>
    <xf numFmtId="0" fontId="44" fillId="11" borderId="1" xfId="0" applyFont="1" applyFill="1" applyBorder="1" applyAlignment="1">
      <alignment horizontal="left"/>
    </xf>
    <xf numFmtId="0" fontId="71" fillId="0" borderId="21" xfId="0" applyFont="1" applyBorder="1" applyAlignment="1"/>
    <xf numFmtId="0" fontId="20" fillId="0" borderId="20" xfId="0" applyFont="1" applyBorder="1" applyAlignment="1"/>
    <xf numFmtId="0" fontId="42" fillId="4" borderId="4" xfId="0" applyFont="1" applyFill="1" applyBorder="1" applyAlignment="1">
      <alignment horizontal="left" vertical="center"/>
    </xf>
    <xf numFmtId="0" fontId="55" fillId="11" borderId="12" xfId="0" applyFont="1" applyFill="1" applyBorder="1" applyAlignment="1"/>
    <xf numFmtId="0" fontId="9" fillId="13" borderId="1" xfId="0" applyFont="1" applyFill="1" applyBorder="1" applyAlignment="1"/>
    <xf numFmtId="0" fontId="4" fillId="13" borderId="2" xfId="0" applyFont="1" applyFill="1" applyBorder="1" applyAlignment="1"/>
    <xf numFmtId="0" fontId="4" fillId="13" borderId="3" xfId="0" applyFont="1" applyFill="1" applyBorder="1" applyAlignment="1"/>
    <xf numFmtId="0" fontId="26" fillId="13" borderId="1" xfId="0" applyFont="1" applyFill="1" applyBorder="1" applyAlignment="1"/>
    <xf numFmtId="0" fontId="26" fillId="13" borderId="2" xfId="0" applyFont="1" applyFill="1" applyBorder="1" applyAlignment="1"/>
    <xf numFmtId="0" fontId="26" fillId="13" borderId="3" xfId="0" applyFont="1" applyFill="1" applyBorder="1" applyAlignment="1"/>
    <xf numFmtId="0" fontId="4" fillId="4" borderId="21" xfId="0" applyFont="1" applyFill="1" applyBorder="1" applyAlignment="1"/>
    <xf numFmtId="0" fontId="4" fillId="4" borderId="20" xfId="0" applyFont="1" applyFill="1" applyBorder="1" applyAlignment="1"/>
    <xf numFmtId="0" fontId="9" fillId="4" borderId="1" xfId="0" applyFont="1" applyFill="1" applyBorder="1" applyAlignment="1">
      <alignment horizontal="left" vertical="center"/>
    </xf>
    <xf numFmtId="0" fontId="4" fillId="4" borderId="2" xfId="0" applyFont="1" applyFill="1" applyBorder="1" applyAlignment="1"/>
    <xf numFmtId="0" fontId="4" fillId="4" borderId="3" xfId="0" applyFont="1" applyFill="1" applyBorder="1" applyAlignment="1"/>
    <xf numFmtId="0" fontId="9" fillId="5" borderId="26" xfId="0" applyFont="1" applyFill="1" applyBorder="1" applyAlignment="1">
      <alignment horizontal="left" vertical="center"/>
    </xf>
    <xf numFmtId="0" fontId="9" fillId="5" borderId="27" xfId="0" applyFont="1" applyFill="1" applyBorder="1" applyAlignment="1">
      <alignment horizontal="left" vertical="center"/>
    </xf>
    <xf numFmtId="0" fontId="9" fillId="5" borderId="28" xfId="0" applyFont="1" applyFill="1" applyBorder="1" applyAlignment="1">
      <alignment horizontal="left" vertical="center"/>
    </xf>
    <xf numFmtId="0" fontId="9" fillId="4" borderId="23" xfId="0" applyFont="1" applyFill="1" applyBorder="1" applyAlignment="1">
      <alignment horizontal="left" vertical="center"/>
    </xf>
    <xf numFmtId="0" fontId="0" fillId="4" borderId="24" xfId="0" applyFill="1" applyBorder="1" applyAlignment="1"/>
    <xf numFmtId="0" fontId="0" fillId="4" borderId="25" xfId="0" applyFill="1" applyBorder="1" applyAlignment="1"/>
    <xf numFmtId="0" fontId="55" fillId="11" borderId="11" xfId="0" applyFont="1" applyFill="1" applyBorder="1" applyAlignment="1"/>
    <xf numFmtId="0" fontId="4" fillId="11" borderId="2" xfId="0" applyFont="1" applyFill="1" applyBorder="1" applyAlignment="1"/>
    <xf numFmtId="0" fontId="4" fillId="11" borderId="3" xfId="0" applyFont="1" applyFill="1" applyBorder="1" applyAlignment="1"/>
  </cellXfs>
  <cellStyles count="3">
    <cellStyle name="Čiarka" xfId="1" builtinId="3"/>
    <cellStyle name="Mena" xfId="2" builtinId="4"/>
    <cellStyle name="Normálna" xfId="0" builtinId="0"/>
  </cellStyles>
  <dxfs count="0"/>
  <tableStyles count="0" defaultTableStyle="TableStyleMedium2" defaultPivotStyle="PivotStyleLight16"/>
  <colors>
    <mruColors>
      <color rgb="FFFFCC00"/>
      <color rgb="FFFF6600"/>
      <color rgb="FF99CC00"/>
      <color rgb="FFC0C0C0"/>
      <color rgb="FFFF9900"/>
      <color rgb="FFCCCCFF"/>
      <color rgb="FF99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88"/>
  <sheetViews>
    <sheetView topLeftCell="A52" workbookViewId="0">
      <selection activeCell="J60" sqref="J60"/>
    </sheetView>
  </sheetViews>
  <sheetFormatPr defaultRowHeight="15" x14ac:dyDescent="0.25"/>
  <cols>
    <col min="1" max="1" width="8.42578125" customWidth="1"/>
    <col min="2" max="2" width="54" bestFit="1" customWidth="1"/>
    <col min="3" max="3" width="12.28515625" style="445" customWidth="1"/>
    <col min="4" max="4" width="12.42578125" style="445" customWidth="1"/>
    <col min="5" max="5" width="14" style="445" customWidth="1"/>
    <col min="6" max="6" width="14.140625" customWidth="1"/>
    <col min="7" max="7" width="13.5703125" customWidth="1"/>
    <col min="251" max="251" width="7.42578125" customWidth="1"/>
    <col min="252" max="252" width="36.85546875" customWidth="1"/>
    <col min="253" max="254" width="11.5703125" customWidth="1"/>
    <col min="255" max="255" width="10.7109375" customWidth="1"/>
    <col min="256" max="256" width="11" customWidth="1"/>
    <col min="257" max="257" width="9" customWidth="1"/>
    <col min="258" max="258" width="10.42578125" customWidth="1"/>
    <col min="259" max="259" width="10.140625" customWidth="1"/>
    <col min="507" max="507" width="7.42578125" customWidth="1"/>
    <col min="508" max="508" width="36.85546875" customWidth="1"/>
    <col min="509" max="510" width="11.5703125" customWidth="1"/>
    <col min="511" max="511" width="10.7109375" customWidth="1"/>
    <col min="512" max="512" width="11" customWidth="1"/>
    <col min="513" max="513" width="9" customWidth="1"/>
    <col min="514" max="514" width="10.42578125" customWidth="1"/>
    <col min="515" max="515" width="10.140625" customWidth="1"/>
    <col min="763" max="763" width="7.42578125" customWidth="1"/>
    <col min="764" max="764" width="36.85546875" customWidth="1"/>
    <col min="765" max="766" width="11.5703125" customWidth="1"/>
    <col min="767" max="767" width="10.7109375" customWidth="1"/>
    <col min="768" max="768" width="11" customWidth="1"/>
    <col min="769" max="769" width="9" customWidth="1"/>
    <col min="770" max="770" width="10.42578125" customWidth="1"/>
    <col min="771" max="771" width="10.140625" customWidth="1"/>
    <col min="1019" max="1019" width="7.42578125" customWidth="1"/>
    <col min="1020" max="1020" width="36.85546875" customWidth="1"/>
    <col min="1021" max="1022" width="11.5703125" customWidth="1"/>
    <col min="1023" max="1023" width="10.7109375" customWidth="1"/>
    <col min="1024" max="1024" width="11" customWidth="1"/>
    <col min="1025" max="1025" width="9" customWidth="1"/>
    <col min="1026" max="1026" width="10.42578125" customWidth="1"/>
    <col min="1027" max="1027" width="10.140625" customWidth="1"/>
    <col min="1275" max="1275" width="7.42578125" customWidth="1"/>
    <col min="1276" max="1276" width="36.85546875" customWidth="1"/>
    <col min="1277" max="1278" width="11.5703125" customWidth="1"/>
    <col min="1279" max="1279" width="10.7109375" customWidth="1"/>
    <col min="1280" max="1280" width="11" customWidth="1"/>
    <col min="1281" max="1281" width="9" customWidth="1"/>
    <col min="1282" max="1282" width="10.42578125" customWidth="1"/>
    <col min="1283" max="1283" width="10.140625" customWidth="1"/>
    <col min="1531" max="1531" width="7.42578125" customWidth="1"/>
    <col min="1532" max="1532" width="36.85546875" customWidth="1"/>
    <col min="1533" max="1534" width="11.5703125" customWidth="1"/>
    <col min="1535" max="1535" width="10.7109375" customWidth="1"/>
    <col min="1536" max="1536" width="11" customWidth="1"/>
    <col min="1537" max="1537" width="9" customWidth="1"/>
    <col min="1538" max="1538" width="10.42578125" customWidth="1"/>
    <col min="1539" max="1539" width="10.140625" customWidth="1"/>
    <col min="1787" max="1787" width="7.42578125" customWidth="1"/>
    <col min="1788" max="1788" width="36.85546875" customWidth="1"/>
    <col min="1789" max="1790" width="11.5703125" customWidth="1"/>
    <col min="1791" max="1791" width="10.7109375" customWidth="1"/>
    <col min="1792" max="1792" width="11" customWidth="1"/>
    <col min="1793" max="1793" width="9" customWidth="1"/>
    <col min="1794" max="1794" width="10.42578125" customWidth="1"/>
    <col min="1795" max="1795" width="10.140625" customWidth="1"/>
    <col min="2043" max="2043" width="7.42578125" customWidth="1"/>
    <col min="2044" max="2044" width="36.85546875" customWidth="1"/>
    <col min="2045" max="2046" width="11.5703125" customWidth="1"/>
    <col min="2047" max="2047" width="10.7109375" customWidth="1"/>
    <col min="2048" max="2048" width="11" customWidth="1"/>
    <col min="2049" max="2049" width="9" customWidth="1"/>
    <col min="2050" max="2050" width="10.42578125" customWidth="1"/>
    <col min="2051" max="2051" width="10.140625" customWidth="1"/>
    <col min="2299" max="2299" width="7.42578125" customWidth="1"/>
    <col min="2300" max="2300" width="36.85546875" customWidth="1"/>
    <col min="2301" max="2302" width="11.5703125" customWidth="1"/>
    <col min="2303" max="2303" width="10.7109375" customWidth="1"/>
    <col min="2304" max="2304" width="11" customWidth="1"/>
    <col min="2305" max="2305" width="9" customWidth="1"/>
    <col min="2306" max="2306" width="10.42578125" customWidth="1"/>
    <col min="2307" max="2307" width="10.140625" customWidth="1"/>
    <col min="2555" max="2555" width="7.42578125" customWidth="1"/>
    <col min="2556" max="2556" width="36.85546875" customWidth="1"/>
    <col min="2557" max="2558" width="11.5703125" customWidth="1"/>
    <col min="2559" max="2559" width="10.7109375" customWidth="1"/>
    <col min="2560" max="2560" width="11" customWidth="1"/>
    <col min="2561" max="2561" width="9" customWidth="1"/>
    <col min="2562" max="2562" width="10.42578125" customWidth="1"/>
    <col min="2563" max="2563" width="10.140625" customWidth="1"/>
    <col min="2811" max="2811" width="7.42578125" customWidth="1"/>
    <col min="2812" max="2812" width="36.85546875" customWidth="1"/>
    <col min="2813" max="2814" width="11.5703125" customWidth="1"/>
    <col min="2815" max="2815" width="10.7109375" customWidth="1"/>
    <col min="2816" max="2816" width="11" customWidth="1"/>
    <col min="2817" max="2817" width="9" customWidth="1"/>
    <col min="2818" max="2818" width="10.42578125" customWidth="1"/>
    <col min="2819" max="2819" width="10.140625" customWidth="1"/>
    <col min="3067" max="3067" width="7.42578125" customWidth="1"/>
    <col min="3068" max="3068" width="36.85546875" customWidth="1"/>
    <col min="3069" max="3070" width="11.5703125" customWidth="1"/>
    <col min="3071" max="3071" width="10.7109375" customWidth="1"/>
    <col min="3072" max="3072" width="11" customWidth="1"/>
    <col min="3073" max="3073" width="9" customWidth="1"/>
    <col min="3074" max="3074" width="10.42578125" customWidth="1"/>
    <col min="3075" max="3075" width="10.140625" customWidth="1"/>
    <col min="3323" max="3323" width="7.42578125" customWidth="1"/>
    <col min="3324" max="3324" width="36.85546875" customWidth="1"/>
    <col min="3325" max="3326" width="11.5703125" customWidth="1"/>
    <col min="3327" max="3327" width="10.7109375" customWidth="1"/>
    <col min="3328" max="3328" width="11" customWidth="1"/>
    <col min="3329" max="3329" width="9" customWidth="1"/>
    <col min="3330" max="3330" width="10.42578125" customWidth="1"/>
    <col min="3331" max="3331" width="10.140625" customWidth="1"/>
    <col min="3579" max="3579" width="7.42578125" customWidth="1"/>
    <col min="3580" max="3580" width="36.85546875" customWidth="1"/>
    <col min="3581" max="3582" width="11.5703125" customWidth="1"/>
    <col min="3583" max="3583" width="10.7109375" customWidth="1"/>
    <col min="3584" max="3584" width="11" customWidth="1"/>
    <col min="3585" max="3585" width="9" customWidth="1"/>
    <col min="3586" max="3586" width="10.42578125" customWidth="1"/>
    <col min="3587" max="3587" width="10.140625" customWidth="1"/>
    <col min="3835" max="3835" width="7.42578125" customWidth="1"/>
    <col min="3836" max="3836" width="36.85546875" customWidth="1"/>
    <col min="3837" max="3838" width="11.5703125" customWidth="1"/>
    <col min="3839" max="3839" width="10.7109375" customWidth="1"/>
    <col min="3840" max="3840" width="11" customWidth="1"/>
    <col min="3841" max="3841" width="9" customWidth="1"/>
    <col min="3842" max="3842" width="10.42578125" customWidth="1"/>
    <col min="3843" max="3843" width="10.140625" customWidth="1"/>
    <col min="4091" max="4091" width="7.42578125" customWidth="1"/>
    <col min="4092" max="4092" width="36.85546875" customWidth="1"/>
    <col min="4093" max="4094" width="11.5703125" customWidth="1"/>
    <col min="4095" max="4095" width="10.7109375" customWidth="1"/>
    <col min="4096" max="4096" width="11" customWidth="1"/>
    <col min="4097" max="4097" width="9" customWidth="1"/>
    <col min="4098" max="4098" width="10.42578125" customWidth="1"/>
    <col min="4099" max="4099" width="10.140625" customWidth="1"/>
    <col min="4347" max="4347" width="7.42578125" customWidth="1"/>
    <col min="4348" max="4348" width="36.85546875" customWidth="1"/>
    <col min="4349" max="4350" width="11.5703125" customWidth="1"/>
    <col min="4351" max="4351" width="10.7109375" customWidth="1"/>
    <col min="4352" max="4352" width="11" customWidth="1"/>
    <col min="4353" max="4353" width="9" customWidth="1"/>
    <col min="4354" max="4354" width="10.42578125" customWidth="1"/>
    <col min="4355" max="4355" width="10.140625" customWidth="1"/>
    <col min="4603" max="4603" width="7.42578125" customWidth="1"/>
    <col min="4604" max="4604" width="36.85546875" customWidth="1"/>
    <col min="4605" max="4606" width="11.5703125" customWidth="1"/>
    <col min="4607" max="4607" width="10.7109375" customWidth="1"/>
    <col min="4608" max="4608" width="11" customWidth="1"/>
    <col min="4609" max="4609" width="9" customWidth="1"/>
    <col min="4610" max="4610" width="10.42578125" customWidth="1"/>
    <col min="4611" max="4611" width="10.140625" customWidth="1"/>
    <col min="4859" max="4859" width="7.42578125" customWidth="1"/>
    <col min="4860" max="4860" width="36.85546875" customWidth="1"/>
    <col min="4861" max="4862" width="11.5703125" customWidth="1"/>
    <col min="4863" max="4863" width="10.7109375" customWidth="1"/>
    <col min="4864" max="4864" width="11" customWidth="1"/>
    <col min="4865" max="4865" width="9" customWidth="1"/>
    <col min="4866" max="4866" width="10.42578125" customWidth="1"/>
    <col min="4867" max="4867" width="10.140625" customWidth="1"/>
    <col min="5115" max="5115" width="7.42578125" customWidth="1"/>
    <col min="5116" max="5116" width="36.85546875" customWidth="1"/>
    <col min="5117" max="5118" width="11.5703125" customWidth="1"/>
    <col min="5119" max="5119" width="10.7109375" customWidth="1"/>
    <col min="5120" max="5120" width="11" customWidth="1"/>
    <col min="5121" max="5121" width="9" customWidth="1"/>
    <col min="5122" max="5122" width="10.42578125" customWidth="1"/>
    <col min="5123" max="5123" width="10.140625" customWidth="1"/>
    <col min="5371" max="5371" width="7.42578125" customWidth="1"/>
    <col min="5372" max="5372" width="36.85546875" customWidth="1"/>
    <col min="5373" max="5374" width="11.5703125" customWidth="1"/>
    <col min="5375" max="5375" width="10.7109375" customWidth="1"/>
    <col min="5376" max="5376" width="11" customWidth="1"/>
    <col min="5377" max="5377" width="9" customWidth="1"/>
    <col min="5378" max="5378" width="10.42578125" customWidth="1"/>
    <col min="5379" max="5379" width="10.140625" customWidth="1"/>
    <col min="5627" max="5627" width="7.42578125" customWidth="1"/>
    <col min="5628" max="5628" width="36.85546875" customWidth="1"/>
    <col min="5629" max="5630" width="11.5703125" customWidth="1"/>
    <col min="5631" max="5631" width="10.7109375" customWidth="1"/>
    <col min="5632" max="5632" width="11" customWidth="1"/>
    <col min="5633" max="5633" width="9" customWidth="1"/>
    <col min="5634" max="5634" width="10.42578125" customWidth="1"/>
    <col min="5635" max="5635" width="10.140625" customWidth="1"/>
    <col min="5883" max="5883" width="7.42578125" customWidth="1"/>
    <col min="5884" max="5884" width="36.85546875" customWidth="1"/>
    <col min="5885" max="5886" width="11.5703125" customWidth="1"/>
    <col min="5887" max="5887" width="10.7109375" customWidth="1"/>
    <col min="5888" max="5888" width="11" customWidth="1"/>
    <col min="5889" max="5889" width="9" customWidth="1"/>
    <col min="5890" max="5890" width="10.42578125" customWidth="1"/>
    <col min="5891" max="5891" width="10.140625" customWidth="1"/>
    <col min="6139" max="6139" width="7.42578125" customWidth="1"/>
    <col min="6140" max="6140" width="36.85546875" customWidth="1"/>
    <col min="6141" max="6142" width="11.5703125" customWidth="1"/>
    <col min="6143" max="6143" width="10.7109375" customWidth="1"/>
    <col min="6144" max="6144" width="11" customWidth="1"/>
    <col min="6145" max="6145" width="9" customWidth="1"/>
    <col min="6146" max="6146" width="10.42578125" customWidth="1"/>
    <col min="6147" max="6147" width="10.140625" customWidth="1"/>
    <col min="6395" max="6395" width="7.42578125" customWidth="1"/>
    <col min="6396" max="6396" width="36.85546875" customWidth="1"/>
    <col min="6397" max="6398" width="11.5703125" customWidth="1"/>
    <col min="6399" max="6399" width="10.7109375" customWidth="1"/>
    <col min="6400" max="6400" width="11" customWidth="1"/>
    <col min="6401" max="6401" width="9" customWidth="1"/>
    <col min="6402" max="6402" width="10.42578125" customWidth="1"/>
    <col min="6403" max="6403" width="10.140625" customWidth="1"/>
    <col min="6651" max="6651" width="7.42578125" customWidth="1"/>
    <col min="6652" max="6652" width="36.85546875" customWidth="1"/>
    <col min="6653" max="6654" width="11.5703125" customWidth="1"/>
    <col min="6655" max="6655" width="10.7109375" customWidth="1"/>
    <col min="6656" max="6656" width="11" customWidth="1"/>
    <col min="6657" max="6657" width="9" customWidth="1"/>
    <col min="6658" max="6658" width="10.42578125" customWidth="1"/>
    <col min="6659" max="6659" width="10.140625" customWidth="1"/>
    <col min="6907" max="6907" width="7.42578125" customWidth="1"/>
    <col min="6908" max="6908" width="36.85546875" customWidth="1"/>
    <col min="6909" max="6910" width="11.5703125" customWidth="1"/>
    <col min="6911" max="6911" width="10.7109375" customWidth="1"/>
    <col min="6912" max="6912" width="11" customWidth="1"/>
    <col min="6913" max="6913" width="9" customWidth="1"/>
    <col min="6914" max="6914" width="10.42578125" customWidth="1"/>
    <col min="6915" max="6915" width="10.140625" customWidth="1"/>
    <col min="7163" max="7163" width="7.42578125" customWidth="1"/>
    <col min="7164" max="7164" width="36.85546875" customWidth="1"/>
    <col min="7165" max="7166" width="11.5703125" customWidth="1"/>
    <col min="7167" max="7167" width="10.7109375" customWidth="1"/>
    <col min="7168" max="7168" width="11" customWidth="1"/>
    <col min="7169" max="7169" width="9" customWidth="1"/>
    <col min="7170" max="7170" width="10.42578125" customWidth="1"/>
    <col min="7171" max="7171" width="10.140625" customWidth="1"/>
    <col min="7419" max="7419" width="7.42578125" customWidth="1"/>
    <col min="7420" max="7420" width="36.85546875" customWidth="1"/>
    <col min="7421" max="7422" width="11.5703125" customWidth="1"/>
    <col min="7423" max="7423" width="10.7109375" customWidth="1"/>
    <col min="7424" max="7424" width="11" customWidth="1"/>
    <col min="7425" max="7425" width="9" customWidth="1"/>
    <col min="7426" max="7426" width="10.42578125" customWidth="1"/>
    <col min="7427" max="7427" width="10.140625" customWidth="1"/>
    <col min="7675" max="7675" width="7.42578125" customWidth="1"/>
    <col min="7676" max="7676" width="36.85546875" customWidth="1"/>
    <col min="7677" max="7678" width="11.5703125" customWidth="1"/>
    <col min="7679" max="7679" width="10.7109375" customWidth="1"/>
    <col min="7680" max="7680" width="11" customWidth="1"/>
    <col min="7681" max="7681" width="9" customWidth="1"/>
    <col min="7682" max="7682" width="10.42578125" customWidth="1"/>
    <col min="7683" max="7683" width="10.140625" customWidth="1"/>
    <col min="7931" max="7931" width="7.42578125" customWidth="1"/>
    <col min="7932" max="7932" width="36.85546875" customWidth="1"/>
    <col min="7933" max="7934" width="11.5703125" customWidth="1"/>
    <col min="7935" max="7935" width="10.7109375" customWidth="1"/>
    <col min="7936" max="7936" width="11" customWidth="1"/>
    <col min="7937" max="7937" width="9" customWidth="1"/>
    <col min="7938" max="7938" width="10.42578125" customWidth="1"/>
    <col min="7939" max="7939" width="10.140625" customWidth="1"/>
    <col min="8187" max="8187" width="7.42578125" customWidth="1"/>
    <col min="8188" max="8188" width="36.85546875" customWidth="1"/>
    <col min="8189" max="8190" width="11.5703125" customWidth="1"/>
    <col min="8191" max="8191" width="10.7109375" customWidth="1"/>
    <col min="8192" max="8192" width="11" customWidth="1"/>
    <col min="8193" max="8193" width="9" customWidth="1"/>
    <col min="8194" max="8194" width="10.42578125" customWidth="1"/>
    <col min="8195" max="8195" width="10.140625" customWidth="1"/>
    <col min="8443" max="8443" width="7.42578125" customWidth="1"/>
    <col min="8444" max="8444" width="36.85546875" customWidth="1"/>
    <col min="8445" max="8446" width="11.5703125" customWidth="1"/>
    <col min="8447" max="8447" width="10.7109375" customWidth="1"/>
    <col min="8448" max="8448" width="11" customWidth="1"/>
    <col min="8449" max="8449" width="9" customWidth="1"/>
    <col min="8450" max="8450" width="10.42578125" customWidth="1"/>
    <col min="8451" max="8451" width="10.140625" customWidth="1"/>
    <col min="8699" max="8699" width="7.42578125" customWidth="1"/>
    <col min="8700" max="8700" width="36.85546875" customWidth="1"/>
    <col min="8701" max="8702" width="11.5703125" customWidth="1"/>
    <col min="8703" max="8703" width="10.7109375" customWidth="1"/>
    <col min="8704" max="8704" width="11" customWidth="1"/>
    <col min="8705" max="8705" width="9" customWidth="1"/>
    <col min="8706" max="8706" width="10.42578125" customWidth="1"/>
    <col min="8707" max="8707" width="10.140625" customWidth="1"/>
    <col min="8955" max="8955" width="7.42578125" customWidth="1"/>
    <col min="8956" max="8956" width="36.85546875" customWidth="1"/>
    <col min="8957" max="8958" width="11.5703125" customWidth="1"/>
    <col min="8959" max="8959" width="10.7109375" customWidth="1"/>
    <col min="8960" max="8960" width="11" customWidth="1"/>
    <col min="8961" max="8961" width="9" customWidth="1"/>
    <col min="8962" max="8962" width="10.42578125" customWidth="1"/>
    <col min="8963" max="8963" width="10.140625" customWidth="1"/>
    <col min="9211" max="9211" width="7.42578125" customWidth="1"/>
    <col min="9212" max="9212" width="36.85546875" customWidth="1"/>
    <col min="9213" max="9214" width="11.5703125" customWidth="1"/>
    <col min="9215" max="9215" width="10.7109375" customWidth="1"/>
    <col min="9216" max="9216" width="11" customWidth="1"/>
    <col min="9217" max="9217" width="9" customWidth="1"/>
    <col min="9218" max="9218" width="10.42578125" customWidth="1"/>
    <col min="9219" max="9219" width="10.140625" customWidth="1"/>
    <col min="9467" max="9467" width="7.42578125" customWidth="1"/>
    <col min="9468" max="9468" width="36.85546875" customWidth="1"/>
    <col min="9469" max="9470" width="11.5703125" customWidth="1"/>
    <col min="9471" max="9471" width="10.7109375" customWidth="1"/>
    <col min="9472" max="9472" width="11" customWidth="1"/>
    <col min="9473" max="9473" width="9" customWidth="1"/>
    <col min="9474" max="9474" width="10.42578125" customWidth="1"/>
    <col min="9475" max="9475" width="10.140625" customWidth="1"/>
    <col min="9723" max="9723" width="7.42578125" customWidth="1"/>
    <col min="9724" max="9724" width="36.85546875" customWidth="1"/>
    <col min="9725" max="9726" width="11.5703125" customWidth="1"/>
    <col min="9727" max="9727" width="10.7109375" customWidth="1"/>
    <col min="9728" max="9728" width="11" customWidth="1"/>
    <col min="9729" max="9729" width="9" customWidth="1"/>
    <col min="9730" max="9730" width="10.42578125" customWidth="1"/>
    <col min="9731" max="9731" width="10.140625" customWidth="1"/>
    <col min="9979" max="9979" width="7.42578125" customWidth="1"/>
    <col min="9980" max="9980" width="36.85546875" customWidth="1"/>
    <col min="9981" max="9982" width="11.5703125" customWidth="1"/>
    <col min="9983" max="9983" width="10.7109375" customWidth="1"/>
    <col min="9984" max="9984" width="11" customWidth="1"/>
    <col min="9985" max="9985" width="9" customWidth="1"/>
    <col min="9986" max="9986" width="10.42578125" customWidth="1"/>
    <col min="9987" max="9987" width="10.140625" customWidth="1"/>
    <col min="10235" max="10235" width="7.42578125" customWidth="1"/>
    <col min="10236" max="10236" width="36.85546875" customWidth="1"/>
    <col min="10237" max="10238" width="11.5703125" customWidth="1"/>
    <col min="10239" max="10239" width="10.7109375" customWidth="1"/>
    <col min="10240" max="10240" width="11" customWidth="1"/>
    <col min="10241" max="10241" width="9" customWidth="1"/>
    <col min="10242" max="10242" width="10.42578125" customWidth="1"/>
    <col min="10243" max="10243" width="10.140625" customWidth="1"/>
    <col min="10491" max="10491" width="7.42578125" customWidth="1"/>
    <col min="10492" max="10492" width="36.85546875" customWidth="1"/>
    <col min="10493" max="10494" width="11.5703125" customWidth="1"/>
    <col min="10495" max="10495" width="10.7109375" customWidth="1"/>
    <col min="10496" max="10496" width="11" customWidth="1"/>
    <col min="10497" max="10497" width="9" customWidth="1"/>
    <col min="10498" max="10498" width="10.42578125" customWidth="1"/>
    <col min="10499" max="10499" width="10.140625" customWidth="1"/>
    <col min="10747" max="10747" width="7.42578125" customWidth="1"/>
    <col min="10748" max="10748" width="36.85546875" customWidth="1"/>
    <col min="10749" max="10750" width="11.5703125" customWidth="1"/>
    <col min="10751" max="10751" width="10.7109375" customWidth="1"/>
    <col min="10752" max="10752" width="11" customWidth="1"/>
    <col min="10753" max="10753" width="9" customWidth="1"/>
    <col min="10754" max="10754" width="10.42578125" customWidth="1"/>
    <col min="10755" max="10755" width="10.140625" customWidth="1"/>
    <col min="11003" max="11003" width="7.42578125" customWidth="1"/>
    <col min="11004" max="11004" width="36.85546875" customWidth="1"/>
    <col min="11005" max="11006" width="11.5703125" customWidth="1"/>
    <col min="11007" max="11007" width="10.7109375" customWidth="1"/>
    <col min="11008" max="11008" width="11" customWidth="1"/>
    <col min="11009" max="11009" width="9" customWidth="1"/>
    <col min="11010" max="11010" width="10.42578125" customWidth="1"/>
    <col min="11011" max="11011" width="10.140625" customWidth="1"/>
    <col min="11259" max="11259" width="7.42578125" customWidth="1"/>
    <col min="11260" max="11260" width="36.85546875" customWidth="1"/>
    <col min="11261" max="11262" width="11.5703125" customWidth="1"/>
    <col min="11263" max="11263" width="10.7109375" customWidth="1"/>
    <col min="11264" max="11264" width="11" customWidth="1"/>
    <col min="11265" max="11265" width="9" customWidth="1"/>
    <col min="11266" max="11266" width="10.42578125" customWidth="1"/>
    <col min="11267" max="11267" width="10.140625" customWidth="1"/>
    <col min="11515" max="11515" width="7.42578125" customWidth="1"/>
    <col min="11516" max="11516" width="36.85546875" customWidth="1"/>
    <col min="11517" max="11518" width="11.5703125" customWidth="1"/>
    <col min="11519" max="11519" width="10.7109375" customWidth="1"/>
    <col min="11520" max="11520" width="11" customWidth="1"/>
    <col min="11521" max="11521" width="9" customWidth="1"/>
    <col min="11522" max="11522" width="10.42578125" customWidth="1"/>
    <col min="11523" max="11523" width="10.140625" customWidth="1"/>
    <col min="11771" max="11771" width="7.42578125" customWidth="1"/>
    <col min="11772" max="11772" width="36.85546875" customWidth="1"/>
    <col min="11773" max="11774" width="11.5703125" customWidth="1"/>
    <col min="11775" max="11775" width="10.7109375" customWidth="1"/>
    <col min="11776" max="11776" width="11" customWidth="1"/>
    <col min="11777" max="11777" width="9" customWidth="1"/>
    <col min="11778" max="11778" width="10.42578125" customWidth="1"/>
    <col min="11779" max="11779" width="10.140625" customWidth="1"/>
    <col min="12027" max="12027" width="7.42578125" customWidth="1"/>
    <col min="12028" max="12028" width="36.85546875" customWidth="1"/>
    <col min="12029" max="12030" width="11.5703125" customWidth="1"/>
    <col min="12031" max="12031" width="10.7109375" customWidth="1"/>
    <col min="12032" max="12032" width="11" customWidth="1"/>
    <col min="12033" max="12033" width="9" customWidth="1"/>
    <col min="12034" max="12034" width="10.42578125" customWidth="1"/>
    <col min="12035" max="12035" width="10.140625" customWidth="1"/>
    <col min="12283" max="12283" width="7.42578125" customWidth="1"/>
    <col min="12284" max="12284" width="36.85546875" customWidth="1"/>
    <col min="12285" max="12286" width="11.5703125" customWidth="1"/>
    <col min="12287" max="12287" width="10.7109375" customWidth="1"/>
    <col min="12288" max="12288" width="11" customWidth="1"/>
    <col min="12289" max="12289" width="9" customWidth="1"/>
    <col min="12290" max="12290" width="10.42578125" customWidth="1"/>
    <col min="12291" max="12291" width="10.140625" customWidth="1"/>
    <col min="12539" max="12539" width="7.42578125" customWidth="1"/>
    <col min="12540" max="12540" width="36.85546875" customWidth="1"/>
    <col min="12541" max="12542" width="11.5703125" customWidth="1"/>
    <col min="12543" max="12543" width="10.7109375" customWidth="1"/>
    <col min="12544" max="12544" width="11" customWidth="1"/>
    <col min="12545" max="12545" width="9" customWidth="1"/>
    <col min="12546" max="12546" width="10.42578125" customWidth="1"/>
    <col min="12547" max="12547" width="10.140625" customWidth="1"/>
    <col min="12795" max="12795" width="7.42578125" customWidth="1"/>
    <col min="12796" max="12796" width="36.85546875" customWidth="1"/>
    <col min="12797" max="12798" width="11.5703125" customWidth="1"/>
    <col min="12799" max="12799" width="10.7109375" customWidth="1"/>
    <col min="12800" max="12800" width="11" customWidth="1"/>
    <col min="12801" max="12801" width="9" customWidth="1"/>
    <col min="12802" max="12802" width="10.42578125" customWidth="1"/>
    <col min="12803" max="12803" width="10.140625" customWidth="1"/>
    <col min="13051" max="13051" width="7.42578125" customWidth="1"/>
    <col min="13052" max="13052" width="36.85546875" customWidth="1"/>
    <col min="13053" max="13054" width="11.5703125" customWidth="1"/>
    <col min="13055" max="13055" width="10.7109375" customWidth="1"/>
    <col min="13056" max="13056" width="11" customWidth="1"/>
    <col min="13057" max="13057" width="9" customWidth="1"/>
    <col min="13058" max="13058" width="10.42578125" customWidth="1"/>
    <col min="13059" max="13059" width="10.140625" customWidth="1"/>
    <col min="13307" max="13307" width="7.42578125" customWidth="1"/>
    <col min="13308" max="13308" width="36.85546875" customWidth="1"/>
    <col min="13309" max="13310" width="11.5703125" customWidth="1"/>
    <col min="13311" max="13311" width="10.7109375" customWidth="1"/>
    <col min="13312" max="13312" width="11" customWidth="1"/>
    <col min="13313" max="13313" width="9" customWidth="1"/>
    <col min="13314" max="13314" width="10.42578125" customWidth="1"/>
    <col min="13315" max="13315" width="10.140625" customWidth="1"/>
    <col min="13563" max="13563" width="7.42578125" customWidth="1"/>
    <col min="13564" max="13564" width="36.85546875" customWidth="1"/>
    <col min="13565" max="13566" width="11.5703125" customWidth="1"/>
    <col min="13567" max="13567" width="10.7109375" customWidth="1"/>
    <col min="13568" max="13568" width="11" customWidth="1"/>
    <col min="13569" max="13569" width="9" customWidth="1"/>
    <col min="13570" max="13570" width="10.42578125" customWidth="1"/>
    <col min="13571" max="13571" width="10.140625" customWidth="1"/>
    <col min="13819" max="13819" width="7.42578125" customWidth="1"/>
    <col min="13820" max="13820" width="36.85546875" customWidth="1"/>
    <col min="13821" max="13822" width="11.5703125" customWidth="1"/>
    <col min="13823" max="13823" width="10.7109375" customWidth="1"/>
    <col min="13824" max="13824" width="11" customWidth="1"/>
    <col min="13825" max="13825" width="9" customWidth="1"/>
    <col min="13826" max="13826" width="10.42578125" customWidth="1"/>
    <col min="13827" max="13827" width="10.140625" customWidth="1"/>
    <col min="14075" max="14075" width="7.42578125" customWidth="1"/>
    <col min="14076" max="14076" width="36.85546875" customWidth="1"/>
    <col min="14077" max="14078" width="11.5703125" customWidth="1"/>
    <col min="14079" max="14079" width="10.7109375" customWidth="1"/>
    <col min="14080" max="14080" width="11" customWidth="1"/>
    <col min="14081" max="14081" width="9" customWidth="1"/>
    <col min="14082" max="14082" width="10.42578125" customWidth="1"/>
    <col min="14083" max="14083" width="10.140625" customWidth="1"/>
    <col min="14331" max="14331" width="7.42578125" customWidth="1"/>
    <col min="14332" max="14332" width="36.85546875" customWidth="1"/>
    <col min="14333" max="14334" width="11.5703125" customWidth="1"/>
    <col min="14335" max="14335" width="10.7109375" customWidth="1"/>
    <col min="14336" max="14336" width="11" customWidth="1"/>
    <col min="14337" max="14337" width="9" customWidth="1"/>
    <col min="14338" max="14338" width="10.42578125" customWidth="1"/>
    <col min="14339" max="14339" width="10.140625" customWidth="1"/>
    <col min="14587" max="14587" width="7.42578125" customWidth="1"/>
    <col min="14588" max="14588" width="36.85546875" customWidth="1"/>
    <col min="14589" max="14590" width="11.5703125" customWidth="1"/>
    <col min="14591" max="14591" width="10.7109375" customWidth="1"/>
    <col min="14592" max="14592" width="11" customWidth="1"/>
    <col min="14593" max="14593" width="9" customWidth="1"/>
    <col min="14594" max="14594" width="10.42578125" customWidth="1"/>
    <col min="14595" max="14595" width="10.140625" customWidth="1"/>
    <col min="14843" max="14843" width="7.42578125" customWidth="1"/>
    <col min="14844" max="14844" width="36.85546875" customWidth="1"/>
    <col min="14845" max="14846" width="11.5703125" customWidth="1"/>
    <col min="14847" max="14847" width="10.7109375" customWidth="1"/>
    <col min="14848" max="14848" width="11" customWidth="1"/>
    <col min="14849" max="14849" width="9" customWidth="1"/>
    <col min="14850" max="14850" width="10.42578125" customWidth="1"/>
    <col min="14851" max="14851" width="10.140625" customWidth="1"/>
    <col min="15099" max="15099" width="7.42578125" customWidth="1"/>
    <col min="15100" max="15100" width="36.85546875" customWidth="1"/>
    <col min="15101" max="15102" width="11.5703125" customWidth="1"/>
    <col min="15103" max="15103" width="10.7109375" customWidth="1"/>
    <col min="15104" max="15104" width="11" customWidth="1"/>
    <col min="15105" max="15105" width="9" customWidth="1"/>
    <col min="15106" max="15106" width="10.42578125" customWidth="1"/>
    <col min="15107" max="15107" width="10.140625" customWidth="1"/>
    <col min="15355" max="15355" width="7.42578125" customWidth="1"/>
    <col min="15356" max="15356" width="36.85546875" customWidth="1"/>
    <col min="15357" max="15358" width="11.5703125" customWidth="1"/>
    <col min="15359" max="15359" width="10.7109375" customWidth="1"/>
    <col min="15360" max="15360" width="11" customWidth="1"/>
    <col min="15361" max="15361" width="9" customWidth="1"/>
    <col min="15362" max="15362" width="10.42578125" customWidth="1"/>
    <col min="15363" max="15363" width="10.140625" customWidth="1"/>
    <col min="15611" max="15611" width="7.42578125" customWidth="1"/>
    <col min="15612" max="15612" width="36.85546875" customWidth="1"/>
    <col min="15613" max="15614" width="11.5703125" customWidth="1"/>
    <col min="15615" max="15615" width="10.7109375" customWidth="1"/>
    <col min="15616" max="15616" width="11" customWidth="1"/>
    <col min="15617" max="15617" width="9" customWidth="1"/>
    <col min="15618" max="15618" width="10.42578125" customWidth="1"/>
    <col min="15619" max="15619" width="10.140625" customWidth="1"/>
    <col min="15867" max="15867" width="7.42578125" customWidth="1"/>
    <col min="15868" max="15868" width="36.85546875" customWidth="1"/>
    <col min="15869" max="15870" width="11.5703125" customWidth="1"/>
    <col min="15871" max="15871" width="10.7109375" customWidth="1"/>
    <col min="15872" max="15872" width="11" customWidth="1"/>
    <col min="15873" max="15873" width="9" customWidth="1"/>
    <col min="15874" max="15874" width="10.42578125" customWidth="1"/>
    <col min="15875" max="15875" width="10.140625" customWidth="1"/>
    <col min="16123" max="16123" width="7.42578125" customWidth="1"/>
    <col min="16124" max="16124" width="36.85546875" customWidth="1"/>
    <col min="16125" max="16126" width="11.5703125" customWidth="1"/>
    <col min="16127" max="16127" width="10.7109375" customWidth="1"/>
    <col min="16128" max="16128" width="11" customWidth="1"/>
    <col min="16129" max="16129" width="9" customWidth="1"/>
    <col min="16130" max="16130" width="10.42578125" customWidth="1"/>
    <col min="16131" max="16131" width="10.140625" customWidth="1"/>
  </cols>
  <sheetData>
    <row r="1" spans="1:7" ht="5.25" customHeight="1" x14ac:dyDescent="0.25"/>
    <row r="2" spans="1:7" ht="19.5" customHeight="1" x14ac:dyDescent="0.25">
      <c r="A2" s="818" t="s">
        <v>392</v>
      </c>
      <c r="B2" s="819"/>
      <c r="C2" s="819"/>
      <c r="D2" s="819"/>
      <c r="E2" s="819"/>
    </row>
    <row r="3" spans="1:7" ht="18.75" x14ac:dyDescent="0.3">
      <c r="A3" s="820" t="s">
        <v>393</v>
      </c>
      <c r="B3" s="821"/>
      <c r="C3" s="821"/>
      <c r="D3" s="821"/>
      <c r="E3" s="821"/>
    </row>
    <row r="4" spans="1:7" ht="15.75" customHeight="1" x14ac:dyDescent="0.25">
      <c r="A4" s="31"/>
      <c r="B4" s="31"/>
      <c r="C4" s="446"/>
    </row>
    <row r="5" spans="1:7" ht="48" customHeight="1" x14ac:dyDescent="0.25">
      <c r="A5" s="814" t="s">
        <v>134</v>
      </c>
      <c r="B5" s="815"/>
      <c r="C5" s="627" t="s">
        <v>374</v>
      </c>
      <c r="D5" s="627" t="s">
        <v>394</v>
      </c>
      <c r="E5" s="707" t="s">
        <v>395</v>
      </c>
      <c r="F5" s="627" t="s">
        <v>406</v>
      </c>
      <c r="G5" s="627" t="s">
        <v>405</v>
      </c>
    </row>
    <row r="6" spans="1:7" x14ac:dyDescent="0.25">
      <c r="A6" s="816"/>
      <c r="B6" s="817"/>
      <c r="C6" s="637" t="s">
        <v>135</v>
      </c>
      <c r="D6" s="637" t="s">
        <v>135</v>
      </c>
      <c r="E6" s="708" t="s">
        <v>135</v>
      </c>
      <c r="F6" s="717"/>
      <c r="G6" s="175"/>
    </row>
    <row r="7" spans="1:7" x14ac:dyDescent="0.25">
      <c r="A7" s="73" t="s">
        <v>136</v>
      </c>
      <c r="B7" s="133"/>
      <c r="C7" s="51">
        <f>SUM(C8:C9)</f>
        <v>713998</v>
      </c>
      <c r="D7" s="51">
        <f>SUM(D8:D9)</f>
        <v>0</v>
      </c>
      <c r="E7" s="709">
        <f t="shared" ref="E7" si="0">SUM(E8:E9)</f>
        <v>713998</v>
      </c>
      <c r="F7" s="718">
        <f>F8+F9</f>
        <v>794675.43</v>
      </c>
      <c r="G7" s="722">
        <f>F7/E7*100</f>
        <v>111.29939159493445</v>
      </c>
    </row>
    <row r="8" spans="1:7" x14ac:dyDescent="0.25">
      <c r="A8" s="113">
        <v>111003</v>
      </c>
      <c r="B8" s="74" t="s">
        <v>137</v>
      </c>
      <c r="C8" s="52">
        <v>656998</v>
      </c>
      <c r="D8" s="52"/>
      <c r="E8" s="119">
        <f>SUM(C8:D8)</f>
        <v>656998</v>
      </c>
      <c r="F8" s="720">
        <v>732877.79</v>
      </c>
      <c r="G8" s="719">
        <f t="shared" ref="G8:G62" si="1">F8/E8*100</f>
        <v>111.54947047022974</v>
      </c>
    </row>
    <row r="9" spans="1:7" x14ac:dyDescent="0.25">
      <c r="A9" s="113">
        <v>121</v>
      </c>
      <c r="B9" s="74" t="s">
        <v>138</v>
      </c>
      <c r="C9" s="52">
        <v>57000</v>
      </c>
      <c r="D9" s="52"/>
      <c r="E9" s="119">
        <f>SUM(C9:D9)</f>
        <v>57000</v>
      </c>
      <c r="F9" s="720">
        <v>61797.64</v>
      </c>
      <c r="G9" s="719">
        <f t="shared" si="1"/>
        <v>108.41691228070177</v>
      </c>
    </row>
    <row r="10" spans="1:7" x14ac:dyDescent="0.25">
      <c r="A10" s="73" t="s">
        <v>139</v>
      </c>
      <c r="B10" s="133"/>
      <c r="C10" s="51">
        <f>SUM(C11:C16)</f>
        <v>69538.990000000005</v>
      </c>
      <c r="D10" s="51">
        <f t="shared" ref="D10" si="2">SUM(D11:D16)</f>
        <v>125</v>
      </c>
      <c r="E10" s="709">
        <f>SUM(E11:E17)</f>
        <v>70550.39</v>
      </c>
      <c r="F10" s="718">
        <f>F11+F12+F13+F14+F15+F16+F17</f>
        <v>73319.73</v>
      </c>
      <c r="G10" s="719">
        <f t="shared" si="1"/>
        <v>103.92533620296074</v>
      </c>
    </row>
    <row r="11" spans="1:7" x14ac:dyDescent="0.25">
      <c r="A11" s="113">
        <v>133001</v>
      </c>
      <c r="B11" s="74" t="s">
        <v>140</v>
      </c>
      <c r="C11" s="52">
        <v>1300</v>
      </c>
      <c r="D11" s="52"/>
      <c r="E11" s="119">
        <f t="shared" ref="E11:E12" si="3">SUM(C11:D11)</f>
        <v>1300</v>
      </c>
      <c r="F11" s="720">
        <v>1395.67</v>
      </c>
      <c r="G11" s="719">
        <f t="shared" si="1"/>
        <v>107.35923076923078</v>
      </c>
    </row>
    <row r="12" spans="1:7" x14ac:dyDescent="0.25">
      <c r="A12" s="113">
        <v>133003</v>
      </c>
      <c r="B12" s="74" t="s">
        <v>141</v>
      </c>
      <c r="C12" s="52">
        <v>210</v>
      </c>
      <c r="D12" s="52"/>
      <c r="E12" s="119">
        <f t="shared" si="3"/>
        <v>210</v>
      </c>
      <c r="F12" s="720">
        <v>210</v>
      </c>
      <c r="G12" s="719">
        <f t="shared" si="1"/>
        <v>100</v>
      </c>
    </row>
    <row r="13" spans="1:7" x14ac:dyDescent="0.25">
      <c r="A13" s="113">
        <v>133006</v>
      </c>
      <c r="B13" s="74" t="s">
        <v>142</v>
      </c>
      <c r="C13" s="52">
        <v>200</v>
      </c>
      <c r="D13" s="52">
        <v>125</v>
      </c>
      <c r="E13" s="119">
        <f>SUM(C13:D13)</f>
        <v>325</v>
      </c>
      <c r="F13" s="720">
        <v>325</v>
      </c>
      <c r="G13" s="719">
        <f t="shared" si="1"/>
        <v>100</v>
      </c>
    </row>
    <row r="14" spans="1:7" x14ac:dyDescent="0.25">
      <c r="A14" s="113">
        <v>133012</v>
      </c>
      <c r="B14" s="74" t="s">
        <v>143</v>
      </c>
      <c r="C14" s="52">
        <v>550</v>
      </c>
      <c r="D14" s="52"/>
      <c r="E14" s="119">
        <f t="shared" ref="E14:E17" si="4">SUM(C14:D14)</f>
        <v>550</v>
      </c>
      <c r="F14" s="720">
        <v>811</v>
      </c>
      <c r="G14" s="719">
        <f t="shared" si="1"/>
        <v>147.45454545454547</v>
      </c>
    </row>
    <row r="15" spans="1:7" x14ac:dyDescent="0.25">
      <c r="A15" s="113">
        <v>133013</v>
      </c>
      <c r="B15" s="74" t="s">
        <v>144</v>
      </c>
      <c r="C15" s="52">
        <v>46000</v>
      </c>
      <c r="D15" s="52"/>
      <c r="E15" s="119">
        <f t="shared" si="4"/>
        <v>46000</v>
      </c>
      <c r="F15" s="720">
        <v>48412.67</v>
      </c>
      <c r="G15" s="719">
        <f t="shared" si="1"/>
        <v>105.24493478260869</v>
      </c>
    </row>
    <row r="16" spans="1:7" x14ac:dyDescent="0.25">
      <c r="A16" s="128">
        <v>134001</v>
      </c>
      <c r="B16" s="77" t="s">
        <v>145</v>
      </c>
      <c r="C16" s="52">
        <v>21278.99</v>
      </c>
      <c r="D16" s="52"/>
      <c r="E16" s="119">
        <f t="shared" si="4"/>
        <v>21278.99</v>
      </c>
      <c r="F16" s="720">
        <v>21278.99</v>
      </c>
      <c r="G16" s="719">
        <f t="shared" si="1"/>
        <v>100</v>
      </c>
    </row>
    <row r="17" spans="1:7" x14ac:dyDescent="0.25">
      <c r="A17" s="128">
        <v>133014</v>
      </c>
      <c r="B17" s="74" t="s">
        <v>404</v>
      </c>
      <c r="C17" s="52"/>
      <c r="D17" s="52">
        <v>886.4</v>
      </c>
      <c r="E17" s="119">
        <f t="shared" si="4"/>
        <v>886.4</v>
      </c>
      <c r="F17" s="720">
        <v>886.4</v>
      </c>
      <c r="G17" s="719">
        <f t="shared" si="1"/>
        <v>100</v>
      </c>
    </row>
    <row r="18" spans="1:7" x14ac:dyDescent="0.25">
      <c r="A18" s="73" t="s">
        <v>146</v>
      </c>
      <c r="B18" s="133"/>
      <c r="C18" s="51">
        <f>SUM(C19:C20)</f>
        <v>383665.12</v>
      </c>
      <c r="D18" s="51">
        <f t="shared" ref="D18:E18" si="5">SUM(D19:D20)</f>
        <v>0</v>
      </c>
      <c r="E18" s="709">
        <f t="shared" si="5"/>
        <v>383665.12</v>
      </c>
      <c r="F18" s="718">
        <f>F19+F20</f>
        <v>434583.32</v>
      </c>
      <c r="G18" s="722">
        <f t="shared" si="1"/>
        <v>113.27152178962739</v>
      </c>
    </row>
    <row r="19" spans="1:7" x14ac:dyDescent="0.25">
      <c r="A19" s="113">
        <v>212002</v>
      </c>
      <c r="B19" s="74" t="s">
        <v>147</v>
      </c>
      <c r="C19" s="52">
        <v>2080</v>
      </c>
      <c r="D19" s="52"/>
      <c r="E19" s="119">
        <f>SUM(C19:D19)</f>
        <v>2080</v>
      </c>
      <c r="F19" s="720">
        <v>3064.83</v>
      </c>
      <c r="G19" s="719">
        <f t="shared" si="1"/>
        <v>147.34759615384615</v>
      </c>
    </row>
    <row r="20" spans="1:7" x14ac:dyDescent="0.25">
      <c r="A20" s="113">
        <v>212003</v>
      </c>
      <c r="B20" s="74" t="s">
        <v>148</v>
      </c>
      <c r="C20" s="52">
        <v>381585.12</v>
      </c>
      <c r="D20" s="52"/>
      <c r="E20" s="119">
        <f>SUM(C20:D20)</f>
        <v>381585.12</v>
      </c>
      <c r="F20" s="720">
        <v>431518.49</v>
      </c>
      <c r="G20" s="719">
        <f t="shared" si="1"/>
        <v>113.08577493797452</v>
      </c>
    </row>
    <row r="21" spans="1:7" x14ac:dyDescent="0.25">
      <c r="A21" s="73" t="s">
        <v>149</v>
      </c>
      <c r="B21" s="133"/>
      <c r="C21" s="51">
        <f>SUM(C22:C25)</f>
        <v>28773</v>
      </c>
      <c r="D21" s="51">
        <f t="shared" ref="D21:E21" si="6">SUM(D22:D24)</f>
        <v>0</v>
      </c>
      <c r="E21" s="709">
        <f t="shared" si="6"/>
        <v>28773</v>
      </c>
      <c r="F21" s="718">
        <f>F22+F23+F24+F25</f>
        <v>32854.800000000003</v>
      </c>
      <c r="G21" s="722">
        <f t="shared" si="1"/>
        <v>114.18621624439579</v>
      </c>
    </row>
    <row r="22" spans="1:7" x14ac:dyDescent="0.25">
      <c r="A22" s="113">
        <v>221004</v>
      </c>
      <c r="B22" s="74" t="s">
        <v>150</v>
      </c>
      <c r="C22" s="52">
        <v>3000</v>
      </c>
      <c r="D22" s="52"/>
      <c r="E22" s="119">
        <f>SUM(C22:D22)</f>
        <v>3000</v>
      </c>
      <c r="F22" s="720">
        <v>2882.3</v>
      </c>
      <c r="G22" s="719">
        <f t="shared" si="1"/>
        <v>96.076666666666682</v>
      </c>
    </row>
    <row r="23" spans="1:7" x14ac:dyDescent="0.25">
      <c r="A23" s="721">
        <v>222003</v>
      </c>
      <c r="B23" s="129" t="s">
        <v>151</v>
      </c>
      <c r="C23" s="52">
        <v>100</v>
      </c>
      <c r="D23" s="52"/>
      <c r="E23" s="119">
        <f t="shared" ref="E23:E25" si="7">SUM(C23:D23)</f>
        <v>100</v>
      </c>
      <c r="F23" s="720">
        <v>432</v>
      </c>
      <c r="G23" s="719">
        <f t="shared" si="1"/>
        <v>432</v>
      </c>
    </row>
    <row r="24" spans="1:7" x14ac:dyDescent="0.25">
      <c r="A24" s="113">
        <v>223001</v>
      </c>
      <c r="B24" s="74" t="s">
        <v>152</v>
      </c>
      <c r="C24" s="52">
        <v>25673</v>
      </c>
      <c r="D24" s="52"/>
      <c r="E24" s="119">
        <f t="shared" si="7"/>
        <v>25673</v>
      </c>
      <c r="F24" s="720">
        <v>29249.5</v>
      </c>
      <c r="G24" s="719">
        <f t="shared" si="1"/>
        <v>113.93097807034627</v>
      </c>
    </row>
    <row r="25" spans="1:7" x14ac:dyDescent="0.25">
      <c r="A25" s="113">
        <v>223001</v>
      </c>
      <c r="B25" s="74" t="s">
        <v>377</v>
      </c>
      <c r="C25" s="52">
        <v>0</v>
      </c>
      <c r="D25" s="52">
        <v>0</v>
      </c>
      <c r="E25" s="119">
        <f t="shared" si="7"/>
        <v>0</v>
      </c>
      <c r="F25" s="720">
        <v>291</v>
      </c>
      <c r="G25" s="719">
        <v>0</v>
      </c>
    </row>
    <row r="26" spans="1:7" x14ac:dyDescent="0.25">
      <c r="A26" s="73" t="s">
        <v>153</v>
      </c>
      <c r="B26" s="133"/>
      <c r="C26" s="51">
        <f>SUM(C27:C27)</f>
        <v>450</v>
      </c>
      <c r="D26" s="51">
        <f t="shared" ref="D26:E26" si="8">SUM(D27:D27)</f>
        <v>0</v>
      </c>
      <c r="E26" s="709">
        <f t="shared" si="8"/>
        <v>450</v>
      </c>
      <c r="F26" s="718">
        <f>F27</f>
        <v>100.67</v>
      </c>
      <c r="G26" s="722">
        <f t="shared" si="1"/>
        <v>22.371111111111112</v>
      </c>
    </row>
    <row r="27" spans="1:7" x14ac:dyDescent="0.25">
      <c r="A27" s="110">
        <v>242</v>
      </c>
      <c r="B27" s="74" t="s">
        <v>154</v>
      </c>
      <c r="C27" s="52">
        <v>450</v>
      </c>
      <c r="D27" s="52"/>
      <c r="E27" s="119">
        <f>SUM(C27:D27)</f>
        <v>450</v>
      </c>
      <c r="F27" s="720">
        <v>100.67</v>
      </c>
      <c r="G27" s="719">
        <f t="shared" si="1"/>
        <v>22.371111111111112</v>
      </c>
    </row>
    <row r="28" spans="1:7" x14ac:dyDescent="0.25">
      <c r="A28" s="73" t="s">
        <v>155</v>
      </c>
      <c r="B28" s="133"/>
      <c r="C28" s="51">
        <f>SUM(C29:C31)</f>
        <v>270</v>
      </c>
      <c r="D28" s="51">
        <f>SUM(D30:D33)</f>
        <v>144.58000000000001</v>
      </c>
      <c r="E28" s="709">
        <f>SUM(E30:E33)</f>
        <v>414.58</v>
      </c>
      <c r="F28" s="718">
        <f>F32+F31</f>
        <v>1765.96</v>
      </c>
      <c r="G28" s="722">
        <f t="shared" si="1"/>
        <v>425.96362583819774</v>
      </c>
    </row>
    <row r="29" spans="1:7" x14ac:dyDescent="0.25">
      <c r="A29" s="110">
        <v>291</v>
      </c>
      <c r="B29" s="74" t="s">
        <v>375</v>
      </c>
      <c r="C29" s="52">
        <v>0</v>
      </c>
      <c r="D29" s="52">
        <v>0</v>
      </c>
      <c r="E29" s="119">
        <v>0</v>
      </c>
      <c r="F29" s="52">
        <v>0</v>
      </c>
      <c r="G29" s="719">
        <v>0</v>
      </c>
    </row>
    <row r="30" spans="1:7" x14ac:dyDescent="0.25">
      <c r="A30" s="113">
        <v>291004</v>
      </c>
      <c r="B30" s="74" t="s">
        <v>156</v>
      </c>
      <c r="C30" s="52">
        <v>0</v>
      </c>
      <c r="D30" s="52"/>
      <c r="E30" s="119">
        <f>SUM(C30:D30)</f>
        <v>0</v>
      </c>
      <c r="F30" s="730">
        <v>0</v>
      </c>
      <c r="G30" s="719">
        <v>0</v>
      </c>
    </row>
    <row r="31" spans="1:7" x14ac:dyDescent="0.25">
      <c r="A31" s="113">
        <v>292008</v>
      </c>
      <c r="B31" s="74" t="s">
        <v>360</v>
      </c>
      <c r="C31" s="52">
        <v>270</v>
      </c>
      <c r="D31" s="52">
        <v>121.81</v>
      </c>
      <c r="E31" s="119">
        <f t="shared" ref="E31:E33" si="9">SUM(C31:D31)</f>
        <v>391.81</v>
      </c>
      <c r="F31" s="720">
        <v>634.91</v>
      </c>
      <c r="G31" s="719">
        <f t="shared" si="1"/>
        <v>162.04537913784742</v>
      </c>
    </row>
    <row r="32" spans="1:7" x14ac:dyDescent="0.25">
      <c r="A32" s="113">
        <v>292017</v>
      </c>
      <c r="B32" s="74" t="s">
        <v>413</v>
      </c>
      <c r="C32" s="52">
        <v>0</v>
      </c>
      <c r="D32" s="52">
        <v>0</v>
      </c>
      <c r="E32" s="119">
        <v>0</v>
      </c>
      <c r="F32" s="720">
        <v>1131.05</v>
      </c>
      <c r="G32" s="719">
        <v>0</v>
      </c>
    </row>
    <row r="33" spans="1:8" x14ac:dyDescent="0.25">
      <c r="A33" s="113">
        <v>292</v>
      </c>
      <c r="B33" s="74" t="s">
        <v>361</v>
      </c>
      <c r="C33" s="52">
        <v>0</v>
      </c>
      <c r="D33" s="52">
        <v>22.77</v>
      </c>
      <c r="E33" s="119">
        <f t="shared" si="9"/>
        <v>22.77</v>
      </c>
      <c r="F33" s="720">
        <v>0</v>
      </c>
      <c r="G33" s="719">
        <f t="shared" si="1"/>
        <v>0</v>
      </c>
    </row>
    <row r="34" spans="1:8" x14ac:dyDescent="0.25">
      <c r="A34" s="73" t="s">
        <v>157</v>
      </c>
      <c r="B34" s="133"/>
      <c r="C34" s="51">
        <f>SUM(C36:C42)</f>
        <v>428822.49</v>
      </c>
      <c r="D34" s="51">
        <f>SUM(D36:D44)</f>
        <v>31282.18</v>
      </c>
      <c r="E34" s="709">
        <f>SUM(E36:E44)</f>
        <v>475272.15</v>
      </c>
      <c r="F34" s="718">
        <f>F36+F37+F39+F38+F40+F41+F42+F43+F44+F35</f>
        <v>475272.14999999997</v>
      </c>
      <c r="G34" s="722">
        <f t="shared" si="1"/>
        <v>99.999999999999986</v>
      </c>
    </row>
    <row r="35" spans="1:8" x14ac:dyDescent="0.25">
      <c r="A35" s="113">
        <v>312001</v>
      </c>
      <c r="B35" s="74" t="s">
        <v>417</v>
      </c>
      <c r="C35" s="52">
        <v>0</v>
      </c>
      <c r="D35" s="52">
        <v>89.48</v>
      </c>
      <c r="E35" s="119">
        <v>89.48</v>
      </c>
      <c r="F35" s="720">
        <v>89.48</v>
      </c>
      <c r="G35" s="723">
        <v>100</v>
      </c>
    </row>
    <row r="36" spans="1:8" x14ac:dyDescent="0.25">
      <c r="A36" s="113">
        <v>312012</v>
      </c>
      <c r="B36" s="74" t="s">
        <v>158</v>
      </c>
      <c r="C36" s="60">
        <v>422071</v>
      </c>
      <c r="D36" s="60"/>
      <c r="E36" s="91">
        <v>437307.2</v>
      </c>
      <c r="F36" s="720">
        <v>437217.72</v>
      </c>
      <c r="G36" s="719">
        <f t="shared" si="1"/>
        <v>99.979538411441652</v>
      </c>
    </row>
    <row r="37" spans="1:8" x14ac:dyDescent="0.25">
      <c r="A37" s="113">
        <v>312012</v>
      </c>
      <c r="B37" s="74" t="s">
        <v>159</v>
      </c>
      <c r="C37" s="52">
        <v>3875.22</v>
      </c>
      <c r="D37" s="52">
        <v>132.66</v>
      </c>
      <c r="E37" s="91">
        <f t="shared" ref="E37:E44" si="10">SUM(C37:D37)</f>
        <v>4007.8799999999997</v>
      </c>
      <c r="F37" s="720">
        <v>4007.88</v>
      </c>
      <c r="G37" s="719">
        <f t="shared" si="1"/>
        <v>100.00000000000003</v>
      </c>
    </row>
    <row r="38" spans="1:8" x14ac:dyDescent="0.25">
      <c r="A38" s="113">
        <v>312012</v>
      </c>
      <c r="B38" s="74" t="s">
        <v>160</v>
      </c>
      <c r="C38" s="52">
        <v>81</v>
      </c>
      <c r="D38" s="52">
        <v>5078.32</v>
      </c>
      <c r="E38" s="91">
        <v>5159.32</v>
      </c>
      <c r="F38" s="720">
        <v>5159.32</v>
      </c>
      <c r="G38" s="719">
        <f t="shared" si="1"/>
        <v>100</v>
      </c>
    </row>
    <row r="39" spans="1:8" x14ac:dyDescent="0.25">
      <c r="A39" s="113">
        <v>312012</v>
      </c>
      <c r="B39" s="74" t="s">
        <v>161</v>
      </c>
      <c r="C39" s="52">
        <v>2795.27</v>
      </c>
      <c r="D39" s="52">
        <v>34.36</v>
      </c>
      <c r="E39" s="91">
        <v>2760.91</v>
      </c>
      <c r="F39" s="720">
        <v>2760.91</v>
      </c>
      <c r="G39" s="719">
        <f t="shared" si="1"/>
        <v>100</v>
      </c>
    </row>
    <row r="40" spans="1:8" x14ac:dyDescent="0.25">
      <c r="A40" s="113">
        <v>312012</v>
      </c>
      <c r="B40" s="74" t="s">
        <v>162</v>
      </c>
      <c r="C40" s="52">
        <v>0</v>
      </c>
      <c r="D40" s="52">
        <v>825</v>
      </c>
      <c r="E40" s="91">
        <v>825</v>
      </c>
      <c r="F40" s="720">
        <v>825</v>
      </c>
      <c r="G40" s="719">
        <f t="shared" si="1"/>
        <v>100</v>
      </c>
    </row>
    <row r="41" spans="1:8" x14ac:dyDescent="0.25">
      <c r="A41" s="113">
        <v>312012</v>
      </c>
      <c r="B41" s="77" t="s">
        <v>414</v>
      </c>
      <c r="C41" s="52">
        <v>0</v>
      </c>
      <c r="D41" s="52">
        <v>2669</v>
      </c>
      <c r="E41" s="91">
        <f t="shared" si="10"/>
        <v>2669</v>
      </c>
      <c r="F41" s="720">
        <v>2669</v>
      </c>
      <c r="G41" s="719">
        <f t="shared" si="1"/>
        <v>100</v>
      </c>
    </row>
    <row r="42" spans="1:8" x14ac:dyDescent="0.25">
      <c r="A42" s="113">
        <v>312012</v>
      </c>
      <c r="B42" s="77" t="s">
        <v>362</v>
      </c>
      <c r="C42" s="52">
        <v>0</v>
      </c>
      <c r="D42" s="52">
        <v>3000</v>
      </c>
      <c r="E42" s="91">
        <f t="shared" si="10"/>
        <v>3000</v>
      </c>
      <c r="F42" s="720">
        <v>3000</v>
      </c>
      <c r="G42" s="719">
        <f t="shared" si="1"/>
        <v>100</v>
      </c>
    </row>
    <row r="43" spans="1:8" x14ac:dyDescent="0.25">
      <c r="A43" s="113">
        <v>312012</v>
      </c>
      <c r="B43" s="77" t="s">
        <v>415</v>
      </c>
      <c r="C43" s="52">
        <v>0</v>
      </c>
      <c r="D43" s="52">
        <v>939.2</v>
      </c>
      <c r="E43" s="91">
        <f t="shared" si="10"/>
        <v>939.2</v>
      </c>
      <c r="F43" s="720">
        <v>939.2</v>
      </c>
      <c r="G43" s="719">
        <f t="shared" si="1"/>
        <v>100</v>
      </c>
    </row>
    <row r="44" spans="1:8" x14ac:dyDescent="0.25">
      <c r="A44" s="113">
        <v>312012</v>
      </c>
      <c r="B44" s="78" t="s">
        <v>416</v>
      </c>
      <c r="C44" s="52">
        <v>0</v>
      </c>
      <c r="D44" s="52">
        <v>18603.64</v>
      </c>
      <c r="E44" s="91">
        <f t="shared" si="10"/>
        <v>18603.64</v>
      </c>
      <c r="F44" s="720">
        <v>18603.64</v>
      </c>
      <c r="G44" s="719">
        <v>0</v>
      </c>
    </row>
    <row r="45" spans="1:8" x14ac:dyDescent="0.25">
      <c r="A45" s="186" t="s">
        <v>163</v>
      </c>
      <c r="B45" s="134"/>
      <c r="C45" s="53">
        <f>C7+C10+C18+C21+C26+C28+C34</f>
        <v>1625517.5999999999</v>
      </c>
      <c r="D45" s="53">
        <f>D7+D10+D18+D21+D26+D28+D34+D44</f>
        <v>50155.4</v>
      </c>
      <c r="E45" s="710">
        <v>1673503.72</v>
      </c>
      <c r="F45" s="710">
        <f>F34+F28+F26+F21+F18+F10+F7</f>
        <v>1812572.06</v>
      </c>
      <c r="G45" s="727">
        <f t="shared" si="1"/>
        <v>108.31001080774413</v>
      </c>
    </row>
    <row r="46" spans="1:8" x14ac:dyDescent="0.25">
      <c r="A46" s="118" t="s">
        <v>164</v>
      </c>
      <c r="B46" s="131"/>
      <c r="C46" s="57"/>
      <c r="D46" s="57"/>
      <c r="E46" s="711"/>
      <c r="F46" s="711"/>
      <c r="G46" s="728"/>
    </row>
    <row r="47" spans="1:8" x14ac:dyDescent="0.25">
      <c r="A47" s="110">
        <v>231</v>
      </c>
      <c r="B47" s="74" t="s">
        <v>418</v>
      </c>
      <c r="C47" s="52">
        <v>0</v>
      </c>
      <c r="D47" s="52">
        <v>0</v>
      </c>
      <c r="E47" s="119">
        <v>0</v>
      </c>
      <c r="F47" s="119">
        <v>1300</v>
      </c>
      <c r="G47" s="719">
        <v>0</v>
      </c>
    </row>
    <row r="48" spans="1:8" x14ac:dyDescent="0.25">
      <c r="A48" s="113">
        <v>239001</v>
      </c>
      <c r="B48" s="74" t="s">
        <v>165</v>
      </c>
      <c r="C48" s="52">
        <v>5000</v>
      </c>
      <c r="D48" s="52">
        <v>500</v>
      </c>
      <c r="E48" s="119">
        <f>SUM(C48:D48)</f>
        <v>5500</v>
      </c>
      <c r="F48" s="451">
        <v>8668</v>
      </c>
      <c r="G48" s="719">
        <f t="shared" si="1"/>
        <v>157.6</v>
      </c>
      <c r="H48" s="33"/>
    </row>
    <row r="49" spans="1:8" x14ac:dyDescent="0.25">
      <c r="A49" s="113">
        <v>322001</v>
      </c>
      <c r="B49" s="77" t="s">
        <v>396</v>
      </c>
      <c r="C49" s="52"/>
      <c r="D49" s="52"/>
      <c r="E49" s="119"/>
      <c r="F49" s="731"/>
      <c r="G49" s="719">
        <v>0</v>
      </c>
    </row>
    <row r="50" spans="1:8" x14ac:dyDescent="0.25">
      <c r="A50" s="113">
        <v>322001</v>
      </c>
      <c r="B50" s="77" t="s">
        <v>350</v>
      </c>
      <c r="C50" s="52"/>
      <c r="D50" s="52"/>
      <c r="E50" s="119"/>
      <c r="F50" s="731"/>
      <c r="G50" s="719">
        <v>0</v>
      </c>
    </row>
    <row r="51" spans="1:8" x14ac:dyDescent="0.25">
      <c r="A51" s="113">
        <v>322001</v>
      </c>
      <c r="B51" s="77" t="s">
        <v>351</v>
      </c>
      <c r="C51" s="52"/>
      <c r="D51" s="52"/>
      <c r="E51" s="119"/>
      <c r="F51" s="731"/>
      <c r="G51" s="719">
        <v>0</v>
      </c>
    </row>
    <row r="52" spans="1:8" x14ac:dyDescent="0.25">
      <c r="A52" s="113">
        <v>322001</v>
      </c>
      <c r="B52" s="77" t="s">
        <v>401</v>
      </c>
      <c r="C52" s="52"/>
      <c r="D52" s="52">
        <v>9000</v>
      </c>
      <c r="E52" s="119">
        <f>SUM(C52:D52)</f>
        <v>9000</v>
      </c>
      <c r="F52" s="451">
        <v>8000</v>
      </c>
      <c r="G52" s="719">
        <f t="shared" si="1"/>
        <v>88.888888888888886</v>
      </c>
      <c r="H52" s="33"/>
    </row>
    <row r="53" spans="1:8" x14ac:dyDescent="0.25">
      <c r="A53" s="113">
        <v>322001</v>
      </c>
      <c r="B53" s="77" t="s">
        <v>396</v>
      </c>
      <c r="C53" s="52"/>
      <c r="D53" s="52">
        <v>9000</v>
      </c>
      <c r="E53" s="119">
        <v>18000</v>
      </c>
      <c r="F53" s="451">
        <v>19000</v>
      </c>
      <c r="G53" s="719">
        <f t="shared" si="1"/>
        <v>105.55555555555556</v>
      </c>
      <c r="H53" s="33"/>
    </row>
    <row r="54" spans="1:8" x14ac:dyDescent="0.25">
      <c r="A54" s="135" t="s">
        <v>164</v>
      </c>
      <c r="B54" s="136"/>
      <c r="C54" s="58">
        <f>SUM(C48:C51)</f>
        <v>5000</v>
      </c>
      <c r="D54" s="58">
        <f>SUM(D48:D53)</f>
        <v>18500</v>
      </c>
      <c r="E54" s="90">
        <f>SUM(E48:E53)</f>
        <v>32500</v>
      </c>
      <c r="F54" s="734">
        <f>F47+F48+F52+F53</f>
        <v>36968</v>
      </c>
      <c r="G54" s="735">
        <f t="shared" si="1"/>
        <v>113.7476923076923</v>
      </c>
    </row>
    <row r="55" spans="1:8" x14ac:dyDescent="0.25">
      <c r="A55" s="127" t="s">
        <v>166</v>
      </c>
      <c r="B55" s="72"/>
      <c r="C55" s="97"/>
      <c r="D55" s="97"/>
      <c r="E55" s="712"/>
      <c r="F55" s="732"/>
      <c r="G55" s="733"/>
    </row>
    <row r="56" spans="1:8" x14ac:dyDescent="0.25">
      <c r="A56" s="110" t="s">
        <v>167</v>
      </c>
      <c r="B56" s="74"/>
      <c r="C56" s="52"/>
      <c r="D56" s="52"/>
      <c r="E56" s="119"/>
      <c r="F56" s="724"/>
      <c r="G56" s="719"/>
    </row>
    <row r="57" spans="1:8" x14ac:dyDescent="0.25">
      <c r="A57" s="110">
        <v>453</v>
      </c>
      <c r="B57" s="74" t="s">
        <v>168</v>
      </c>
      <c r="C57" s="52">
        <v>0</v>
      </c>
      <c r="D57" s="52">
        <v>20817.36</v>
      </c>
      <c r="E57" s="119">
        <f>SUM(C57:D57)</f>
        <v>20817.36</v>
      </c>
      <c r="F57" s="451">
        <v>20817.36</v>
      </c>
      <c r="G57" s="719">
        <f t="shared" si="1"/>
        <v>100</v>
      </c>
      <c r="H57" s="33"/>
    </row>
    <row r="58" spans="1:8" x14ac:dyDescent="0.25">
      <c r="A58" s="113">
        <v>454</v>
      </c>
      <c r="B58" s="77" t="s">
        <v>172</v>
      </c>
      <c r="C58" s="52">
        <v>200000</v>
      </c>
      <c r="D58" s="52">
        <v>175000</v>
      </c>
      <c r="E58" s="119">
        <f>SUM(C58:D58)</f>
        <v>375000</v>
      </c>
      <c r="F58" s="451">
        <v>314963.09999999998</v>
      </c>
      <c r="G58" s="719">
        <f t="shared" si="1"/>
        <v>83.990159999999989</v>
      </c>
      <c r="H58" s="33"/>
    </row>
    <row r="59" spans="1:8" x14ac:dyDescent="0.25">
      <c r="A59" s="113">
        <v>453</v>
      </c>
      <c r="B59" s="77" t="s">
        <v>173</v>
      </c>
      <c r="C59" s="52"/>
      <c r="D59" s="52"/>
      <c r="E59" s="119"/>
      <c r="F59" s="725"/>
      <c r="G59" s="725"/>
      <c r="H59" s="33"/>
    </row>
    <row r="60" spans="1:8" x14ac:dyDescent="0.25">
      <c r="A60" s="113">
        <v>513002</v>
      </c>
      <c r="B60" s="74" t="s">
        <v>419</v>
      </c>
      <c r="C60" s="52">
        <v>0</v>
      </c>
      <c r="D60" s="52">
        <v>0</v>
      </c>
      <c r="E60" s="119">
        <v>0</v>
      </c>
      <c r="F60" s="725">
        <v>14000</v>
      </c>
      <c r="G60" s="736">
        <v>0</v>
      </c>
      <c r="H60" s="33"/>
    </row>
    <row r="61" spans="1:8" x14ac:dyDescent="0.25">
      <c r="A61" s="113">
        <v>513002</v>
      </c>
      <c r="B61" s="74" t="s">
        <v>174</v>
      </c>
      <c r="C61" s="52"/>
      <c r="D61" s="52">
        <v>2726</v>
      </c>
      <c r="E61" s="119">
        <f>SUM(C61:D61)</f>
        <v>2726</v>
      </c>
      <c r="F61" s="725">
        <v>2726</v>
      </c>
      <c r="G61" s="719">
        <f t="shared" si="1"/>
        <v>100</v>
      </c>
      <c r="H61" s="33"/>
    </row>
    <row r="62" spans="1:8" ht="17.25" customHeight="1" x14ac:dyDescent="0.25">
      <c r="A62" s="71" t="s">
        <v>166</v>
      </c>
      <c r="B62" s="620"/>
      <c r="C62" s="56">
        <f>SUM(C57:C61)</f>
        <v>200000</v>
      </c>
      <c r="D62" s="56">
        <f>SUM(D57:D61)</f>
        <v>198543.35999999999</v>
      </c>
      <c r="E62" s="713">
        <f>SUM(E57:E61)</f>
        <v>398543.35999999999</v>
      </c>
      <c r="F62" s="435">
        <f>F57+F58+F61+F60</f>
        <v>352506.45999999996</v>
      </c>
      <c r="G62" s="733">
        <f t="shared" si="1"/>
        <v>88.448709821686649</v>
      </c>
    </row>
    <row r="63" spans="1:8" ht="17.25" customHeight="1" x14ac:dyDescent="0.25">
      <c r="B63" s="132"/>
      <c r="C63" s="95"/>
      <c r="D63" s="95"/>
      <c r="E63" s="95"/>
      <c r="F63" s="738"/>
      <c r="G63" s="740"/>
    </row>
    <row r="64" spans="1:8" ht="15.75" customHeight="1" x14ac:dyDescent="0.25">
      <c r="A64" s="132" t="s">
        <v>169</v>
      </c>
      <c r="B64" s="68"/>
      <c r="C64" s="95"/>
      <c r="D64" s="95"/>
      <c r="E64" s="95"/>
      <c r="F64" s="739"/>
      <c r="G64" s="740"/>
    </row>
    <row r="65" spans="1:15" x14ac:dyDescent="0.25">
      <c r="A65" s="125" t="s">
        <v>134</v>
      </c>
      <c r="B65" s="69"/>
      <c r="C65" s="59">
        <f>C45</f>
        <v>1625517.5999999999</v>
      </c>
      <c r="D65" s="59"/>
      <c r="E65" s="714">
        <f>E45</f>
        <v>1673503.72</v>
      </c>
      <c r="F65" s="737">
        <f>F45</f>
        <v>1812572.06</v>
      </c>
      <c r="G65" s="719">
        <f t="shared" ref="G65:G68" si="11">F65/E65*100</f>
        <v>108.31001080774413</v>
      </c>
    </row>
    <row r="66" spans="1:15" x14ac:dyDescent="0.25">
      <c r="A66" s="126" t="s">
        <v>170</v>
      </c>
      <c r="B66" s="70"/>
      <c r="C66" s="120">
        <f>C54</f>
        <v>5000</v>
      </c>
      <c r="D66" s="120"/>
      <c r="E66" s="715">
        <f>E54</f>
        <v>32500</v>
      </c>
      <c r="F66" s="57">
        <f>F54</f>
        <v>36968</v>
      </c>
      <c r="G66" s="719">
        <f t="shared" si="11"/>
        <v>113.7476923076923</v>
      </c>
    </row>
    <row r="67" spans="1:15" x14ac:dyDescent="0.25">
      <c r="A67" s="127" t="s">
        <v>166</v>
      </c>
      <c r="B67" s="72"/>
      <c r="C67" s="54">
        <f>C62</f>
        <v>200000</v>
      </c>
      <c r="D67" s="54"/>
      <c r="E67" s="716">
        <f>E62</f>
        <v>398543.35999999999</v>
      </c>
      <c r="F67" s="433">
        <f>F62</f>
        <v>352506.45999999996</v>
      </c>
      <c r="G67" s="719">
        <f t="shared" si="11"/>
        <v>88.448709821686649</v>
      </c>
    </row>
    <row r="68" spans="1:15" x14ac:dyDescent="0.25">
      <c r="A68" s="110" t="s">
        <v>171</v>
      </c>
      <c r="B68" s="74"/>
      <c r="C68" s="79">
        <f t="shared" ref="C68" si="12">SUM(C65:C67)</f>
        <v>1830517.5999999999</v>
      </c>
      <c r="D68" s="52"/>
      <c r="E68" s="119">
        <f t="shared" ref="E68" si="13">SUM(E65:E67)</f>
        <v>2104547.08</v>
      </c>
      <c r="F68" s="52">
        <f>F65+F66+F67</f>
        <v>2202046.52</v>
      </c>
      <c r="G68" s="719">
        <f t="shared" si="11"/>
        <v>104.63279918641686</v>
      </c>
    </row>
    <row r="69" spans="1:15" x14ac:dyDescent="0.25">
      <c r="A69" s="67"/>
      <c r="B69" s="82"/>
      <c r="C69" s="447"/>
      <c r="D69" s="280"/>
      <c r="E69" s="280"/>
      <c r="F69" s="726"/>
      <c r="G69" s="705"/>
    </row>
    <row r="70" spans="1:15" x14ac:dyDescent="0.25">
      <c r="A70" s="663"/>
      <c r="B70" s="81"/>
      <c r="C70" s="447"/>
      <c r="D70" s="280"/>
      <c r="E70" s="280"/>
      <c r="F70" s="726"/>
      <c r="G70" s="729"/>
      <c r="H70" s="6"/>
      <c r="I70" s="6"/>
      <c r="J70" s="6"/>
      <c r="K70" s="6"/>
      <c r="L70" s="6"/>
      <c r="M70" s="6"/>
      <c r="N70" s="6"/>
      <c r="O70" s="6"/>
    </row>
    <row r="71" spans="1:15" x14ac:dyDescent="0.25">
      <c r="A71" s="663"/>
      <c r="B71" s="81"/>
      <c r="C71" s="447"/>
      <c r="D71" s="280"/>
      <c r="E71" s="280"/>
      <c r="F71" s="32"/>
      <c r="G71" s="6"/>
      <c r="H71" s="6"/>
      <c r="I71" s="6"/>
      <c r="J71" s="6"/>
      <c r="K71" s="6"/>
      <c r="L71" s="6"/>
      <c r="M71" s="6"/>
      <c r="N71" s="6"/>
      <c r="O71" s="6"/>
    </row>
    <row r="72" spans="1:15" ht="15" customHeight="1" x14ac:dyDescent="0.25">
      <c r="A72" s="75"/>
      <c r="B72" s="641"/>
      <c r="C72" s="664"/>
      <c r="D72" s="664"/>
      <c r="E72" s="665"/>
      <c r="F72" s="6"/>
      <c r="G72" s="6"/>
      <c r="H72" s="6"/>
      <c r="I72" s="6"/>
      <c r="J72" s="6"/>
      <c r="K72" s="6"/>
      <c r="L72" s="6"/>
      <c r="M72" s="6"/>
      <c r="N72" s="6"/>
      <c r="O72" s="6"/>
    </row>
    <row r="73" spans="1:15" ht="17.25" customHeight="1" x14ac:dyDescent="0.25">
      <c r="A73" s="75"/>
      <c r="B73" s="81"/>
      <c r="C73" s="664"/>
      <c r="D73" s="664"/>
      <c r="E73" s="666"/>
      <c r="F73" s="23"/>
      <c r="G73" s="6"/>
      <c r="H73" s="6"/>
      <c r="I73" s="6"/>
      <c r="J73" s="6"/>
      <c r="K73" s="6"/>
      <c r="L73" s="6"/>
      <c r="M73" s="6"/>
      <c r="N73" s="6"/>
      <c r="O73" s="6"/>
    </row>
    <row r="74" spans="1:15" s="6" customFormat="1" ht="18" x14ac:dyDescent="0.25">
      <c r="A74" s="34"/>
      <c r="B74" s="640"/>
      <c r="C74" s="448"/>
      <c r="D74" s="448"/>
      <c r="E74" s="666"/>
      <c r="F74" s="23"/>
    </row>
    <row r="75" spans="1:15" x14ac:dyDescent="0.25">
      <c r="A75" s="6"/>
      <c r="B75" s="640"/>
      <c r="C75" s="448"/>
      <c r="D75" s="448"/>
      <c r="E75" s="666"/>
      <c r="F75" s="23"/>
      <c r="G75" s="6"/>
      <c r="H75" s="6"/>
      <c r="I75" s="6"/>
      <c r="J75" s="6"/>
      <c r="K75" s="6"/>
      <c r="L75" s="6"/>
      <c r="M75" s="6"/>
      <c r="N75" s="6"/>
      <c r="O75" s="6"/>
    </row>
    <row r="76" spans="1:15" x14ac:dyDescent="0.25">
      <c r="A76" s="6"/>
      <c r="B76" s="640"/>
      <c r="C76" s="667"/>
      <c r="D76" s="448"/>
      <c r="E76" s="666"/>
      <c r="F76" s="23"/>
      <c r="G76" s="6"/>
      <c r="H76" s="6"/>
      <c r="I76" s="6"/>
      <c r="J76" s="6"/>
      <c r="K76" s="6"/>
      <c r="L76" s="6"/>
      <c r="M76" s="6"/>
      <c r="N76" s="6"/>
      <c r="O76" s="6"/>
    </row>
    <row r="77" spans="1:15" x14ac:dyDescent="0.25">
      <c r="A77" s="6"/>
      <c r="B77" s="640"/>
      <c r="C77" s="448"/>
      <c r="D77" s="448"/>
      <c r="E77" s="448"/>
      <c r="F77" s="668"/>
      <c r="G77" s="6"/>
      <c r="H77" s="6"/>
      <c r="I77" s="6"/>
      <c r="J77" s="6"/>
      <c r="K77" s="6"/>
      <c r="L77" s="6"/>
      <c r="M77" s="6"/>
      <c r="N77" s="6"/>
      <c r="O77" s="6"/>
    </row>
    <row r="78" spans="1:15" x14ac:dyDescent="0.25">
      <c r="A78" s="6"/>
      <c r="B78" s="640"/>
      <c r="C78" s="448"/>
      <c r="D78" s="448"/>
      <c r="E78" s="448"/>
      <c r="F78" s="6"/>
      <c r="G78" s="6"/>
      <c r="H78" s="6"/>
      <c r="I78" s="6"/>
      <c r="J78" s="6"/>
      <c r="K78" s="6"/>
      <c r="L78" s="6"/>
      <c r="M78" s="6"/>
      <c r="N78" s="6"/>
      <c r="O78" s="6"/>
    </row>
    <row r="79" spans="1:15" x14ac:dyDescent="0.25">
      <c r="A79" s="6"/>
      <c r="B79" s="640"/>
      <c r="C79" s="448"/>
      <c r="D79" s="448"/>
      <c r="E79" s="448"/>
      <c r="F79" s="6"/>
      <c r="G79" s="6"/>
      <c r="H79" s="6"/>
      <c r="I79" s="6"/>
      <c r="J79" s="6"/>
      <c r="K79" s="6"/>
      <c r="L79" s="6"/>
      <c r="M79" s="6"/>
      <c r="N79" s="6"/>
      <c r="O79" s="6"/>
    </row>
    <row r="80" spans="1:15" x14ac:dyDescent="0.25">
      <c r="A80" s="6"/>
      <c r="B80" s="640"/>
      <c r="C80" s="667"/>
      <c r="D80" s="448"/>
      <c r="E80" s="448"/>
      <c r="F80" s="6"/>
      <c r="G80" s="6"/>
      <c r="H80" s="6"/>
      <c r="I80" s="6"/>
      <c r="J80" s="6"/>
      <c r="K80" s="6"/>
      <c r="L80" s="6"/>
      <c r="M80" s="6"/>
      <c r="N80" s="6"/>
      <c r="O80" s="6"/>
    </row>
    <row r="81" spans="1:15" x14ac:dyDescent="0.25">
      <c r="A81" s="6"/>
      <c r="B81" s="640"/>
      <c r="C81" s="448"/>
      <c r="D81" s="448"/>
      <c r="E81" s="448"/>
      <c r="F81" s="6"/>
      <c r="G81" s="6"/>
      <c r="H81" s="6"/>
      <c r="I81" s="6"/>
      <c r="J81" s="6"/>
      <c r="K81" s="6"/>
      <c r="L81" s="6"/>
      <c r="M81" s="6"/>
      <c r="N81" s="6"/>
      <c r="O81" s="6"/>
    </row>
    <row r="82" spans="1:15" x14ac:dyDescent="0.25">
      <c r="A82" s="6"/>
      <c r="B82" s="640"/>
      <c r="C82" s="448"/>
      <c r="D82" s="448"/>
      <c r="E82" s="448"/>
      <c r="F82" s="6"/>
      <c r="G82" s="6"/>
      <c r="H82" s="6"/>
      <c r="I82" s="6"/>
      <c r="J82" s="6"/>
      <c r="K82" s="6"/>
      <c r="L82" s="6"/>
      <c r="M82" s="6"/>
      <c r="N82" s="6"/>
      <c r="O82" s="6"/>
    </row>
    <row r="83" spans="1:15" x14ac:dyDescent="0.25">
      <c r="A83" s="6"/>
      <c r="B83" s="640"/>
      <c r="C83" s="448"/>
      <c r="D83" s="448"/>
      <c r="E83" s="448"/>
      <c r="F83" s="6"/>
      <c r="G83" s="6"/>
      <c r="H83" s="6"/>
      <c r="I83" s="6"/>
      <c r="J83" s="6"/>
      <c r="K83" s="6"/>
      <c r="L83" s="6"/>
      <c r="M83" s="6"/>
      <c r="N83" s="6"/>
      <c r="O83" s="6"/>
    </row>
    <row r="84" spans="1:15" x14ac:dyDescent="0.25">
      <c r="A84" s="6"/>
      <c r="B84" s="6"/>
      <c r="C84" s="448"/>
      <c r="D84" s="448"/>
      <c r="E84" s="448"/>
      <c r="F84" s="6"/>
      <c r="G84" s="6"/>
      <c r="H84" s="6"/>
      <c r="I84" s="6"/>
      <c r="J84" s="6"/>
      <c r="K84" s="6"/>
      <c r="L84" s="6"/>
      <c r="M84" s="6"/>
      <c r="N84" s="6"/>
      <c r="O84" s="6"/>
    </row>
    <row r="85" spans="1:15" x14ac:dyDescent="0.25">
      <c r="A85" s="6"/>
      <c r="B85" s="6"/>
      <c r="C85" s="448"/>
      <c r="D85" s="448"/>
      <c r="E85" s="448"/>
      <c r="F85" s="6"/>
      <c r="G85" s="6"/>
      <c r="H85" s="6"/>
      <c r="I85" s="6"/>
      <c r="J85" s="6"/>
      <c r="K85" s="6"/>
      <c r="L85" s="6"/>
      <c r="M85" s="6"/>
      <c r="N85" s="6"/>
      <c r="O85" s="6"/>
    </row>
    <row r="86" spans="1:15" x14ac:dyDescent="0.25">
      <c r="A86" s="35"/>
      <c r="B86" s="6"/>
      <c r="C86" s="448"/>
      <c r="D86" s="448"/>
      <c r="E86" s="448"/>
      <c r="F86" s="6"/>
      <c r="G86" s="6"/>
      <c r="H86" s="6"/>
      <c r="I86" s="6"/>
      <c r="J86" s="6"/>
      <c r="K86" s="6"/>
      <c r="L86" s="6"/>
      <c r="M86" s="6"/>
      <c r="N86" s="6"/>
      <c r="O86" s="6"/>
    </row>
    <row r="87" spans="1:15" x14ac:dyDescent="0.25">
      <c r="A87" s="6"/>
      <c r="B87" s="6"/>
      <c r="C87" s="448"/>
      <c r="D87" s="448"/>
      <c r="E87" s="448"/>
      <c r="F87" s="6"/>
      <c r="G87" s="6"/>
      <c r="H87" s="6"/>
      <c r="I87" s="6"/>
      <c r="J87" s="6"/>
      <c r="K87" s="6"/>
      <c r="L87" s="6"/>
      <c r="M87" s="6"/>
      <c r="N87" s="6"/>
      <c r="O87" s="6"/>
    </row>
    <row r="88" spans="1:15" x14ac:dyDescent="0.25">
      <c r="A88" s="35"/>
      <c r="B88" s="6"/>
      <c r="C88" s="448"/>
      <c r="D88" s="448"/>
      <c r="E88" s="448"/>
      <c r="F88" s="6"/>
      <c r="G88" s="6"/>
      <c r="H88" s="6"/>
      <c r="I88" s="6"/>
      <c r="J88" s="6"/>
      <c r="K88" s="6"/>
      <c r="L88" s="6"/>
      <c r="M88" s="6"/>
      <c r="N88" s="6"/>
      <c r="O88" s="6"/>
    </row>
    <row r="89" spans="1:15" x14ac:dyDescent="0.25">
      <c r="A89" s="6"/>
      <c r="B89" s="6"/>
      <c r="C89" s="448"/>
      <c r="D89" s="448"/>
      <c r="E89" s="448"/>
      <c r="F89" s="6"/>
      <c r="G89" s="6"/>
      <c r="H89" s="6"/>
      <c r="I89" s="6"/>
      <c r="J89" s="6"/>
      <c r="K89" s="6"/>
      <c r="L89" s="6"/>
      <c r="M89" s="6"/>
      <c r="N89" s="6"/>
      <c r="O89" s="6"/>
    </row>
    <row r="90" spans="1:15" x14ac:dyDescent="0.25">
      <c r="A90" s="36"/>
      <c r="B90" s="6"/>
      <c r="C90" s="448"/>
      <c r="D90" s="448"/>
      <c r="E90" s="448"/>
      <c r="F90" s="6"/>
      <c r="G90" s="6"/>
      <c r="H90" s="6"/>
      <c r="I90" s="6"/>
      <c r="J90" s="6"/>
      <c r="K90" s="6"/>
      <c r="L90" s="6"/>
      <c r="M90" s="6"/>
      <c r="N90" s="6"/>
      <c r="O90" s="6"/>
    </row>
    <row r="91" spans="1:15" x14ac:dyDescent="0.25">
      <c r="A91" s="6"/>
      <c r="B91" s="6"/>
      <c r="C91" s="448"/>
      <c r="D91" s="448"/>
      <c r="E91" s="448"/>
      <c r="F91" s="6"/>
      <c r="G91" s="6"/>
      <c r="H91" s="6"/>
      <c r="I91" s="6"/>
      <c r="J91" s="6"/>
      <c r="K91" s="6"/>
      <c r="L91" s="6"/>
      <c r="M91" s="6"/>
      <c r="N91" s="6"/>
      <c r="O91" s="6"/>
    </row>
    <row r="92" spans="1:15" x14ac:dyDescent="0.25">
      <c r="A92" s="6"/>
      <c r="B92" s="6"/>
      <c r="C92" s="448"/>
      <c r="D92" s="448"/>
      <c r="E92" s="448"/>
      <c r="F92" s="6"/>
      <c r="G92" s="6"/>
      <c r="H92" s="6"/>
      <c r="I92" s="6"/>
      <c r="J92" s="6"/>
      <c r="K92" s="6"/>
      <c r="L92" s="6"/>
      <c r="M92" s="6"/>
      <c r="N92" s="6"/>
      <c r="O92" s="6"/>
    </row>
    <row r="93" spans="1:15" x14ac:dyDescent="0.25">
      <c r="A93" s="6"/>
      <c r="B93" s="6"/>
      <c r="C93" s="448"/>
      <c r="D93" s="448"/>
      <c r="E93" s="448"/>
      <c r="F93" s="6"/>
      <c r="G93" s="6"/>
      <c r="H93" s="6"/>
      <c r="I93" s="6"/>
      <c r="J93" s="6"/>
      <c r="K93" s="6"/>
      <c r="L93" s="6"/>
      <c r="M93" s="6"/>
      <c r="N93" s="6"/>
      <c r="O93" s="6"/>
    </row>
    <row r="94" spans="1:15" x14ac:dyDescent="0.25">
      <c r="A94" s="37"/>
      <c r="B94" s="6"/>
      <c r="C94" s="448"/>
      <c r="D94" s="448"/>
      <c r="E94" s="448"/>
      <c r="F94" s="6"/>
      <c r="G94" s="6"/>
      <c r="H94" s="6"/>
      <c r="I94" s="6"/>
      <c r="J94" s="6"/>
      <c r="K94" s="6"/>
      <c r="L94" s="6"/>
      <c r="M94" s="6"/>
      <c r="N94" s="6"/>
      <c r="O94" s="6"/>
    </row>
    <row r="95" spans="1:15" x14ac:dyDescent="0.25">
      <c r="A95" s="6"/>
      <c r="B95" s="38"/>
      <c r="C95" s="448"/>
      <c r="D95" s="448"/>
      <c r="E95" s="448"/>
      <c r="F95" s="6"/>
      <c r="G95" s="6"/>
      <c r="H95" s="6"/>
      <c r="I95" s="6"/>
      <c r="J95" s="6"/>
      <c r="K95" s="6"/>
      <c r="L95" s="6"/>
      <c r="M95" s="6"/>
      <c r="N95" s="6"/>
      <c r="O95" s="6"/>
    </row>
    <row r="96" spans="1:15" x14ac:dyDescent="0.25">
      <c r="A96" s="36"/>
      <c r="B96" s="6"/>
      <c r="C96" s="448"/>
      <c r="D96" s="448"/>
      <c r="E96" s="448"/>
      <c r="F96" s="6"/>
      <c r="G96" s="6"/>
      <c r="H96" s="6"/>
      <c r="I96" s="6"/>
      <c r="J96" s="6"/>
      <c r="K96" s="6"/>
      <c r="L96" s="6"/>
      <c r="M96" s="6"/>
      <c r="N96" s="6"/>
      <c r="O96" s="6"/>
    </row>
    <row r="97" spans="1:15" x14ac:dyDescent="0.25">
      <c r="A97" s="6"/>
      <c r="B97" s="6"/>
      <c r="C97" s="448"/>
      <c r="D97" s="448"/>
      <c r="E97" s="448"/>
      <c r="F97" s="6"/>
      <c r="G97" s="6"/>
      <c r="H97" s="6"/>
      <c r="I97" s="6"/>
      <c r="J97" s="6"/>
      <c r="K97" s="6"/>
      <c r="L97" s="6"/>
      <c r="M97" s="6"/>
      <c r="N97" s="6"/>
      <c r="O97" s="6"/>
    </row>
    <row r="98" spans="1:15" x14ac:dyDescent="0.25">
      <c r="A98" s="36"/>
      <c r="B98" s="6"/>
      <c r="C98" s="448"/>
      <c r="D98" s="448"/>
      <c r="E98" s="448"/>
      <c r="F98" s="6"/>
      <c r="G98" s="6"/>
      <c r="H98" s="6"/>
      <c r="I98" s="6"/>
      <c r="J98" s="6"/>
      <c r="K98" s="6"/>
      <c r="L98" s="6"/>
      <c r="M98" s="6"/>
      <c r="N98" s="6"/>
      <c r="O98" s="6"/>
    </row>
    <row r="99" spans="1:15" x14ac:dyDescent="0.25">
      <c r="A99" s="6"/>
      <c r="B99" s="6"/>
      <c r="C99" s="448"/>
      <c r="D99" s="448"/>
      <c r="E99" s="448"/>
      <c r="F99" s="6"/>
      <c r="G99" s="6"/>
      <c r="H99" s="6"/>
      <c r="I99" s="6"/>
      <c r="J99" s="6"/>
      <c r="K99" s="6"/>
      <c r="L99" s="6"/>
      <c r="M99" s="6"/>
      <c r="N99" s="6"/>
      <c r="O99" s="6"/>
    </row>
    <row r="100" spans="1:15" x14ac:dyDescent="0.25">
      <c r="A100" s="36"/>
      <c r="B100" s="6"/>
      <c r="C100" s="448"/>
      <c r="D100" s="448"/>
      <c r="E100" s="448"/>
      <c r="F100" s="6"/>
      <c r="G100" s="6"/>
      <c r="H100" s="6"/>
      <c r="I100" s="6"/>
      <c r="J100" s="6"/>
      <c r="K100" s="6"/>
      <c r="L100" s="6"/>
      <c r="M100" s="6"/>
      <c r="N100" s="6"/>
      <c r="O100" s="6"/>
    </row>
    <row r="101" spans="1:15" x14ac:dyDescent="0.25">
      <c r="A101" s="39"/>
      <c r="B101" s="6"/>
      <c r="C101" s="448"/>
      <c r="D101" s="448"/>
      <c r="E101" s="448"/>
      <c r="F101" s="6"/>
      <c r="G101" s="6"/>
      <c r="H101" s="6"/>
      <c r="I101" s="6"/>
      <c r="J101" s="6"/>
      <c r="K101" s="6"/>
      <c r="L101" s="6"/>
      <c r="M101" s="6"/>
      <c r="N101" s="6"/>
      <c r="O101" s="6"/>
    </row>
    <row r="102" spans="1:15" ht="15.75" customHeight="1" x14ac:dyDescent="0.25">
      <c r="A102" s="6"/>
      <c r="B102" s="6"/>
      <c r="C102" s="448"/>
      <c r="D102" s="448"/>
      <c r="E102" s="448"/>
      <c r="F102" s="6"/>
      <c r="G102" s="6"/>
      <c r="H102" s="6"/>
      <c r="I102" s="6"/>
      <c r="J102" s="6"/>
      <c r="K102" s="6"/>
      <c r="L102" s="6"/>
      <c r="M102" s="6"/>
      <c r="N102" s="6"/>
      <c r="O102" s="6"/>
    </row>
    <row r="103" spans="1:15" hidden="1" x14ac:dyDescent="0.25">
      <c r="A103" s="35"/>
      <c r="B103" s="6"/>
      <c r="C103" s="448"/>
      <c r="D103" s="448"/>
      <c r="E103" s="448"/>
      <c r="F103" s="6"/>
      <c r="G103" s="6"/>
      <c r="H103" s="6"/>
      <c r="I103" s="6"/>
      <c r="J103" s="6"/>
      <c r="K103" s="6"/>
      <c r="L103" s="6"/>
      <c r="M103" s="6"/>
      <c r="N103" s="6"/>
      <c r="O103" s="6"/>
    </row>
    <row r="104" spans="1:15" x14ac:dyDescent="0.25">
      <c r="A104" s="37"/>
      <c r="B104" s="6"/>
      <c r="C104" s="448"/>
      <c r="D104" s="448"/>
      <c r="E104" s="448"/>
      <c r="F104" s="6"/>
      <c r="G104" s="6"/>
      <c r="H104" s="6"/>
      <c r="I104" s="6"/>
      <c r="J104" s="6"/>
      <c r="K104" s="6"/>
      <c r="L104" s="6"/>
      <c r="M104" s="6"/>
      <c r="N104" s="6"/>
      <c r="O104" s="6"/>
    </row>
    <row r="105" spans="1:15" x14ac:dyDescent="0.25">
      <c r="A105" s="35"/>
      <c r="B105" s="6"/>
      <c r="C105" s="448"/>
      <c r="D105" s="448"/>
      <c r="E105" s="448"/>
      <c r="F105" s="6"/>
      <c r="G105" s="6"/>
      <c r="H105" s="6"/>
      <c r="I105" s="6"/>
      <c r="J105" s="6"/>
      <c r="K105" s="6"/>
      <c r="L105" s="6"/>
      <c r="M105" s="6"/>
      <c r="N105" s="6"/>
      <c r="O105" s="6"/>
    </row>
    <row r="106" spans="1:15" x14ac:dyDescent="0.25">
      <c r="A106" s="36"/>
      <c r="B106" s="6"/>
      <c r="C106" s="448"/>
      <c r="D106" s="448"/>
      <c r="E106" s="448"/>
      <c r="F106" s="6"/>
      <c r="G106" s="6"/>
      <c r="H106" s="6"/>
      <c r="I106" s="6"/>
      <c r="J106" s="6"/>
      <c r="K106" s="6"/>
      <c r="L106" s="6"/>
      <c r="M106" s="6"/>
      <c r="N106" s="6"/>
      <c r="O106" s="6"/>
    </row>
    <row r="107" spans="1:15" x14ac:dyDescent="0.25">
      <c r="A107" s="40"/>
      <c r="B107" s="6"/>
      <c r="C107" s="448"/>
      <c r="D107" s="448"/>
      <c r="E107" s="448"/>
      <c r="F107" s="6"/>
      <c r="G107" s="6"/>
      <c r="H107" s="6"/>
      <c r="I107" s="6"/>
      <c r="J107" s="6"/>
      <c r="K107" s="6"/>
      <c r="L107" s="6"/>
      <c r="M107" s="6"/>
      <c r="N107" s="6"/>
      <c r="O107" s="6"/>
    </row>
    <row r="108" spans="1:15" x14ac:dyDescent="0.25">
      <c r="A108" s="6"/>
      <c r="B108" s="6"/>
      <c r="C108" s="448"/>
      <c r="D108" s="448"/>
      <c r="E108" s="448"/>
      <c r="F108" s="6"/>
      <c r="G108" s="6"/>
      <c r="H108" s="6"/>
      <c r="I108" s="6"/>
      <c r="J108" s="6"/>
      <c r="K108" s="6"/>
      <c r="L108" s="6"/>
      <c r="M108" s="6"/>
      <c r="N108" s="6"/>
      <c r="O108" s="6"/>
    </row>
    <row r="109" spans="1:15" x14ac:dyDescent="0.25">
      <c r="A109" s="39"/>
      <c r="B109" s="41"/>
      <c r="C109" s="448"/>
      <c r="D109" s="448"/>
      <c r="E109" s="448"/>
      <c r="F109" s="6"/>
      <c r="G109" s="6"/>
      <c r="H109" s="6"/>
      <c r="I109" s="6"/>
      <c r="J109" s="6"/>
      <c r="K109" s="6"/>
      <c r="L109" s="6"/>
      <c r="M109" s="6"/>
      <c r="N109" s="6"/>
      <c r="O109" s="6"/>
    </row>
    <row r="110" spans="1:15" x14ac:dyDescent="0.25">
      <c r="A110" s="6"/>
      <c r="B110" s="6"/>
      <c r="C110" s="448"/>
      <c r="D110" s="448"/>
      <c r="E110" s="448"/>
      <c r="F110" s="6"/>
      <c r="G110" s="6"/>
      <c r="H110" s="6"/>
      <c r="I110" s="6"/>
      <c r="J110" s="6"/>
      <c r="K110" s="6"/>
      <c r="L110" s="6"/>
      <c r="M110" s="6"/>
      <c r="N110" s="6"/>
      <c r="O110" s="6"/>
    </row>
    <row r="111" spans="1:15" x14ac:dyDescent="0.25">
      <c r="A111" s="42"/>
      <c r="B111" s="6"/>
      <c r="C111" s="448"/>
      <c r="D111" s="448"/>
      <c r="E111" s="448"/>
      <c r="F111" s="6"/>
      <c r="G111" s="6"/>
      <c r="H111" s="6"/>
      <c r="I111" s="6"/>
      <c r="J111" s="6"/>
      <c r="K111" s="6"/>
      <c r="L111" s="6"/>
      <c r="M111" s="6"/>
      <c r="N111" s="6"/>
      <c r="O111" s="6"/>
    </row>
    <row r="112" spans="1:15" x14ac:dyDescent="0.25">
      <c r="A112" s="40"/>
      <c r="B112" s="6"/>
      <c r="C112" s="448"/>
      <c r="D112" s="448"/>
      <c r="E112" s="448"/>
      <c r="F112" s="6"/>
      <c r="G112" s="6"/>
      <c r="H112" s="6"/>
      <c r="I112" s="6"/>
      <c r="J112" s="6"/>
      <c r="K112" s="6"/>
      <c r="L112" s="6"/>
      <c r="M112" s="6"/>
      <c r="N112" s="6"/>
      <c r="O112" s="6"/>
    </row>
    <row r="113" spans="1:15" x14ac:dyDescent="0.25">
      <c r="A113" s="36"/>
      <c r="B113" s="6"/>
      <c r="C113" s="448"/>
      <c r="D113" s="448"/>
      <c r="E113" s="448"/>
      <c r="F113" s="6"/>
      <c r="G113" s="6"/>
      <c r="H113" s="6"/>
      <c r="I113" s="6"/>
      <c r="J113" s="6"/>
      <c r="K113" s="6"/>
      <c r="L113" s="6"/>
      <c r="M113" s="6"/>
      <c r="N113" s="6"/>
      <c r="O113" s="6"/>
    </row>
    <row r="114" spans="1:15" x14ac:dyDescent="0.25">
      <c r="A114" s="40"/>
      <c r="B114" s="6"/>
      <c r="C114" s="448"/>
      <c r="D114" s="448"/>
      <c r="E114" s="448"/>
      <c r="F114" s="6"/>
      <c r="G114" s="6"/>
      <c r="H114" s="6"/>
      <c r="I114" s="6"/>
      <c r="J114" s="6"/>
      <c r="K114" s="6"/>
      <c r="L114" s="6"/>
      <c r="M114" s="6"/>
      <c r="N114" s="6"/>
      <c r="O114" s="6"/>
    </row>
    <row r="115" spans="1:15" x14ac:dyDescent="0.25">
      <c r="A115" s="36"/>
      <c r="B115" s="6"/>
      <c r="C115" s="448"/>
      <c r="D115" s="448"/>
      <c r="E115" s="448"/>
      <c r="F115" s="6"/>
      <c r="G115" s="6"/>
      <c r="H115" s="6"/>
      <c r="I115" s="6"/>
      <c r="J115" s="6"/>
      <c r="K115" s="6"/>
      <c r="L115" s="6"/>
      <c r="M115" s="6"/>
      <c r="N115" s="6"/>
      <c r="O115" s="6"/>
    </row>
    <row r="116" spans="1:15" x14ac:dyDescent="0.25">
      <c r="A116" s="40"/>
      <c r="B116" s="6"/>
      <c r="C116" s="448"/>
      <c r="D116" s="448"/>
      <c r="E116" s="448"/>
      <c r="F116" s="6"/>
      <c r="G116" s="6"/>
      <c r="H116" s="6"/>
      <c r="I116" s="6"/>
      <c r="J116" s="6"/>
      <c r="K116" s="6"/>
      <c r="L116" s="6"/>
      <c r="M116" s="6"/>
      <c r="N116" s="6"/>
      <c r="O116" s="6"/>
    </row>
    <row r="117" spans="1:15" x14ac:dyDescent="0.25">
      <c r="A117" s="36"/>
      <c r="B117" s="6"/>
      <c r="C117" s="448"/>
      <c r="D117" s="448"/>
      <c r="E117" s="448"/>
      <c r="F117" s="6"/>
      <c r="G117" s="6"/>
      <c r="H117" s="6"/>
      <c r="I117" s="6"/>
      <c r="J117" s="6"/>
      <c r="K117" s="6"/>
      <c r="L117" s="6"/>
      <c r="M117" s="6"/>
      <c r="N117" s="6"/>
      <c r="O117" s="6"/>
    </row>
    <row r="118" spans="1:15" x14ac:dyDescent="0.25">
      <c r="A118" s="6"/>
      <c r="B118" s="6"/>
      <c r="C118" s="448"/>
      <c r="D118" s="448"/>
      <c r="E118" s="448"/>
      <c r="F118" s="6"/>
      <c r="G118" s="6"/>
      <c r="H118" s="6"/>
      <c r="I118" s="6"/>
      <c r="J118" s="6"/>
      <c r="K118" s="6"/>
      <c r="L118" s="6"/>
      <c r="M118" s="6"/>
      <c r="N118" s="6"/>
      <c r="O118" s="6"/>
    </row>
    <row r="119" spans="1:15" x14ac:dyDescent="0.25">
      <c r="A119" s="36"/>
      <c r="B119" s="6"/>
      <c r="C119" s="448"/>
      <c r="D119" s="448"/>
      <c r="E119" s="448"/>
      <c r="F119" s="6"/>
      <c r="G119" s="6"/>
      <c r="H119" s="6"/>
      <c r="I119" s="6"/>
      <c r="J119" s="6"/>
      <c r="K119" s="6"/>
      <c r="L119" s="6"/>
      <c r="M119" s="6"/>
      <c r="N119" s="6"/>
      <c r="O119" s="6"/>
    </row>
    <row r="120" spans="1:15" x14ac:dyDescent="0.25">
      <c r="A120" s="43"/>
      <c r="B120" s="6"/>
      <c r="C120" s="448"/>
      <c r="D120" s="448"/>
      <c r="E120" s="448"/>
      <c r="F120" s="6"/>
      <c r="G120" s="6"/>
      <c r="H120" s="6"/>
      <c r="I120" s="6"/>
      <c r="J120" s="6"/>
      <c r="K120" s="6"/>
      <c r="L120" s="6"/>
      <c r="M120" s="6"/>
      <c r="N120" s="6"/>
      <c r="O120" s="6"/>
    </row>
    <row r="121" spans="1:15" x14ac:dyDescent="0.25">
      <c r="A121" s="39"/>
      <c r="B121" s="6"/>
      <c r="C121" s="448"/>
      <c r="D121" s="448"/>
      <c r="E121" s="448"/>
      <c r="F121" s="6"/>
      <c r="G121" s="6"/>
      <c r="H121" s="6"/>
      <c r="I121" s="6"/>
      <c r="J121" s="6"/>
      <c r="K121" s="6"/>
      <c r="L121" s="6"/>
      <c r="M121" s="6"/>
      <c r="N121" s="6"/>
      <c r="O121" s="6"/>
    </row>
    <row r="122" spans="1:15" x14ac:dyDescent="0.25">
      <c r="A122" s="6"/>
      <c r="B122" s="6"/>
      <c r="C122" s="448"/>
      <c r="D122" s="448"/>
      <c r="E122" s="448"/>
      <c r="F122" s="6"/>
      <c r="G122" s="6"/>
      <c r="H122" s="6"/>
      <c r="I122" s="6"/>
      <c r="J122" s="6"/>
      <c r="K122" s="6"/>
      <c r="L122" s="6"/>
      <c r="M122" s="6"/>
      <c r="N122" s="6"/>
      <c r="O122" s="6"/>
    </row>
    <row r="123" spans="1:15" x14ac:dyDescent="0.25">
      <c r="A123" s="43"/>
      <c r="B123" s="6"/>
      <c r="C123" s="448"/>
      <c r="D123" s="448"/>
      <c r="E123" s="448"/>
      <c r="F123" s="6"/>
      <c r="G123" s="6"/>
      <c r="H123" s="6"/>
      <c r="I123" s="6"/>
      <c r="J123" s="6"/>
      <c r="K123" s="6"/>
      <c r="L123" s="6"/>
      <c r="M123" s="6"/>
      <c r="N123" s="6"/>
      <c r="O123" s="6"/>
    </row>
    <row r="124" spans="1:15" x14ac:dyDescent="0.25">
      <c r="A124" s="44"/>
      <c r="B124" s="6"/>
      <c r="C124" s="448"/>
      <c r="D124" s="448"/>
      <c r="E124" s="448"/>
      <c r="F124" s="6"/>
      <c r="G124" s="6"/>
      <c r="H124" s="6"/>
      <c r="I124" s="6"/>
      <c r="J124" s="6"/>
      <c r="K124" s="6"/>
      <c r="L124" s="6"/>
      <c r="M124" s="6"/>
      <c r="N124" s="6"/>
      <c r="O124" s="6"/>
    </row>
    <row r="125" spans="1:15" x14ac:dyDescent="0.25">
      <c r="A125" s="44"/>
      <c r="B125" s="6"/>
      <c r="C125" s="448"/>
      <c r="D125" s="448"/>
      <c r="E125" s="448"/>
      <c r="F125" s="6"/>
      <c r="G125" s="6"/>
      <c r="H125" s="6"/>
      <c r="I125" s="6"/>
      <c r="J125" s="6"/>
      <c r="K125" s="6"/>
      <c r="L125" s="6"/>
      <c r="M125" s="6"/>
      <c r="N125" s="6"/>
      <c r="O125" s="6"/>
    </row>
    <row r="126" spans="1:15" x14ac:dyDescent="0.25">
      <c r="A126" s="45"/>
      <c r="B126" s="6"/>
      <c r="C126" s="448"/>
      <c r="D126" s="448"/>
      <c r="E126" s="448"/>
      <c r="F126" s="6"/>
      <c r="G126" s="6"/>
      <c r="H126" s="6"/>
      <c r="I126" s="6"/>
      <c r="J126" s="6"/>
      <c r="K126" s="6"/>
      <c r="L126" s="6"/>
      <c r="M126" s="6"/>
      <c r="N126" s="6"/>
      <c r="O126" s="6"/>
    </row>
    <row r="127" spans="1:15" x14ac:dyDescent="0.25">
      <c r="A127" s="44"/>
      <c r="B127" s="6"/>
      <c r="C127" s="448"/>
      <c r="D127" s="448"/>
      <c r="E127" s="448"/>
      <c r="F127" s="6"/>
      <c r="G127" s="6"/>
      <c r="H127" s="6"/>
      <c r="I127" s="6"/>
      <c r="J127" s="6"/>
      <c r="K127" s="6"/>
      <c r="L127" s="6"/>
      <c r="M127" s="6"/>
      <c r="N127" s="6"/>
      <c r="O127" s="6"/>
    </row>
    <row r="128" spans="1:15" x14ac:dyDescent="0.25">
      <c r="A128" s="44"/>
      <c r="B128" s="6"/>
      <c r="C128" s="448"/>
      <c r="D128" s="448"/>
      <c r="E128" s="448"/>
      <c r="F128" s="6"/>
      <c r="G128" s="6"/>
      <c r="H128" s="6"/>
      <c r="I128" s="6"/>
      <c r="J128" s="6"/>
      <c r="K128" s="6"/>
      <c r="L128" s="6"/>
      <c r="M128" s="6"/>
      <c r="N128" s="6"/>
      <c r="O128" s="6"/>
    </row>
    <row r="129" spans="1:19" x14ac:dyDescent="0.25">
      <c r="A129" s="44"/>
      <c r="B129" s="6"/>
      <c r="C129" s="448"/>
      <c r="D129" s="448"/>
      <c r="E129" s="448"/>
      <c r="F129" s="6"/>
      <c r="G129" s="6"/>
      <c r="H129" s="6"/>
      <c r="I129" s="6"/>
      <c r="J129" s="6"/>
      <c r="K129" s="6"/>
      <c r="L129" s="6"/>
      <c r="M129" s="6"/>
      <c r="N129" s="6"/>
      <c r="O129" s="6"/>
    </row>
    <row r="130" spans="1:19" x14ac:dyDescent="0.25">
      <c r="A130" s="6"/>
      <c r="B130" s="6"/>
      <c r="C130" s="448"/>
      <c r="D130" s="448"/>
      <c r="E130" s="448"/>
      <c r="F130" s="6"/>
      <c r="G130" s="6"/>
      <c r="H130" s="6"/>
      <c r="I130" s="6"/>
      <c r="J130" s="6"/>
      <c r="K130" s="6"/>
      <c r="L130" s="6"/>
      <c r="M130" s="6"/>
      <c r="N130" s="6"/>
      <c r="O130" s="6"/>
    </row>
    <row r="131" spans="1:19" x14ac:dyDescent="0.25">
      <c r="A131" s="44"/>
      <c r="B131" s="6"/>
      <c r="C131" s="448"/>
      <c r="D131" s="448"/>
      <c r="E131" s="448"/>
      <c r="F131" s="6"/>
      <c r="G131" s="6"/>
      <c r="H131" s="6"/>
      <c r="I131" s="6"/>
      <c r="J131" s="6"/>
      <c r="K131" s="6"/>
      <c r="L131" s="6"/>
      <c r="M131" s="6"/>
      <c r="N131" s="6"/>
      <c r="O131" s="6"/>
    </row>
    <row r="132" spans="1:19" hidden="1" x14ac:dyDescent="0.25">
      <c r="A132" s="35"/>
      <c r="B132" s="6"/>
      <c r="C132" s="448"/>
      <c r="D132" s="448"/>
      <c r="E132" s="448"/>
      <c r="F132" s="6"/>
      <c r="G132" s="6"/>
      <c r="H132" s="6"/>
      <c r="I132" s="6"/>
      <c r="J132" s="6"/>
      <c r="K132" s="6"/>
      <c r="L132" s="6"/>
      <c r="M132" s="6"/>
      <c r="N132" s="6"/>
      <c r="O132" s="6"/>
    </row>
    <row r="133" spans="1:19" x14ac:dyDescent="0.25">
      <c r="A133" s="37"/>
      <c r="B133" s="6"/>
      <c r="C133" s="448"/>
      <c r="D133" s="448"/>
      <c r="E133" s="448"/>
      <c r="F133" s="6"/>
      <c r="G133" s="6"/>
      <c r="H133" s="6"/>
      <c r="I133" s="6"/>
      <c r="J133" s="6"/>
      <c r="K133" s="6"/>
      <c r="L133" s="6"/>
      <c r="M133" s="6"/>
      <c r="N133" s="6"/>
      <c r="O133" s="6"/>
    </row>
    <row r="134" spans="1:19" x14ac:dyDescent="0.25">
      <c r="A134" s="6"/>
      <c r="B134" s="6"/>
      <c r="C134" s="448"/>
      <c r="D134" s="448"/>
      <c r="E134" s="448"/>
      <c r="F134" s="6"/>
      <c r="G134" s="6"/>
      <c r="H134" s="6"/>
      <c r="I134" s="6"/>
      <c r="J134" s="6"/>
      <c r="K134" s="6"/>
      <c r="L134" s="6"/>
      <c r="M134" s="6"/>
      <c r="N134" s="6"/>
      <c r="O134" s="6"/>
    </row>
    <row r="135" spans="1:19" x14ac:dyDescent="0.25">
      <c r="A135" s="37"/>
      <c r="B135" s="6"/>
      <c r="C135" s="448"/>
      <c r="D135" s="448"/>
      <c r="E135" s="448"/>
      <c r="F135" s="6"/>
      <c r="G135" s="6"/>
      <c r="H135" s="6"/>
      <c r="I135" s="6"/>
      <c r="J135" s="6"/>
      <c r="K135" s="6"/>
      <c r="L135" s="6"/>
      <c r="M135" s="6"/>
      <c r="N135" s="6"/>
      <c r="O135" s="6"/>
    </row>
    <row r="136" spans="1:19" x14ac:dyDescent="0.25">
      <c r="A136" s="6"/>
      <c r="B136" s="6"/>
      <c r="C136" s="448"/>
      <c r="D136" s="448"/>
      <c r="E136" s="448"/>
      <c r="F136" s="6"/>
      <c r="G136" s="6"/>
      <c r="H136" s="6"/>
      <c r="I136" s="6"/>
      <c r="J136" s="6"/>
      <c r="K136" s="6"/>
      <c r="L136" s="6"/>
      <c r="M136" s="6"/>
      <c r="N136" s="6"/>
      <c r="O136" s="6"/>
    </row>
    <row r="137" spans="1:19" x14ac:dyDescent="0.25">
      <c r="A137" s="37"/>
      <c r="B137" s="6"/>
      <c r="C137" s="448"/>
      <c r="D137" s="448"/>
      <c r="E137" s="448"/>
      <c r="F137" s="6"/>
      <c r="G137" s="6"/>
      <c r="H137" s="6"/>
      <c r="I137" s="6"/>
      <c r="J137" s="6"/>
      <c r="K137" s="6"/>
      <c r="L137" s="6"/>
      <c r="M137" s="6"/>
      <c r="N137" s="6"/>
      <c r="O137" s="6"/>
    </row>
    <row r="138" spans="1:19" x14ac:dyDescent="0.25">
      <c r="A138" s="6"/>
      <c r="B138" s="38"/>
      <c r="C138" s="448"/>
      <c r="D138" s="448"/>
      <c r="E138" s="448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</row>
    <row r="139" spans="1:19" x14ac:dyDescent="0.25">
      <c r="A139" s="37"/>
      <c r="B139" s="6"/>
      <c r="C139" s="448"/>
      <c r="D139" s="448"/>
      <c r="E139" s="448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</row>
    <row r="140" spans="1:19" x14ac:dyDescent="0.25">
      <c r="A140" s="6"/>
      <c r="B140" s="6"/>
      <c r="C140" s="448"/>
      <c r="D140" s="448"/>
      <c r="E140" s="448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</row>
    <row r="141" spans="1:19" x14ac:dyDescent="0.25">
      <c r="A141" s="6"/>
      <c r="B141" s="6"/>
      <c r="C141" s="448"/>
      <c r="D141" s="448"/>
      <c r="E141" s="448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</row>
    <row r="142" spans="1:19" ht="18" x14ac:dyDescent="0.25">
      <c r="A142" s="34"/>
      <c r="B142" s="6"/>
      <c r="C142" s="448"/>
      <c r="D142" s="448"/>
      <c r="E142" s="448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</row>
    <row r="143" spans="1:19" x14ac:dyDescent="0.25">
      <c r="A143" s="6"/>
      <c r="B143" s="6"/>
      <c r="C143" s="448"/>
      <c r="D143" s="448"/>
      <c r="E143" s="448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</row>
    <row r="144" spans="1:19" x14ac:dyDescent="0.25">
      <c r="A144" s="46"/>
      <c r="B144" s="6"/>
      <c r="C144" s="448"/>
      <c r="D144" s="448"/>
      <c r="E144" s="448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</row>
    <row r="145" spans="1:19" x14ac:dyDescent="0.25">
      <c r="A145" s="6"/>
      <c r="B145" s="6"/>
      <c r="C145" s="448"/>
      <c r="D145" s="448"/>
      <c r="E145" s="448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</row>
    <row r="146" spans="1:19" x14ac:dyDescent="0.25">
      <c r="A146" s="47"/>
      <c r="B146" s="6"/>
      <c r="C146" s="448"/>
      <c r="D146" s="448"/>
      <c r="E146" s="448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</row>
    <row r="147" spans="1:19" x14ac:dyDescent="0.25">
      <c r="A147" s="6"/>
      <c r="B147" s="6"/>
      <c r="C147" s="448"/>
      <c r="D147" s="448"/>
      <c r="E147" s="448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</row>
    <row r="148" spans="1:19" x14ac:dyDescent="0.25">
      <c r="A148" s="6"/>
      <c r="B148" s="6"/>
      <c r="C148" s="448"/>
      <c r="D148" s="448"/>
      <c r="E148" s="448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</row>
    <row r="149" spans="1:19" ht="18" x14ac:dyDescent="0.25">
      <c r="A149" s="34"/>
      <c r="B149" s="6"/>
      <c r="C149" s="448"/>
      <c r="D149" s="448"/>
      <c r="E149" s="448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</row>
    <row r="150" spans="1:19" x14ac:dyDescent="0.25">
      <c r="A150" s="6"/>
      <c r="B150" s="6"/>
      <c r="C150" s="448"/>
      <c r="D150" s="448"/>
      <c r="E150" s="448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</row>
    <row r="151" spans="1:19" x14ac:dyDescent="0.25">
      <c r="A151" s="46"/>
      <c r="B151" s="6"/>
      <c r="C151" s="448"/>
      <c r="D151" s="448"/>
      <c r="E151" s="448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</row>
    <row r="152" spans="1:19" x14ac:dyDescent="0.25">
      <c r="A152" s="48"/>
      <c r="B152" s="6"/>
      <c r="C152" s="448"/>
      <c r="D152" s="448"/>
      <c r="E152" s="448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</row>
    <row r="153" spans="1:19" x14ac:dyDescent="0.25">
      <c r="A153" s="8"/>
      <c r="B153" s="6"/>
      <c r="C153" s="448"/>
      <c r="D153" s="448"/>
      <c r="E153" s="448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</row>
    <row r="154" spans="1:19" x14ac:dyDescent="0.25">
      <c r="A154" s="8"/>
      <c r="B154" s="6"/>
      <c r="C154" s="448"/>
      <c r="D154" s="448"/>
      <c r="E154" s="448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</row>
    <row r="155" spans="1:19" x14ac:dyDescent="0.25">
      <c r="A155" s="46"/>
      <c r="B155" s="6"/>
      <c r="C155" s="448"/>
      <c r="D155" s="448"/>
      <c r="E155" s="448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</row>
    <row r="156" spans="1:19" x14ac:dyDescent="0.25">
      <c r="A156" s="49"/>
      <c r="B156" s="6"/>
      <c r="C156" s="448"/>
      <c r="D156" s="448"/>
      <c r="E156" s="448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</row>
    <row r="157" spans="1:19" x14ac:dyDescent="0.25">
      <c r="A157" s="6"/>
      <c r="B157" s="6"/>
      <c r="C157" s="448"/>
      <c r="D157" s="448"/>
      <c r="E157" s="448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</row>
    <row r="158" spans="1:19" x14ac:dyDescent="0.25">
      <c r="A158" s="6"/>
      <c r="B158" s="6"/>
      <c r="C158" s="448"/>
      <c r="D158" s="448"/>
      <c r="E158" s="448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</row>
    <row r="159" spans="1:19" x14ac:dyDescent="0.25">
      <c r="A159" s="6"/>
      <c r="B159" s="6"/>
      <c r="C159" s="448"/>
      <c r="D159" s="448"/>
      <c r="E159" s="448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</row>
    <row r="160" spans="1:19" x14ac:dyDescent="0.25">
      <c r="A160" s="6"/>
      <c r="B160" s="6"/>
      <c r="C160" s="448"/>
      <c r="D160" s="448"/>
      <c r="E160" s="448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</row>
    <row r="161" spans="1:19" x14ac:dyDescent="0.25">
      <c r="A161" s="6"/>
      <c r="B161" s="6"/>
      <c r="C161" s="448"/>
      <c r="D161" s="448"/>
      <c r="E161" s="448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</row>
    <row r="162" spans="1:19" x14ac:dyDescent="0.25">
      <c r="A162" s="6"/>
      <c r="B162" s="6"/>
      <c r="C162" s="448"/>
      <c r="D162" s="448"/>
      <c r="E162" s="448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</row>
    <row r="163" spans="1:19" x14ac:dyDescent="0.25">
      <c r="A163" s="6"/>
      <c r="B163" s="6"/>
      <c r="C163" s="448"/>
      <c r="D163" s="448"/>
      <c r="E163" s="448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</row>
    <row r="164" spans="1:19" ht="12" customHeight="1" x14ac:dyDescent="0.25">
      <c r="A164" s="6"/>
      <c r="B164" s="6"/>
      <c r="C164" s="448"/>
      <c r="D164" s="448"/>
      <c r="E164" s="448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</row>
    <row r="165" spans="1:19" hidden="1" x14ac:dyDescent="0.25">
      <c r="A165" s="6"/>
      <c r="B165" s="6"/>
      <c r="C165" s="448"/>
      <c r="D165" s="448"/>
      <c r="E165" s="448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</row>
    <row r="166" spans="1:19" hidden="1" x14ac:dyDescent="0.25">
      <c r="A166" s="6"/>
      <c r="B166" s="6"/>
      <c r="C166" s="448"/>
      <c r="D166" s="448"/>
      <c r="E166" s="448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</row>
    <row r="167" spans="1:19" x14ac:dyDescent="0.25">
      <c r="A167" s="6"/>
      <c r="B167" s="6"/>
      <c r="C167" s="448"/>
      <c r="D167" s="448"/>
      <c r="E167" s="448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</row>
    <row r="168" spans="1:19" x14ac:dyDescent="0.25">
      <c r="A168" s="6"/>
      <c r="B168" s="6"/>
      <c r="C168" s="448"/>
      <c r="D168" s="448"/>
      <c r="E168" s="448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</row>
    <row r="169" spans="1:19" x14ac:dyDescent="0.25">
      <c r="A169" s="6"/>
      <c r="B169" s="6"/>
      <c r="C169" s="448"/>
      <c r="D169" s="448"/>
      <c r="E169" s="448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</row>
    <row r="170" spans="1:19" x14ac:dyDescent="0.25">
      <c r="A170" s="6"/>
      <c r="B170" s="6"/>
      <c r="C170" s="448"/>
      <c r="D170" s="448"/>
      <c r="E170" s="448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</row>
    <row r="171" spans="1:19" x14ac:dyDescent="0.25">
      <c r="A171" s="6"/>
      <c r="B171" s="6"/>
      <c r="C171" s="448"/>
      <c r="D171" s="448"/>
      <c r="E171" s="448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</row>
    <row r="172" spans="1:19" x14ac:dyDescent="0.25">
      <c r="A172" s="6"/>
      <c r="B172" s="6"/>
      <c r="C172" s="448"/>
      <c r="D172" s="448"/>
      <c r="E172" s="448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</row>
    <row r="173" spans="1:19" x14ac:dyDescent="0.25">
      <c r="A173" s="6"/>
      <c r="B173" s="6"/>
      <c r="C173" s="448"/>
      <c r="D173" s="448"/>
      <c r="E173" s="448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</row>
    <row r="174" spans="1:19" x14ac:dyDescent="0.25">
      <c r="A174" s="6"/>
      <c r="B174" s="6"/>
      <c r="C174" s="448"/>
      <c r="D174" s="448"/>
      <c r="E174" s="448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</row>
    <row r="175" spans="1:19" x14ac:dyDescent="0.25">
      <c r="A175" s="6"/>
      <c r="B175" s="6"/>
      <c r="C175" s="448"/>
      <c r="D175" s="448"/>
      <c r="E175" s="448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</row>
    <row r="176" spans="1:19" x14ac:dyDescent="0.25">
      <c r="A176" s="6"/>
      <c r="B176" s="6"/>
      <c r="C176" s="448"/>
      <c r="D176" s="448"/>
      <c r="E176" s="448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</row>
    <row r="177" spans="1:19" x14ac:dyDescent="0.25">
      <c r="A177" s="6"/>
      <c r="B177" s="6"/>
      <c r="C177" s="448"/>
      <c r="D177" s="448"/>
      <c r="E177" s="448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</row>
    <row r="178" spans="1:19" x14ac:dyDescent="0.25">
      <c r="A178" s="6"/>
      <c r="B178" s="6"/>
      <c r="C178" s="448"/>
      <c r="D178" s="448"/>
      <c r="E178" s="448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</row>
    <row r="179" spans="1:19" x14ac:dyDescent="0.25">
      <c r="A179" s="6"/>
      <c r="B179" s="6"/>
      <c r="C179" s="448"/>
      <c r="D179" s="448"/>
      <c r="E179" s="448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</row>
    <row r="180" spans="1:19" x14ac:dyDescent="0.25">
      <c r="A180" s="6"/>
      <c r="B180" s="6"/>
      <c r="C180" s="448"/>
      <c r="D180" s="448"/>
      <c r="E180" s="448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</row>
    <row r="181" spans="1:19" x14ac:dyDescent="0.25">
      <c r="B181" s="6"/>
      <c r="C181" s="448"/>
      <c r="D181" s="448"/>
      <c r="E181" s="448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</row>
    <row r="182" spans="1:19" x14ac:dyDescent="0.25">
      <c r="B182" s="6"/>
      <c r="C182" s="448"/>
      <c r="D182" s="448"/>
      <c r="E182" s="448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</row>
    <row r="183" spans="1:19" x14ac:dyDescent="0.25">
      <c r="B183" s="6"/>
      <c r="C183" s="448"/>
      <c r="D183" s="448"/>
      <c r="E183" s="448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</row>
    <row r="184" spans="1:19" x14ac:dyDescent="0.25">
      <c r="B184" s="6"/>
      <c r="C184" s="448"/>
      <c r="D184" s="448"/>
      <c r="E184" s="448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</row>
    <row r="185" spans="1:19" x14ac:dyDescent="0.25">
      <c r="B185" s="6"/>
      <c r="C185" s="448"/>
      <c r="D185" s="448"/>
      <c r="E185" s="448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</row>
    <row r="186" spans="1:19" x14ac:dyDescent="0.25">
      <c r="B186" s="6"/>
      <c r="C186" s="448"/>
      <c r="D186" s="448"/>
      <c r="E186" s="448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</row>
    <row r="187" spans="1:19" x14ac:dyDescent="0.25">
      <c r="B187" s="6"/>
      <c r="C187" s="448"/>
      <c r="D187" s="448"/>
      <c r="E187" s="448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</row>
    <row r="188" spans="1:19" x14ac:dyDescent="0.25">
      <c r="B188" s="6"/>
      <c r="C188" s="448"/>
      <c r="D188" s="448"/>
      <c r="E188" s="448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</row>
  </sheetData>
  <mergeCells count="4">
    <mergeCell ref="A5:B5"/>
    <mergeCell ref="A6:B6"/>
    <mergeCell ref="A2:E2"/>
    <mergeCell ref="A3:E3"/>
  </mergeCells>
  <pageMargins left="0.31496062992125984" right="0.31496062992125984" top="0.74803149606299213" bottom="0.74803149606299213" header="0.31496062992125984" footer="0.31496062992125984"/>
  <pageSetup paperSize="9" scale="9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2:L26"/>
  <sheetViews>
    <sheetView workbookViewId="0">
      <selection activeCell="L6" sqref="L6"/>
    </sheetView>
  </sheetViews>
  <sheetFormatPr defaultRowHeight="15" x14ac:dyDescent="0.25"/>
  <cols>
    <col min="1" max="1" width="1.7109375" customWidth="1"/>
    <col min="2" max="2" width="4.140625" customWidth="1"/>
    <col min="3" max="3" width="5.7109375" customWidth="1"/>
    <col min="4" max="4" width="5.85546875" customWidth="1"/>
    <col min="5" max="5" width="7" customWidth="1"/>
    <col min="6" max="6" width="5" customWidth="1"/>
    <col min="7" max="7" width="23.42578125" customWidth="1"/>
    <col min="8" max="8" width="11.5703125" customWidth="1"/>
    <col min="10" max="10" width="10.140625" customWidth="1"/>
    <col min="11" max="11" width="10" customWidth="1"/>
    <col min="12" max="12" width="10.85546875" customWidth="1"/>
    <col min="252" max="252" width="1.7109375" customWidth="1"/>
    <col min="253" max="253" width="4.140625" customWidth="1"/>
    <col min="254" max="254" width="5.7109375" customWidth="1"/>
    <col min="255" max="255" width="5.85546875" customWidth="1"/>
    <col min="256" max="256" width="7" customWidth="1"/>
    <col min="257" max="257" width="5" customWidth="1"/>
    <col min="258" max="258" width="23.42578125" customWidth="1"/>
    <col min="259" max="259" width="10.7109375" customWidth="1"/>
    <col min="260" max="260" width="0" hidden="1" customWidth="1"/>
    <col min="261" max="262" width="9.7109375" bestFit="1" customWidth="1"/>
    <col min="263" max="263" width="9.85546875" customWidth="1"/>
    <col min="508" max="508" width="1.7109375" customWidth="1"/>
    <col min="509" max="509" width="4.140625" customWidth="1"/>
    <col min="510" max="510" width="5.7109375" customWidth="1"/>
    <col min="511" max="511" width="5.85546875" customWidth="1"/>
    <col min="512" max="512" width="7" customWidth="1"/>
    <col min="513" max="513" width="5" customWidth="1"/>
    <col min="514" max="514" width="23.42578125" customWidth="1"/>
    <col min="515" max="515" width="10.7109375" customWidth="1"/>
    <col min="516" max="516" width="0" hidden="1" customWidth="1"/>
    <col min="517" max="518" width="9.7109375" bestFit="1" customWidth="1"/>
    <col min="519" max="519" width="9.85546875" customWidth="1"/>
    <col min="764" max="764" width="1.7109375" customWidth="1"/>
    <col min="765" max="765" width="4.140625" customWidth="1"/>
    <col min="766" max="766" width="5.7109375" customWidth="1"/>
    <col min="767" max="767" width="5.85546875" customWidth="1"/>
    <col min="768" max="768" width="7" customWidth="1"/>
    <col min="769" max="769" width="5" customWidth="1"/>
    <col min="770" max="770" width="23.42578125" customWidth="1"/>
    <col min="771" max="771" width="10.7109375" customWidth="1"/>
    <col min="772" max="772" width="0" hidden="1" customWidth="1"/>
    <col min="773" max="774" width="9.7109375" bestFit="1" customWidth="1"/>
    <col min="775" max="775" width="9.85546875" customWidth="1"/>
    <col min="1020" max="1020" width="1.7109375" customWidth="1"/>
    <col min="1021" max="1021" width="4.140625" customWidth="1"/>
    <col min="1022" max="1022" width="5.7109375" customWidth="1"/>
    <col min="1023" max="1023" width="5.85546875" customWidth="1"/>
    <col min="1024" max="1024" width="7" customWidth="1"/>
    <col min="1025" max="1025" width="5" customWidth="1"/>
    <col min="1026" max="1026" width="23.42578125" customWidth="1"/>
    <col min="1027" max="1027" width="10.7109375" customWidth="1"/>
    <col min="1028" max="1028" width="0" hidden="1" customWidth="1"/>
    <col min="1029" max="1030" width="9.7109375" bestFit="1" customWidth="1"/>
    <col min="1031" max="1031" width="9.85546875" customWidth="1"/>
    <col min="1276" max="1276" width="1.7109375" customWidth="1"/>
    <col min="1277" max="1277" width="4.140625" customWidth="1"/>
    <col min="1278" max="1278" width="5.7109375" customWidth="1"/>
    <col min="1279" max="1279" width="5.85546875" customWidth="1"/>
    <col min="1280" max="1280" width="7" customWidth="1"/>
    <col min="1281" max="1281" width="5" customWidth="1"/>
    <col min="1282" max="1282" width="23.42578125" customWidth="1"/>
    <col min="1283" max="1283" width="10.7109375" customWidth="1"/>
    <col min="1284" max="1284" width="0" hidden="1" customWidth="1"/>
    <col min="1285" max="1286" width="9.7109375" bestFit="1" customWidth="1"/>
    <col min="1287" max="1287" width="9.85546875" customWidth="1"/>
    <col min="1532" max="1532" width="1.7109375" customWidth="1"/>
    <col min="1533" max="1533" width="4.140625" customWidth="1"/>
    <col min="1534" max="1534" width="5.7109375" customWidth="1"/>
    <col min="1535" max="1535" width="5.85546875" customWidth="1"/>
    <col min="1536" max="1536" width="7" customWidth="1"/>
    <col min="1537" max="1537" width="5" customWidth="1"/>
    <col min="1538" max="1538" width="23.42578125" customWidth="1"/>
    <col min="1539" max="1539" width="10.7109375" customWidth="1"/>
    <col min="1540" max="1540" width="0" hidden="1" customWidth="1"/>
    <col min="1541" max="1542" width="9.7109375" bestFit="1" customWidth="1"/>
    <col min="1543" max="1543" width="9.85546875" customWidth="1"/>
    <col min="1788" max="1788" width="1.7109375" customWidth="1"/>
    <col min="1789" max="1789" width="4.140625" customWidth="1"/>
    <col min="1790" max="1790" width="5.7109375" customWidth="1"/>
    <col min="1791" max="1791" width="5.85546875" customWidth="1"/>
    <col min="1792" max="1792" width="7" customWidth="1"/>
    <col min="1793" max="1793" width="5" customWidth="1"/>
    <col min="1794" max="1794" width="23.42578125" customWidth="1"/>
    <col min="1795" max="1795" width="10.7109375" customWidth="1"/>
    <col min="1796" max="1796" width="0" hidden="1" customWidth="1"/>
    <col min="1797" max="1798" width="9.7109375" bestFit="1" customWidth="1"/>
    <col min="1799" max="1799" width="9.85546875" customWidth="1"/>
    <col min="2044" max="2044" width="1.7109375" customWidth="1"/>
    <col min="2045" max="2045" width="4.140625" customWidth="1"/>
    <col min="2046" max="2046" width="5.7109375" customWidth="1"/>
    <col min="2047" max="2047" width="5.85546875" customWidth="1"/>
    <col min="2048" max="2048" width="7" customWidth="1"/>
    <col min="2049" max="2049" width="5" customWidth="1"/>
    <col min="2050" max="2050" width="23.42578125" customWidth="1"/>
    <col min="2051" max="2051" width="10.7109375" customWidth="1"/>
    <col min="2052" max="2052" width="0" hidden="1" customWidth="1"/>
    <col min="2053" max="2054" width="9.7109375" bestFit="1" customWidth="1"/>
    <col min="2055" max="2055" width="9.85546875" customWidth="1"/>
    <col min="2300" max="2300" width="1.7109375" customWidth="1"/>
    <col min="2301" max="2301" width="4.140625" customWidth="1"/>
    <col min="2302" max="2302" width="5.7109375" customWidth="1"/>
    <col min="2303" max="2303" width="5.85546875" customWidth="1"/>
    <col min="2304" max="2304" width="7" customWidth="1"/>
    <col min="2305" max="2305" width="5" customWidth="1"/>
    <col min="2306" max="2306" width="23.42578125" customWidth="1"/>
    <col min="2307" max="2307" width="10.7109375" customWidth="1"/>
    <col min="2308" max="2308" width="0" hidden="1" customWidth="1"/>
    <col min="2309" max="2310" width="9.7109375" bestFit="1" customWidth="1"/>
    <col min="2311" max="2311" width="9.85546875" customWidth="1"/>
    <col min="2556" max="2556" width="1.7109375" customWidth="1"/>
    <col min="2557" max="2557" width="4.140625" customWidth="1"/>
    <col min="2558" max="2558" width="5.7109375" customWidth="1"/>
    <col min="2559" max="2559" width="5.85546875" customWidth="1"/>
    <col min="2560" max="2560" width="7" customWidth="1"/>
    <col min="2561" max="2561" width="5" customWidth="1"/>
    <col min="2562" max="2562" width="23.42578125" customWidth="1"/>
    <col min="2563" max="2563" width="10.7109375" customWidth="1"/>
    <col min="2564" max="2564" width="0" hidden="1" customWidth="1"/>
    <col min="2565" max="2566" width="9.7109375" bestFit="1" customWidth="1"/>
    <col min="2567" max="2567" width="9.85546875" customWidth="1"/>
    <col min="2812" max="2812" width="1.7109375" customWidth="1"/>
    <col min="2813" max="2813" width="4.140625" customWidth="1"/>
    <col min="2814" max="2814" width="5.7109375" customWidth="1"/>
    <col min="2815" max="2815" width="5.85546875" customWidth="1"/>
    <col min="2816" max="2816" width="7" customWidth="1"/>
    <col min="2817" max="2817" width="5" customWidth="1"/>
    <col min="2818" max="2818" width="23.42578125" customWidth="1"/>
    <col min="2819" max="2819" width="10.7109375" customWidth="1"/>
    <col min="2820" max="2820" width="0" hidden="1" customWidth="1"/>
    <col min="2821" max="2822" width="9.7109375" bestFit="1" customWidth="1"/>
    <col min="2823" max="2823" width="9.85546875" customWidth="1"/>
    <col min="3068" max="3068" width="1.7109375" customWidth="1"/>
    <col min="3069" max="3069" width="4.140625" customWidth="1"/>
    <col min="3070" max="3070" width="5.7109375" customWidth="1"/>
    <col min="3071" max="3071" width="5.85546875" customWidth="1"/>
    <col min="3072" max="3072" width="7" customWidth="1"/>
    <col min="3073" max="3073" width="5" customWidth="1"/>
    <col min="3074" max="3074" width="23.42578125" customWidth="1"/>
    <col min="3075" max="3075" width="10.7109375" customWidth="1"/>
    <col min="3076" max="3076" width="0" hidden="1" customWidth="1"/>
    <col min="3077" max="3078" width="9.7109375" bestFit="1" customWidth="1"/>
    <col min="3079" max="3079" width="9.85546875" customWidth="1"/>
    <col min="3324" max="3324" width="1.7109375" customWidth="1"/>
    <col min="3325" max="3325" width="4.140625" customWidth="1"/>
    <col min="3326" max="3326" width="5.7109375" customWidth="1"/>
    <col min="3327" max="3327" width="5.85546875" customWidth="1"/>
    <col min="3328" max="3328" width="7" customWidth="1"/>
    <col min="3329" max="3329" width="5" customWidth="1"/>
    <col min="3330" max="3330" width="23.42578125" customWidth="1"/>
    <col min="3331" max="3331" width="10.7109375" customWidth="1"/>
    <col min="3332" max="3332" width="0" hidden="1" customWidth="1"/>
    <col min="3333" max="3334" width="9.7109375" bestFit="1" customWidth="1"/>
    <col min="3335" max="3335" width="9.85546875" customWidth="1"/>
    <col min="3580" max="3580" width="1.7109375" customWidth="1"/>
    <col min="3581" max="3581" width="4.140625" customWidth="1"/>
    <col min="3582" max="3582" width="5.7109375" customWidth="1"/>
    <col min="3583" max="3583" width="5.85546875" customWidth="1"/>
    <col min="3584" max="3584" width="7" customWidth="1"/>
    <col min="3585" max="3585" width="5" customWidth="1"/>
    <col min="3586" max="3586" width="23.42578125" customWidth="1"/>
    <col min="3587" max="3587" width="10.7109375" customWidth="1"/>
    <col min="3588" max="3588" width="0" hidden="1" customWidth="1"/>
    <col min="3589" max="3590" width="9.7109375" bestFit="1" customWidth="1"/>
    <col min="3591" max="3591" width="9.85546875" customWidth="1"/>
    <col min="3836" max="3836" width="1.7109375" customWidth="1"/>
    <col min="3837" max="3837" width="4.140625" customWidth="1"/>
    <col min="3838" max="3838" width="5.7109375" customWidth="1"/>
    <col min="3839" max="3839" width="5.85546875" customWidth="1"/>
    <col min="3840" max="3840" width="7" customWidth="1"/>
    <col min="3841" max="3841" width="5" customWidth="1"/>
    <col min="3842" max="3842" width="23.42578125" customWidth="1"/>
    <col min="3843" max="3843" width="10.7109375" customWidth="1"/>
    <col min="3844" max="3844" width="0" hidden="1" customWidth="1"/>
    <col min="3845" max="3846" width="9.7109375" bestFit="1" customWidth="1"/>
    <col min="3847" max="3847" width="9.85546875" customWidth="1"/>
    <col min="4092" max="4092" width="1.7109375" customWidth="1"/>
    <col min="4093" max="4093" width="4.140625" customWidth="1"/>
    <col min="4094" max="4094" width="5.7109375" customWidth="1"/>
    <col min="4095" max="4095" width="5.85546875" customWidth="1"/>
    <col min="4096" max="4096" width="7" customWidth="1"/>
    <col min="4097" max="4097" width="5" customWidth="1"/>
    <col min="4098" max="4098" width="23.42578125" customWidth="1"/>
    <col min="4099" max="4099" width="10.7109375" customWidth="1"/>
    <col min="4100" max="4100" width="0" hidden="1" customWidth="1"/>
    <col min="4101" max="4102" width="9.7109375" bestFit="1" customWidth="1"/>
    <col min="4103" max="4103" width="9.85546875" customWidth="1"/>
    <col min="4348" max="4348" width="1.7109375" customWidth="1"/>
    <col min="4349" max="4349" width="4.140625" customWidth="1"/>
    <col min="4350" max="4350" width="5.7109375" customWidth="1"/>
    <col min="4351" max="4351" width="5.85546875" customWidth="1"/>
    <col min="4352" max="4352" width="7" customWidth="1"/>
    <col min="4353" max="4353" width="5" customWidth="1"/>
    <col min="4354" max="4354" width="23.42578125" customWidth="1"/>
    <col min="4355" max="4355" width="10.7109375" customWidth="1"/>
    <col min="4356" max="4356" width="0" hidden="1" customWidth="1"/>
    <col min="4357" max="4358" width="9.7109375" bestFit="1" customWidth="1"/>
    <col min="4359" max="4359" width="9.85546875" customWidth="1"/>
    <col min="4604" max="4604" width="1.7109375" customWidth="1"/>
    <col min="4605" max="4605" width="4.140625" customWidth="1"/>
    <col min="4606" max="4606" width="5.7109375" customWidth="1"/>
    <col min="4607" max="4607" width="5.85546875" customWidth="1"/>
    <col min="4608" max="4608" width="7" customWidth="1"/>
    <col min="4609" max="4609" width="5" customWidth="1"/>
    <col min="4610" max="4610" width="23.42578125" customWidth="1"/>
    <col min="4611" max="4611" width="10.7109375" customWidth="1"/>
    <col min="4612" max="4612" width="0" hidden="1" customWidth="1"/>
    <col min="4613" max="4614" width="9.7109375" bestFit="1" customWidth="1"/>
    <col min="4615" max="4615" width="9.85546875" customWidth="1"/>
    <col min="4860" max="4860" width="1.7109375" customWidth="1"/>
    <col min="4861" max="4861" width="4.140625" customWidth="1"/>
    <col min="4862" max="4862" width="5.7109375" customWidth="1"/>
    <col min="4863" max="4863" width="5.85546875" customWidth="1"/>
    <col min="4864" max="4864" width="7" customWidth="1"/>
    <col min="4865" max="4865" width="5" customWidth="1"/>
    <col min="4866" max="4866" width="23.42578125" customWidth="1"/>
    <col min="4867" max="4867" width="10.7109375" customWidth="1"/>
    <col min="4868" max="4868" width="0" hidden="1" customWidth="1"/>
    <col min="4869" max="4870" width="9.7109375" bestFit="1" customWidth="1"/>
    <col min="4871" max="4871" width="9.85546875" customWidth="1"/>
    <col min="5116" max="5116" width="1.7109375" customWidth="1"/>
    <col min="5117" max="5117" width="4.140625" customWidth="1"/>
    <col min="5118" max="5118" width="5.7109375" customWidth="1"/>
    <col min="5119" max="5119" width="5.85546875" customWidth="1"/>
    <col min="5120" max="5120" width="7" customWidth="1"/>
    <col min="5121" max="5121" width="5" customWidth="1"/>
    <col min="5122" max="5122" width="23.42578125" customWidth="1"/>
    <col min="5123" max="5123" width="10.7109375" customWidth="1"/>
    <col min="5124" max="5124" width="0" hidden="1" customWidth="1"/>
    <col min="5125" max="5126" width="9.7109375" bestFit="1" customWidth="1"/>
    <col min="5127" max="5127" width="9.85546875" customWidth="1"/>
    <col min="5372" max="5372" width="1.7109375" customWidth="1"/>
    <col min="5373" max="5373" width="4.140625" customWidth="1"/>
    <col min="5374" max="5374" width="5.7109375" customWidth="1"/>
    <col min="5375" max="5375" width="5.85546875" customWidth="1"/>
    <col min="5376" max="5376" width="7" customWidth="1"/>
    <col min="5377" max="5377" width="5" customWidth="1"/>
    <col min="5378" max="5378" width="23.42578125" customWidth="1"/>
    <col min="5379" max="5379" width="10.7109375" customWidth="1"/>
    <col min="5380" max="5380" width="0" hidden="1" customWidth="1"/>
    <col min="5381" max="5382" width="9.7109375" bestFit="1" customWidth="1"/>
    <col min="5383" max="5383" width="9.85546875" customWidth="1"/>
    <col min="5628" max="5628" width="1.7109375" customWidth="1"/>
    <col min="5629" max="5629" width="4.140625" customWidth="1"/>
    <col min="5630" max="5630" width="5.7109375" customWidth="1"/>
    <col min="5631" max="5631" width="5.85546875" customWidth="1"/>
    <col min="5632" max="5632" width="7" customWidth="1"/>
    <col min="5633" max="5633" width="5" customWidth="1"/>
    <col min="5634" max="5634" width="23.42578125" customWidth="1"/>
    <col min="5635" max="5635" width="10.7109375" customWidth="1"/>
    <col min="5636" max="5636" width="0" hidden="1" customWidth="1"/>
    <col min="5637" max="5638" width="9.7109375" bestFit="1" customWidth="1"/>
    <col min="5639" max="5639" width="9.85546875" customWidth="1"/>
    <col min="5884" max="5884" width="1.7109375" customWidth="1"/>
    <col min="5885" max="5885" width="4.140625" customWidth="1"/>
    <col min="5886" max="5886" width="5.7109375" customWidth="1"/>
    <col min="5887" max="5887" width="5.85546875" customWidth="1"/>
    <col min="5888" max="5888" width="7" customWidth="1"/>
    <col min="5889" max="5889" width="5" customWidth="1"/>
    <col min="5890" max="5890" width="23.42578125" customWidth="1"/>
    <col min="5891" max="5891" width="10.7109375" customWidth="1"/>
    <col min="5892" max="5892" width="0" hidden="1" customWidth="1"/>
    <col min="5893" max="5894" width="9.7109375" bestFit="1" customWidth="1"/>
    <col min="5895" max="5895" width="9.85546875" customWidth="1"/>
    <col min="6140" max="6140" width="1.7109375" customWidth="1"/>
    <col min="6141" max="6141" width="4.140625" customWidth="1"/>
    <col min="6142" max="6142" width="5.7109375" customWidth="1"/>
    <col min="6143" max="6143" width="5.85546875" customWidth="1"/>
    <col min="6144" max="6144" width="7" customWidth="1"/>
    <col min="6145" max="6145" width="5" customWidth="1"/>
    <col min="6146" max="6146" width="23.42578125" customWidth="1"/>
    <col min="6147" max="6147" width="10.7109375" customWidth="1"/>
    <col min="6148" max="6148" width="0" hidden="1" customWidth="1"/>
    <col min="6149" max="6150" width="9.7109375" bestFit="1" customWidth="1"/>
    <col min="6151" max="6151" width="9.85546875" customWidth="1"/>
    <col min="6396" max="6396" width="1.7109375" customWidth="1"/>
    <col min="6397" max="6397" width="4.140625" customWidth="1"/>
    <col min="6398" max="6398" width="5.7109375" customWidth="1"/>
    <col min="6399" max="6399" width="5.85546875" customWidth="1"/>
    <col min="6400" max="6400" width="7" customWidth="1"/>
    <col min="6401" max="6401" width="5" customWidth="1"/>
    <col min="6402" max="6402" width="23.42578125" customWidth="1"/>
    <col min="6403" max="6403" width="10.7109375" customWidth="1"/>
    <col min="6404" max="6404" width="0" hidden="1" customWidth="1"/>
    <col min="6405" max="6406" width="9.7109375" bestFit="1" customWidth="1"/>
    <col min="6407" max="6407" width="9.85546875" customWidth="1"/>
    <col min="6652" max="6652" width="1.7109375" customWidth="1"/>
    <col min="6653" max="6653" width="4.140625" customWidth="1"/>
    <col min="6654" max="6654" width="5.7109375" customWidth="1"/>
    <col min="6655" max="6655" width="5.85546875" customWidth="1"/>
    <col min="6656" max="6656" width="7" customWidth="1"/>
    <col min="6657" max="6657" width="5" customWidth="1"/>
    <col min="6658" max="6658" width="23.42578125" customWidth="1"/>
    <col min="6659" max="6659" width="10.7109375" customWidth="1"/>
    <col min="6660" max="6660" width="0" hidden="1" customWidth="1"/>
    <col min="6661" max="6662" width="9.7109375" bestFit="1" customWidth="1"/>
    <col min="6663" max="6663" width="9.85546875" customWidth="1"/>
    <col min="6908" max="6908" width="1.7109375" customWidth="1"/>
    <col min="6909" max="6909" width="4.140625" customWidth="1"/>
    <col min="6910" max="6910" width="5.7109375" customWidth="1"/>
    <col min="6911" max="6911" width="5.85546875" customWidth="1"/>
    <col min="6912" max="6912" width="7" customWidth="1"/>
    <col min="6913" max="6913" width="5" customWidth="1"/>
    <col min="6914" max="6914" width="23.42578125" customWidth="1"/>
    <col min="6915" max="6915" width="10.7109375" customWidth="1"/>
    <col min="6916" max="6916" width="0" hidden="1" customWidth="1"/>
    <col min="6917" max="6918" width="9.7109375" bestFit="1" customWidth="1"/>
    <col min="6919" max="6919" width="9.85546875" customWidth="1"/>
    <col min="7164" max="7164" width="1.7109375" customWidth="1"/>
    <col min="7165" max="7165" width="4.140625" customWidth="1"/>
    <col min="7166" max="7166" width="5.7109375" customWidth="1"/>
    <col min="7167" max="7167" width="5.85546875" customWidth="1"/>
    <col min="7168" max="7168" width="7" customWidth="1"/>
    <col min="7169" max="7169" width="5" customWidth="1"/>
    <col min="7170" max="7170" width="23.42578125" customWidth="1"/>
    <col min="7171" max="7171" width="10.7109375" customWidth="1"/>
    <col min="7172" max="7172" width="0" hidden="1" customWidth="1"/>
    <col min="7173" max="7174" width="9.7109375" bestFit="1" customWidth="1"/>
    <col min="7175" max="7175" width="9.85546875" customWidth="1"/>
    <col min="7420" max="7420" width="1.7109375" customWidth="1"/>
    <col min="7421" max="7421" width="4.140625" customWidth="1"/>
    <col min="7422" max="7422" width="5.7109375" customWidth="1"/>
    <col min="7423" max="7423" width="5.85546875" customWidth="1"/>
    <col min="7424" max="7424" width="7" customWidth="1"/>
    <col min="7425" max="7425" width="5" customWidth="1"/>
    <col min="7426" max="7426" width="23.42578125" customWidth="1"/>
    <col min="7427" max="7427" width="10.7109375" customWidth="1"/>
    <col min="7428" max="7428" width="0" hidden="1" customWidth="1"/>
    <col min="7429" max="7430" width="9.7109375" bestFit="1" customWidth="1"/>
    <col min="7431" max="7431" width="9.85546875" customWidth="1"/>
    <col min="7676" max="7676" width="1.7109375" customWidth="1"/>
    <col min="7677" max="7677" width="4.140625" customWidth="1"/>
    <col min="7678" max="7678" width="5.7109375" customWidth="1"/>
    <col min="7679" max="7679" width="5.85546875" customWidth="1"/>
    <col min="7680" max="7680" width="7" customWidth="1"/>
    <col min="7681" max="7681" width="5" customWidth="1"/>
    <col min="7682" max="7682" width="23.42578125" customWidth="1"/>
    <col min="7683" max="7683" width="10.7109375" customWidth="1"/>
    <col min="7684" max="7684" width="0" hidden="1" customWidth="1"/>
    <col min="7685" max="7686" width="9.7109375" bestFit="1" customWidth="1"/>
    <col min="7687" max="7687" width="9.85546875" customWidth="1"/>
    <col min="7932" max="7932" width="1.7109375" customWidth="1"/>
    <col min="7933" max="7933" width="4.140625" customWidth="1"/>
    <col min="7934" max="7934" width="5.7109375" customWidth="1"/>
    <col min="7935" max="7935" width="5.85546875" customWidth="1"/>
    <col min="7936" max="7936" width="7" customWidth="1"/>
    <col min="7937" max="7937" width="5" customWidth="1"/>
    <col min="7938" max="7938" width="23.42578125" customWidth="1"/>
    <col min="7939" max="7939" width="10.7109375" customWidth="1"/>
    <col min="7940" max="7940" width="0" hidden="1" customWidth="1"/>
    <col min="7941" max="7942" width="9.7109375" bestFit="1" customWidth="1"/>
    <col min="7943" max="7943" width="9.85546875" customWidth="1"/>
    <col min="8188" max="8188" width="1.7109375" customWidth="1"/>
    <col min="8189" max="8189" width="4.140625" customWidth="1"/>
    <col min="8190" max="8190" width="5.7109375" customWidth="1"/>
    <col min="8191" max="8191" width="5.85546875" customWidth="1"/>
    <col min="8192" max="8192" width="7" customWidth="1"/>
    <col min="8193" max="8193" width="5" customWidth="1"/>
    <col min="8194" max="8194" width="23.42578125" customWidth="1"/>
    <col min="8195" max="8195" width="10.7109375" customWidth="1"/>
    <col min="8196" max="8196" width="0" hidden="1" customWidth="1"/>
    <col min="8197" max="8198" width="9.7109375" bestFit="1" customWidth="1"/>
    <col min="8199" max="8199" width="9.85546875" customWidth="1"/>
    <col min="8444" max="8444" width="1.7109375" customWidth="1"/>
    <col min="8445" max="8445" width="4.140625" customWidth="1"/>
    <col min="8446" max="8446" width="5.7109375" customWidth="1"/>
    <col min="8447" max="8447" width="5.85546875" customWidth="1"/>
    <col min="8448" max="8448" width="7" customWidth="1"/>
    <col min="8449" max="8449" width="5" customWidth="1"/>
    <col min="8450" max="8450" width="23.42578125" customWidth="1"/>
    <col min="8451" max="8451" width="10.7109375" customWidth="1"/>
    <col min="8452" max="8452" width="0" hidden="1" customWidth="1"/>
    <col min="8453" max="8454" width="9.7109375" bestFit="1" customWidth="1"/>
    <col min="8455" max="8455" width="9.85546875" customWidth="1"/>
    <col min="8700" max="8700" width="1.7109375" customWidth="1"/>
    <col min="8701" max="8701" width="4.140625" customWidth="1"/>
    <col min="8702" max="8702" width="5.7109375" customWidth="1"/>
    <col min="8703" max="8703" width="5.85546875" customWidth="1"/>
    <col min="8704" max="8704" width="7" customWidth="1"/>
    <col min="8705" max="8705" width="5" customWidth="1"/>
    <col min="8706" max="8706" width="23.42578125" customWidth="1"/>
    <col min="8707" max="8707" width="10.7109375" customWidth="1"/>
    <col min="8708" max="8708" width="0" hidden="1" customWidth="1"/>
    <col min="8709" max="8710" width="9.7109375" bestFit="1" customWidth="1"/>
    <col min="8711" max="8711" width="9.85546875" customWidth="1"/>
    <col min="8956" max="8956" width="1.7109375" customWidth="1"/>
    <col min="8957" max="8957" width="4.140625" customWidth="1"/>
    <col min="8958" max="8958" width="5.7109375" customWidth="1"/>
    <col min="8959" max="8959" width="5.85546875" customWidth="1"/>
    <col min="8960" max="8960" width="7" customWidth="1"/>
    <col min="8961" max="8961" width="5" customWidth="1"/>
    <col min="8962" max="8962" width="23.42578125" customWidth="1"/>
    <col min="8963" max="8963" width="10.7109375" customWidth="1"/>
    <col min="8964" max="8964" width="0" hidden="1" customWidth="1"/>
    <col min="8965" max="8966" width="9.7109375" bestFit="1" customWidth="1"/>
    <col min="8967" max="8967" width="9.85546875" customWidth="1"/>
    <col min="9212" max="9212" width="1.7109375" customWidth="1"/>
    <col min="9213" max="9213" width="4.140625" customWidth="1"/>
    <col min="9214" max="9214" width="5.7109375" customWidth="1"/>
    <col min="9215" max="9215" width="5.85546875" customWidth="1"/>
    <col min="9216" max="9216" width="7" customWidth="1"/>
    <col min="9217" max="9217" width="5" customWidth="1"/>
    <col min="9218" max="9218" width="23.42578125" customWidth="1"/>
    <col min="9219" max="9219" width="10.7109375" customWidth="1"/>
    <col min="9220" max="9220" width="0" hidden="1" customWidth="1"/>
    <col min="9221" max="9222" width="9.7109375" bestFit="1" customWidth="1"/>
    <col min="9223" max="9223" width="9.85546875" customWidth="1"/>
    <col min="9468" max="9468" width="1.7109375" customWidth="1"/>
    <col min="9469" max="9469" width="4.140625" customWidth="1"/>
    <col min="9470" max="9470" width="5.7109375" customWidth="1"/>
    <col min="9471" max="9471" width="5.85546875" customWidth="1"/>
    <col min="9472" max="9472" width="7" customWidth="1"/>
    <col min="9473" max="9473" width="5" customWidth="1"/>
    <col min="9474" max="9474" width="23.42578125" customWidth="1"/>
    <col min="9475" max="9475" width="10.7109375" customWidth="1"/>
    <col min="9476" max="9476" width="0" hidden="1" customWidth="1"/>
    <col min="9477" max="9478" width="9.7109375" bestFit="1" customWidth="1"/>
    <col min="9479" max="9479" width="9.85546875" customWidth="1"/>
    <col min="9724" max="9724" width="1.7109375" customWidth="1"/>
    <col min="9725" max="9725" width="4.140625" customWidth="1"/>
    <col min="9726" max="9726" width="5.7109375" customWidth="1"/>
    <col min="9727" max="9727" width="5.85546875" customWidth="1"/>
    <col min="9728" max="9728" width="7" customWidth="1"/>
    <col min="9729" max="9729" width="5" customWidth="1"/>
    <col min="9730" max="9730" width="23.42578125" customWidth="1"/>
    <col min="9731" max="9731" width="10.7109375" customWidth="1"/>
    <col min="9732" max="9732" width="0" hidden="1" customWidth="1"/>
    <col min="9733" max="9734" width="9.7109375" bestFit="1" customWidth="1"/>
    <col min="9735" max="9735" width="9.85546875" customWidth="1"/>
    <col min="9980" max="9980" width="1.7109375" customWidth="1"/>
    <col min="9981" max="9981" width="4.140625" customWidth="1"/>
    <col min="9982" max="9982" width="5.7109375" customWidth="1"/>
    <col min="9983" max="9983" width="5.85546875" customWidth="1"/>
    <col min="9984" max="9984" width="7" customWidth="1"/>
    <col min="9985" max="9985" width="5" customWidth="1"/>
    <col min="9986" max="9986" width="23.42578125" customWidth="1"/>
    <col min="9987" max="9987" width="10.7109375" customWidth="1"/>
    <col min="9988" max="9988" width="0" hidden="1" customWidth="1"/>
    <col min="9989" max="9990" width="9.7109375" bestFit="1" customWidth="1"/>
    <col min="9991" max="9991" width="9.85546875" customWidth="1"/>
    <col min="10236" max="10236" width="1.7109375" customWidth="1"/>
    <col min="10237" max="10237" width="4.140625" customWidth="1"/>
    <col min="10238" max="10238" width="5.7109375" customWidth="1"/>
    <col min="10239" max="10239" width="5.85546875" customWidth="1"/>
    <col min="10240" max="10240" width="7" customWidth="1"/>
    <col min="10241" max="10241" width="5" customWidth="1"/>
    <col min="10242" max="10242" width="23.42578125" customWidth="1"/>
    <col min="10243" max="10243" width="10.7109375" customWidth="1"/>
    <col min="10244" max="10244" width="0" hidden="1" customWidth="1"/>
    <col min="10245" max="10246" width="9.7109375" bestFit="1" customWidth="1"/>
    <col min="10247" max="10247" width="9.85546875" customWidth="1"/>
    <col min="10492" max="10492" width="1.7109375" customWidth="1"/>
    <col min="10493" max="10493" width="4.140625" customWidth="1"/>
    <col min="10494" max="10494" width="5.7109375" customWidth="1"/>
    <col min="10495" max="10495" width="5.85546875" customWidth="1"/>
    <col min="10496" max="10496" width="7" customWidth="1"/>
    <col min="10497" max="10497" width="5" customWidth="1"/>
    <col min="10498" max="10498" width="23.42578125" customWidth="1"/>
    <col min="10499" max="10499" width="10.7109375" customWidth="1"/>
    <col min="10500" max="10500" width="0" hidden="1" customWidth="1"/>
    <col min="10501" max="10502" width="9.7109375" bestFit="1" customWidth="1"/>
    <col min="10503" max="10503" width="9.85546875" customWidth="1"/>
    <col min="10748" max="10748" width="1.7109375" customWidth="1"/>
    <col min="10749" max="10749" width="4.140625" customWidth="1"/>
    <col min="10750" max="10750" width="5.7109375" customWidth="1"/>
    <col min="10751" max="10751" width="5.85546875" customWidth="1"/>
    <col min="10752" max="10752" width="7" customWidth="1"/>
    <col min="10753" max="10753" width="5" customWidth="1"/>
    <col min="10754" max="10754" width="23.42578125" customWidth="1"/>
    <col min="10755" max="10755" width="10.7109375" customWidth="1"/>
    <col min="10756" max="10756" width="0" hidden="1" customWidth="1"/>
    <col min="10757" max="10758" width="9.7109375" bestFit="1" customWidth="1"/>
    <col min="10759" max="10759" width="9.85546875" customWidth="1"/>
    <col min="11004" max="11004" width="1.7109375" customWidth="1"/>
    <col min="11005" max="11005" width="4.140625" customWidth="1"/>
    <col min="11006" max="11006" width="5.7109375" customWidth="1"/>
    <col min="11007" max="11007" width="5.85546875" customWidth="1"/>
    <col min="11008" max="11008" width="7" customWidth="1"/>
    <col min="11009" max="11009" width="5" customWidth="1"/>
    <col min="11010" max="11010" width="23.42578125" customWidth="1"/>
    <col min="11011" max="11011" width="10.7109375" customWidth="1"/>
    <col min="11012" max="11012" width="0" hidden="1" customWidth="1"/>
    <col min="11013" max="11014" width="9.7109375" bestFit="1" customWidth="1"/>
    <col min="11015" max="11015" width="9.85546875" customWidth="1"/>
    <col min="11260" max="11260" width="1.7109375" customWidth="1"/>
    <col min="11261" max="11261" width="4.140625" customWidth="1"/>
    <col min="11262" max="11262" width="5.7109375" customWidth="1"/>
    <col min="11263" max="11263" width="5.85546875" customWidth="1"/>
    <col min="11264" max="11264" width="7" customWidth="1"/>
    <col min="11265" max="11265" width="5" customWidth="1"/>
    <col min="11266" max="11266" width="23.42578125" customWidth="1"/>
    <col min="11267" max="11267" width="10.7109375" customWidth="1"/>
    <col min="11268" max="11268" width="0" hidden="1" customWidth="1"/>
    <col min="11269" max="11270" width="9.7109375" bestFit="1" customWidth="1"/>
    <col min="11271" max="11271" width="9.85546875" customWidth="1"/>
    <col min="11516" max="11516" width="1.7109375" customWidth="1"/>
    <col min="11517" max="11517" width="4.140625" customWidth="1"/>
    <col min="11518" max="11518" width="5.7109375" customWidth="1"/>
    <col min="11519" max="11519" width="5.85546875" customWidth="1"/>
    <col min="11520" max="11520" width="7" customWidth="1"/>
    <col min="11521" max="11521" width="5" customWidth="1"/>
    <col min="11522" max="11522" width="23.42578125" customWidth="1"/>
    <col min="11523" max="11523" width="10.7109375" customWidth="1"/>
    <col min="11524" max="11524" width="0" hidden="1" customWidth="1"/>
    <col min="11525" max="11526" width="9.7109375" bestFit="1" customWidth="1"/>
    <col min="11527" max="11527" width="9.85546875" customWidth="1"/>
    <col min="11772" max="11772" width="1.7109375" customWidth="1"/>
    <col min="11773" max="11773" width="4.140625" customWidth="1"/>
    <col min="11774" max="11774" width="5.7109375" customWidth="1"/>
    <col min="11775" max="11775" width="5.85546875" customWidth="1"/>
    <col min="11776" max="11776" width="7" customWidth="1"/>
    <col min="11777" max="11777" width="5" customWidth="1"/>
    <col min="11778" max="11778" width="23.42578125" customWidth="1"/>
    <col min="11779" max="11779" width="10.7109375" customWidth="1"/>
    <col min="11780" max="11780" width="0" hidden="1" customWidth="1"/>
    <col min="11781" max="11782" width="9.7109375" bestFit="1" customWidth="1"/>
    <col min="11783" max="11783" width="9.85546875" customWidth="1"/>
    <col min="12028" max="12028" width="1.7109375" customWidth="1"/>
    <col min="12029" max="12029" width="4.140625" customWidth="1"/>
    <col min="12030" max="12030" width="5.7109375" customWidth="1"/>
    <col min="12031" max="12031" width="5.85546875" customWidth="1"/>
    <col min="12032" max="12032" width="7" customWidth="1"/>
    <col min="12033" max="12033" width="5" customWidth="1"/>
    <col min="12034" max="12034" width="23.42578125" customWidth="1"/>
    <col min="12035" max="12035" width="10.7109375" customWidth="1"/>
    <col min="12036" max="12036" width="0" hidden="1" customWidth="1"/>
    <col min="12037" max="12038" width="9.7109375" bestFit="1" customWidth="1"/>
    <col min="12039" max="12039" width="9.85546875" customWidth="1"/>
    <col min="12284" max="12284" width="1.7109375" customWidth="1"/>
    <col min="12285" max="12285" width="4.140625" customWidth="1"/>
    <col min="12286" max="12286" width="5.7109375" customWidth="1"/>
    <col min="12287" max="12287" width="5.85546875" customWidth="1"/>
    <col min="12288" max="12288" width="7" customWidth="1"/>
    <col min="12289" max="12289" width="5" customWidth="1"/>
    <col min="12290" max="12290" width="23.42578125" customWidth="1"/>
    <col min="12291" max="12291" width="10.7109375" customWidth="1"/>
    <col min="12292" max="12292" width="0" hidden="1" customWidth="1"/>
    <col min="12293" max="12294" width="9.7109375" bestFit="1" customWidth="1"/>
    <col min="12295" max="12295" width="9.85546875" customWidth="1"/>
    <col min="12540" max="12540" width="1.7109375" customWidth="1"/>
    <col min="12541" max="12541" width="4.140625" customWidth="1"/>
    <col min="12542" max="12542" width="5.7109375" customWidth="1"/>
    <col min="12543" max="12543" width="5.85546875" customWidth="1"/>
    <col min="12544" max="12544" width="7" customWidth="1"/>
    <col min="12545" max="12545" width="5" customWidth="1"/>
    <col min="12546" max="12546" width="23.42578125" customWidth="1"/>
    <col min="12547" max="12547" width="10.7109375" customWidth="1"/>
    <col min="12548" max="12548" width="0" hidden="1" customWidth="1"/>
    <col min="12549" max="12550" width="9.7109375" bestFit="1" customWidth="1"/>
    <col min="12551" max="12551" width="9.85546875" customWidth="1"/>
    <col min="12796" max="12796" width="1.7109375" customWidth="1"/>
    <col min="12797" max="12797" width="4.140625" customWidth="1"/>
    <col min="12798" max="12798" width="5.7109375" customWidth="1"/>
    <col min="12799" max="12799" width="5.85546875" customWidth="1"/>
    <col min="12800" max="12800" width="7" customWidth="1"/>
    <col min="12801" max="12801" width="5" customWidth="1"/>
    <col min="12802" max="12802" width="23.42578125" customWidth="1"/>
    <col min="12803" max="12803" width="10.7109375" customWidth="1"/>
    <col min="12804" max="12804" width="0" hidden="1" customWidth="1"/>
    <col min="12805" max="12806" width="9.7109375" bestFit="1" customWidth="1"/>
    <col min="12807" max="12807" width="9.85546875" customWidth="1"/>
    <col min="13052" max="13052" width="1.7109375" customWidth="1"/>
    <col min="13053" max="13053" width="4.140625" customWidth="1"/>
    <col min="13054" max="13054" width="5.7109375" customWidth="1"/>
    <col min="13055" max="13055" width="5.85546875" customWidth="1"/>
    <col min="13056" max="13056" width="7" customWidth="1"/>
    <col min="13057" max="13057" width="5" customWidth="1"/>
    <col min="13058" max="13058" width="23.42578125" customWidth="1"/>
    <col min="13059" max="13059" width="10.7109375" customWidth="1"/>
    <col min="13060" max="13060" width="0" hidden="1" customWidth="1"/>
    <col min="13061" max="13062" width="9.7109375" bestFit="1" customWidth="1"/>
    <col min="13063" max="13063" width="9.85546875" customWidth="1"/>
    <col min="13308" max="13308" width="1.7109375" customWidth="1"/>
    <col min="13309" max="13309" width="4.140625" customWidth="1"/>
    <col min="13310" max="13310" width="5.7109375" customWidth="1"/>
    <col min="13311" max="13311" width="5.85546875" customWidth="1"/>
    <col min="13312" max="13312" width="7" customWidth="1"/>
    <col min="13313" max="13313" width="5" customWidth="1"/>
    <col min="13314" max="13314" width="23.42578125" customWidth="1"/>
    <col min="13315" max="13315" width="10.7109375" customWidth="1"/>
    <col min="13316" max="13316" width="0" hidden="1" customWidth="1"/>
    <col min="13317" max="13318" width="9.7109375" bestFit="1" customWidth="1"/>
    <col min="13319" max="13319" width="9.85546875" customWidth="1"/>
    <col min="13564" max="13564" width="1.7109375" customWidth="1"/>
    <col min="13565" max="13565" width="4.140625" customWidth="1"/>
    <col min="13566" max="13566" width="5.7109375" customWidth="1"/>
    <col min="13567" max="13567" width="5.85546875" customWidth="1"/>
    <col min="13568" max="13568" width="7" customWidth="1"/>
    <col min="13569" max="13569" width="5" customWidth="1"/>
    <col min="13570" max="13570" width="23.42578125" customWidth="1"/>
    <col min="13571" max="13571" width="10.7109375" customWidth="1"/>
    <col min="13572" max="13572" width="0" hidden="1" customWidth="1"/>
    <col min="13573" max="13574" width="9.7109375" bestFit="1" customWidth="1"/>
    <col min="13575" max="13575" width="9.85546875" customWidth="1"/>
    <col min="13820" max="13820" width="1.7109375" customWidth="1"/>
    <col min="13821" max="13821" width="4.140625" customWidth="1"/>
    <col min="13822" max="13822" width="5.7109375" customWidth="1"/>
    <col min="13823" max="13823" width="5.85546875" customWidth="1"/>
    <col min="13824" max="13824" width="7" customWidth="1"/>
    <col min="13825" max="13825" width="5" customWidth="1"/>
    <col min="13826" max="13826" width="23.42578125" customWidth="1"/>
    <col min="13827" max="13827" width="10.7109375" customWidth="1"/>
    <col min="13828" max="13828" width="0" hidden="1" customWidth="1"/>
    <col min="13829" max="13830" width="9.7109375" bestFit="1" customWidth="1"/>
    <col min="13831" max="13831" width="9.85546875" customWidth="1"/>
    <col min="14076" max="14076" width="1.7109375" customWidth="1"/>
    <col min="14077" max="14077" width="4.140625" customWidth="1"/>
    <col min="14078" max="14078" width="5.7109375" customWidth="1"/>
    <col min="14079" max="14079" width="5.85546875" customWidth="1"/>
    <col min="14080" max="14080" width="7" customWidth="1"/>
    <col min="14081" max="14081" width="5" customWidth="1"/>
    <col min="14082" max="14082" width="23.42578125" customWidth="1"/>
    <col min="14083" max="14083" width="10.7109375" customWidth="1"/>
    <col min="14084" max="14084" width="0" hidden="1" customWidth="1"/>
    <col min="14085" max="14086" width="9.7109375" bestFit="1" customWidth="1"/>
    <col min="14087" max="14087" width="9.85546875" customWidth="1"/>
    <col min="14332" max="14332" width="1.7109375" customWidth="1"/>
    <col min="14333" max="14333" width="4.140625" customWidth="1"/>
    <col min="14334" max="14334" width="5.7109375" customWidth="1"/>
    <col min="14335" max="14335" width="5.85546875" customWidth="1"/>
    <col min="14336" max="14336" width="7" customWidth="1"/>
    <col min="14337" max="14337" width="5" customWidth="1"/>
    <col min="14338" max="14338" width="23.42578125" customWidth="1"/>
    <col min="14339" max="14339" width="10.7109375" customWidth="1"/>
    <col min="14340" max="14340" width="0" hidden="1" customWidth="1"/>
    <col min="14341" max="14342" width="9.7109375" bestFit="1" customWidth="1"/>
    <col min="14343" max="14343" width="9.85546875" customWidth="1"/>
    <col min="14588" max="14588" width="1.7109375" customWidth="1"/>
    <col min="14589" max="14589" width="4.140625" customWidth="1"/>
    <col min="14590" max="14590" width="5.7109375" customWidth="1"/>
    <col min="14591" max="14591" width="5.85546875" customWidth="1"/>
    <col min="14592" max="14592" width="7" customWidth="1"/>
    <col min="14593" max="14593" width="5" customWidth="1"/>
    <col min="14594" max="14594" width="23.42578125" customWidth="1"/>
    <col min="14595" max="14595" width="10.7109375" customWidth="1"/>
    <col min="14596" max="14596" width="0" hidden="1" customWidth="1"/>
    <col min="14597" max="14598" width="9.7109375" bestFit="1" customWidth="1"/>
    <col min="14599" max="14599" width="9.85546875" customWidth="1"/>
    <col min="14844" max="14844" width="1.7109375" customWidth="1"/>
    <col min="14845" max="14845" width="4.140625" customWidth="1"/>
    <col min="14846" max="14846" width="5.7109375" customWidth="1"/>
    <col min="14847" max="14847" width="5.85546875" customWidth="1"/>
    <col min="14848" max="14848" width="7" customWidth="1"/>
    <col min="14849" max="14849" width="5" customWidth="1"/>
    <col min="14850" max="14850" width="23.42578125" customWidth="1"/>
    <col min="14851" max="14851" width="10.7109375" customWidth="1"/>
    <col min="14852" max="14852" width="0" hidden="1" customWidth="1"/>
    <col min="14853" max="14854" width="9.7109375" bestFit="1" customWidth="1"/>
    <col min="14855" max="14855" width="9.85546875" customWidth="1"/>
    <col min="15100" max="15100" width="1.7109375" customWidth="1"/>
    <col min="15101" max="15101" width="4.140625" customWidth="1"/>
    <col min="15102" max="15102" width="5.7109375" customWidth="1"/>
    <col min="15103" max="15103" width="5.85546875" customWidth="1"/>
    <col min="15104" max="15104" width="7" customWidth="1"/>
    <col min="15105" max="15105" width="5" customWidth="1"/>
    <col min="15106" max="15106" width="23.42578125" customWidth="1"/>
    <col min="15107" max="15107" width="10.7109375" customWidth="1"/>
    <col min="15108" max="15108" width="0" hidden="1" customWidth="1"/>
    <col min="15109" max="15110" width="9.7109375" bestFit="1" customWidth="1"/>
    <col min="15111" max="15111" width="9.85546875" customWidth="1"/>
    <col min="15356" max="15356" width="1.7109375" customWidth="1"/>
    <col min="15357" max="15357" width="4.140625" customWidth="1"/>
    <col min="15358" max="15358" width="5.7109375" customWidth="1"/>
    <col min="15359" max="15359" width="5.85546875" customWidth="1"/>
    <col min="15360" max="15360" width="7" customWidth="1"/>
    <col min="15361" max="15361" width="5" customWidth="1"/>
    <col min="15362" max="15362" width="23.42578125" customWidth="1"/>
    <col min="15363" max="15363" width="10.7109375" customWidth="1"/>
    <col min="15364" max="15364" width="0" hidden="1" customWidth="1"/>
    <col min="15365" max="15366" width="9.7109375" bestFit="1" customWidth="1"/>
    <col min="15367" max="15367" width="9.85546875" customWidth="1"/>
    <col min="15612" max="15612" width="1.7109375" customWidth="1"/>
    <col min="15613" max="15613" width="4.140625" customWidth="1"/>
    <col min="15614" max="15614" width="5.7109375" customWidth="1"/>
    <col min="15615" max="15615" width="5.85546875" customWidth="1"/>
    <col min="15616" max="15616" width="7" customWidth="1"/>
    <col min="15617" max="15617" width="5" customWidth="1"/>
    <col min="15618" max="15618" width="23.42578125" customWidth="1"/>
    <col min="15619" max="15619" width="10.7109375" customWidth="1"/>
    <col min="15620" max="15620" width="0" hidden="1" customWidth="1"/>
    <col min="15621" max="15622" width="9.7109375" bestFit="1" customWidth="1"/>
    <col min="15623" max="15623" width="9.85546875" customWidth="1"/>
    <col min="15868" max="15868" width="1.7109375" customWidth="1"/>
    <col min="15869" max="15869" width="4.140625" customWidth="1"/>
    <col min="15870" max="15870" width="5.7109375" customWidth="1"/>
    <col min="15871" max="15871" width="5.85546875" customWidth="1"/>
    <col min="15872" max="15872" width="7" customWidth="1"/>
    <col min="15873" max="15873" width="5" customWidth="1"/>
    <col min="15874" max="15874" width="23.42578125" customWidth="1"/>
    <col min="15875" max="15875" width="10.7109375" customWidth="1"/>
    <col min="15876" max="15876" width="0" hidden="1" customWidth="1"/>
    <col min="15877" max="15878" width="9.7109375" bestFit="1" customWidth="1"/>
    <col min="15879" max="15879" width="9.85546875" customWidth="1"/>
    <col min="16124" max="16124" width="1.7109375" customWidth="1"/>
    <col min="16125" max="16125" width="4.140625" customWidth="1"/>
    <col min="16126" max="16126" width="5.7109375" customWidth="1"/>
    <col min="16127" max="16127" width="5.85546875" customWidth="1"/>
    <col min="16128" max="16128" width="7" customWidth="1"/>
    <col min="16129" max="16129" width="5" customWidth="1"/>
    <col min="16130" max="16130" width="23.42578125" customWidth="1"/>
    <col min="16131" max="16131" width="10.7109375" customWidth="1"/>
    <col min="16132" max="16132" width="0" hidden="1" customWidth="1"/>
    <col min="16133" max="16134" width="9.7109375" bestFit="1" customWidth="1"/>
    <col min="16135" max="16135" width="9.85546875" customWidth="1"/>
  </cols>
  <sheetData>
    <row r="2" spans="2:12" hidden="1" x14ac:dyDescent="0.25"/>
    <row r="3" spans="2:12" ht="15.75" thickBot="1" x14ac:dyDescent="0.3"/>
    <row r="4" spans="2:12" ht="18.75" x14ac:dyDescent="0.3">
      <c r="B4" s="196" t="s">
        <v>258</v>
      </c>
      <c r="C4" s="197"/>
      <c r="D4" s="197"/>
      <c r="E4" s="197"/>
      <c r="F4" s="274"/>
      <c r="G4" s="274"/>
      <c r="H4" s="198"/>
      <c r="I4" s="198"/>
      <c r="J4" s="198"/>
      <c r="K4" s="198"/>
      <c r="L4" s="198"/>
    </row>
    <row r="5" spans="2:12" ht="51.75" customHeight="1" x14ac:dyDescent="0.25">
      <c r="B5" s="857" t="s">
        <v>0</v>
      </c>
      <c r="C5" s="858"/>
      <c r="D5" s="858"/>
      <c r="E5" s="858"/>
      <c r="F5" s="858"/>
      <c r="G5" s="859"/>
      <c r="H5" s="636" t="s">
        <v>374</v>
      </c>
      <c r="I5" s="636" t="s">
        <v>432</v>
      </c>
      <c r="J5" s="636" t="s">
        <v>433</v>
      </c>
      <c r="K5" s="636" t="s">
        <v>407</v>
      </c>
      <c r="L5" s="636" t="s">
        <v>408</v>
      </c>
    </row>
    <row r="6" spans="2:12" ht="33.75" x14ac:dyDescent="0.25">
      <c r="B6" s="203" t="s">
        <v>196</v>
      </c>
      <c r="C6" s="201" t="s">
        <v>197</v>
      </c>
      <c r="D6" s="202" t="s">
        <v>198</v>
      </c>
      <c r="E6" s="202" t="s">
        <v>199</v>
      </c>
      <c r="F6" s="202" t="s">
        <v>224</v>
      </c>
      <c r="G6" s="203" t="s">
        <v>201</v>
      </c>
      <c r="H6" s="204">
        <f t="shared" ref="H6:K6" si="0">H7+H12</f>
        <v>35216</v>
      </c>
      <c r="I6" s="204">
        <f t="shared" si="0"/>
        <v>1197.5999999999999</v>
      </c>
      <c r="J6" s="204">
        <f t="shared" si="0"/>
        <v>36413.599999999999</v>
      </c>
      <c r="K6" s="204">
        <f t="shared" si="0"/>
        <v>31038.33</v>
      </c>
      <c r="L6" s="772">
        <f t="shared" ref="L6:L17" si="1">K6/J6*100</f>
        <v>85.238290089417148</v>
      </c>
    </row>
    <row r="7" spans="2:12" x14ac:dyDescent="0.25">
      <c r="B7" s="389"/>
      <c r="C7" s="337">
        <v>1</v>
      </c>
      <c r="D7" s="390"/>
      <c r="E7" s="390"/>
      <c r="F7" s="391"/>
      <c r="G7" s="392" t="s">
        <v>259</v>
      </c>
      <c r="H7" s="207">
        <f t="shared" ref="H7:K7" si="2">H8</f>
        <v>19916</v>
      </c>
      <c r="I7" s="207">
        <f t="shared" si="2"/>
        <v>1197.5999999999999</v>
      </c>
      <c r="J7" s="207">
        <f t="shared" si="2"/>
        <v>21113.599999999999</v>
      </c>
      <c r="K7" s="207">
        <f t="shared" si="2"/>
        <v>19244.47</v>
      </c>
      <c r="L7" s="767">
        <f t="shared" si="1"/>
        <v>91.147270006062456</v>
      </c>
    </row>
    <row r="8" spans="2:12" x14ac:dyDescent="0.25">
      <c r="B8" s="393"/>
      <c r="C8" s="394"/>
      <c r="D8" s="394"/>
      <c r="E8" s="395" t="s">
        <v>260</v>
      </c>
      <c r="F8" s="73">
        <v>630</v>
      </c>
      <c r="G8" s="102" t="s">
        <v>19</v>
      </c>
      <c r="H8" s="84">
        <f t="shared" ref="H8:K8" si="3">SUM(H9:H11)</f>
        <v>19916</v>
      </c>
      <c r="I8" s="84">
        <f t="shared" si="3"/>
        <v>1197.5999999999999</v>
      </c>
      <c r="J8" s="84">
        <f t="shared" si="3"/>
        <v>21113.599999999999</v>
      </c>
      <c r="K8" s="84">
        <f t="shared" si="3"/>
        <v>19244.47</v>
      </c>
      <c r="L8" s="767">
        <f t="shared" si="1"/>
        <v>91.147270006062456</v>
      </c>
    </row>
    <row r="9" spans="2:12" x14ac:dyDescent="0.25">
      <c r="B9" s="393"/>
      <c r="C9" s="394"/>
      <c r="D9" s="394"/>
      <c r="E9" s="395" t="s">
        <v>260</v>
      </c>
      <c r="F9" s="214">
        <v>632</v>
      </c>
      <c r="G9" s="215" t="s">
        <v>25</v>
      </c>
      <c r="H9" s="86">
        <v>6620</v>
      </c>
      <c r="I9" s="76"/>
      <c r="J9" s="76">
        <v>6620</v>
      </c>
      <c r="K9" s="451">
        <v>6618.21</v>
      </c>
      <c r="L9" s="767">
        <f t="shared" si="1"/>
        <v>99.972960725075538</v>
      </c>
    </row>
    <row r="10" spans="2:12" x14ac:dyDescent="0.25">
      <c r="B10" s="393"/>
      <c r="C10" s="394"/>
      <c r="D10" s="394"/>
      <c r="E10" s="395" t="s">
        <v>260</v>
      </c>
      <c r="F10" s="110">
        <v>635</v>
      </c>
      <c r="G10" s="77" t="s">
        <v>73</v>
      </c>
      <c r="H10" s="86">
        <v>0</v>
      </c>
      <c r="I10" s="86">
        <v>1197.5999999999999</v>
      </c>
      <c r="J10" s="86">
        <v>1197.5999999999999</v>
      </c>
      <c r="K10" s="451">
        <v>1197.5999999999999</v>
      </c>
      <c r="L10" s="767">
        <f t="shared" si="1"/>
        <v>100</v>
      </c>
    </row>
    <row r="11" spans="2:12" x14ac:dyDescent="0.25">
      <c r="B11" s="393"/>
      <c r="C11" s="394"/>
      <c r="D11" s="394"/>
      <c r="E11" s="395" t="s">
        <v>260</v>
      </c>
      <c r="F11" s="110">
        <v>637</v>
      </c>
      <c r="G11" s="77" t="s">
        <v>49</v>
      </c>
      <c r="H11" s="86">
        <v>13296</v>
      </c>
      <c r="I11" s="86"/>
      <c r="J11" s="86">
        <v>13296</v>
      </c>
      <c r="K11" s="451">
        <v>11428.66</v>
      </c>
      <c r="L11" s="767">
        <f t="shared" si="1"/>
        <v>85.955625752105888</v>
      </c>
    </row>
    <row r="12" spans="2:12" x14ac:dyDescent="0.25">
      <c r="B12" s="206"/>
      <c r="C12" s="337">
        <v>2</v>
      </c>
      <c r="D12" s="396"/>
      <c r="E12" s="397"/>
      <c r="F12" s="398"/>
      <c r="G12" s="399" t="s">
        <v>261</v>
      </c>
      <c r="H12" s="207">
        <f t="shared" ref="H12" si="4">H13+H14</f>
        <v>15300</v>
      </c>
      <c r="I12" s="207">
        <f>I13+I14</f>
        <v>0</v>
      </c>
      <c r="J12" s="207">
        <f t="shared" ref="J12:K12" si="5">J13+J14</f>
        <v>15300</v>
      </c>
      <c r="K12" s="207">
        <f t="shared" si="5"/>
        <v>11793.86</v>
      </c>
      <c r="L12" s="767">
        <f t="shared" si="1"/>
        <v>77.084052287581699</v>
      </c>
    </row>
    <row r="13" spans="2:12" ht="26.25" x14ac:dyDescent="0.25">
      <c r="B13" s="282"/>
      <c r="C13" s="282"/>
      <c r="D13" s="282"/>
      <c r="E13" s="283" t="s">
        <v>262</v>
      </c>
      <c r="F13" s="73">
        <v>625</v>
      </c>
      <c r="G13" s="102" t="s">
        <v>76</v>
      </c>
      <c r="H13" s="84">
        <v>1900</v>
      </c>
      <c r="I13" s="84"/>
      <c r="J13" s="84">
        <v>1900</v>
      </c>
      <c r="K13" s="452">
        <v>1072.78</v>
      </c>
      <c r="L13" s="767">
        <f t="shared" si="1"/>
        <v>56.462105263157895</v>
      </c>
    </row>
    <row r="14" spans="2:12" x14ac:dyDescent="0.25">
      <c r="B14" s="282"/>
      <c r="C14" s="282"/>
      <c r="D14" s="282"/>
      <c r="E14" s="283" t="s">
        <v>262</v>
      </c>
      <c r="F14" s="73">
        <v>630</v>
      </c>
      <c r="G14" s="102" t="s">
        <v>19</v>
      </c>
      <c r="H14" s="84">
        <f>SUM(H15:H17)</f>
        <v>13400</v>
      </c>
      <c r="I14" s="84">
        <f t="shared" ref="I14:K14" si="6">SUM(I15:I17)</f>
        <v>0</v>
      </c>
      <c r="J14" s="84">
        <f t="shared" si="6"/>
        <v>13400</v>
      </c>
      <c r="K14" s="84">
        <f t="shared" si="6"/>
        <v>10721.08</v>
      </c>
      <c r="L14" s="767">
        <f t="shared" si="1"/>
        <v>80.008059701492542</v>
      </c>
    </row>
    <row r="15" spans="2:12" x14ac:dyDescent="0.25">
      <c r="B15" s="282"/>
      <c r="C15" s="282"/>
      <c r="D15" s="282"/>
      <c r="E15" s="283" t="s">
        <v>262</v>
      </c>
      <c r="F15" s="110">
        <v>633</v>
      </c>
      <c r="G15" s="77" t="s">
        <v>28</v>
      </c>
      <c r="H15" s="86">
        <v>4500</v>
      </c>
      <c r="I15" s="76"/>
      <c r="J15" s="76">
        <v>4500</v>
      </c>
      <c r="K15" s="130">
        <v>1575.45</v>
      </c>
      <c r="L15" s="767">
        <f t="shared" si="1"/>
        <v>35.010000000000005</v>
      </c>
    </row>
    <row r="16" spans="2:12" ht="26.25" x14ac:dyDescent="0.25">
      <c r="B16" s="282"/>
      <c r="C16" s="282"/>
      <c r="D16" s="282"/>
      <c r="E16" s="283" t="s">
        <v>262</v>
      </c>
      <c r="F16" s="113">
        <v>635</v>
      </c>
      <c r="G16" s="111" t="s">
        <v>84</v>
      </c>
      <c r="H16" s="86">
        <v>1400</v>
      </c>
      <c r="I16" s="76"/>
      <c r="J16" s="76">
        <v>1400</v>
      </c>
      <c r="K16" s="130">
        <v>355.36</v>
      </c>
      <c r="L16" s="767">
        <f t="shared" si="1"/>
        <v>25.382857142857144</v>
      </c>
    </row>
    <row r="17" spans="2:12" x14ac:dyDescent="0.25">
      <c r="B17" s="282"/>
      <c r="C17" s="282"/>
      <c r="D17" s="282"/>
      <c r="E17" s="283" t="s">
        <v>262</v>
      </c>
      <c r="F17" s="113">
        <v>637</v>
      </c>
      <c r="G17" s="111" t="s">
        <v>85</v>
      </c>
      <c r="H17" s="86">
        <v>7500</v>
      </c>
      <c r="I17" s="76"/>
      <c r="J17" s="76">
        <v>7500</v>
      </c>
      <c r="K17" s="130">
        <v>8790.27</v>
      </c>
      <c r="L17" s="767">
        <f t="shared" si="1"/>
        <v>117.20360000000001</v>
      </c>
    </row>
    <row r="18" spans="2:12" x14ac:dyDescent="0.25">
      <c r="B18" s="4"/>
      <c r="C18" s="4"/>
      <c r="D18" s="4"/>
      <c r="E18" s="4"/>
      <c r="F18" s="4"/>
      <c r="G18" s="4"/>
    </row>
    <row r="19" spans="2:12" x14ac:dyDescent="0.25">
      <c r="B19" s="918" t="s">
        <v>106</v>
      </c>
      <c r="C19" s="919"/>
      <c r="D19" s="919"/>
      <c r="E19" s="919"/>
      <c r="F19" s="919"/>
      <c r="G19" s="920"/>
      <c r="H19" s="400"/>
      <c r="I19" s="400"/>
      <c r="J19" s="400"/>
      <c r="K19" s="400"/>
      <c r="L19" s="400"/>
    </row>
    <row r="20" spans="2:12" ht="33.75" x14ac:dyDescent="0.25">
      <c r="B20" s="203" t="s">
        <v>196</v>
      </c>
      <c r="C20" s="201" t="s">
        <v>197</v>
      </c>
      <c r="D20" s="202" t="s">
        <v>198</v>
      </c>
      <c r="E20" s="202" t="s">
        <v>199</v>
      </c>
      <c r="F20" s="202" t="s">
        <v>224</v>
      </c>
      <c r="G20" s="203" t="s">
        <v>201</v>
      </c>
      <c r="H20" s="204"/>
      <c r="I20" s="204">
        <f t="shared" ref="I20:K20" si="7">SUM(I21:I22)</f>
        <v>1700</v>
      </c>
      <c r="J20" s="204">
        <f t="shared" si="7"/>
        <v>1700</v>
      </c>
      <c r="K20" s="204">
        <f t="shared" si="7"/>
        <v>1510</v>
      </c>
      <c r="L20" s="631"/>
    </row>
    <row r="21" spans="2:12" x14ac:dyDescent="0.25">
      <c r="B21" s="385"/>
      <c r="C21" s="386"/>
      <c r="D21" s="386"/>
      <c r="E21" s="401" t="s">
        <v>262</v>
      </c>
      <c r="F21" s="343">
        <v>713</v>
      </c>
      <c r="G21" s="325" t="s">
        <v>108</v>
      </c>
      <c r="H21" s="57">
        <v>0</v>
      </c>
      <c r="I21" s="449">
        <v>1700</v>
      </c>
      <c r="J21" s="449">
        <v>1700</v>
      </c>
      <c r="K21" s="449">
        <v>1510</v>
      </c>
      <c r="L21" s="400">
        <v>89</v>
      </c>
    </row>
    <row r="22" spans="2:12" ht="26.25" x14ac:dyDescent="0.25">
      <c r="B22" s="402"/>
      <c r="C22" s="402"/>
      <c r="D22" s="402"/>
      <c r="E22" s="401" t="s">
        <v>262</v>
      </c>
      <c r="F22" s="403">
        <v>716</v>
      </c>
      <c r="G22" s="404" t="s">
        <v>109</v>
      </c>
      <c r="H22" s="57"/>
      <c r="I22" s="400"/>
      <c r="J22" s="400"/>
      <c r="K22" s="400"/>
      <c r="L22" s="400"/>
    </row>
    <row r="23" spans="2:12" x14ac:dyDescent="0.25">
      <c r="E23" s="405"/>
      <c r="F23" s="405"/>
      <c r="G23" s="405"/>
      <c r="H23" s="406"/>
    </row>
    <row r="24" spans="2:12" ht="15.75" x14ac:dyDescent="0.25">
      <c r="B24" s="868" t="s">
        <v>221</v>
      </c>
      <c r="C24" s="870"/>
      <c r="D24" s="870"/>
      <c r="E24" s="870"/>
      <c r="F24" s="870"/>
      <c r="G24" s="870"/>
      <c r="H24" s="207">
        <f t="shared" ref="H24:J24" si="8">H6+H20</f>
        <v>35216</v>
      </c>
      <c r="I24" s="207">
        <f t="shared" si="8"/>
        <v>2897.6</v>
      </c>
      <c r="J24" s="207">
        <f t="shared" si="8"/>
        <v>38113.599999999999</v>
      </c>
    </row>
    <row r="26" spans="2:12" x14ac:dyDescent="0.25">
      <c r="C26" s="4"/>
    </row>
  </sheetData>
  <mergeCells count="3">
    <mergeCell ref="B5:G5"/>
    <mergeCell ref="B19:G19"/>
    <mergeCell ref="B24:G24"/>
  </mergeCells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2:L18"/>
  <sheetViews>
    <sheetView topLeftCell="A2" workbookViewId="0">
      <selection activeCell="L7" sqref="L7"/>
    </sheetView>
  </sheetViews>
  <sheetFormatPr defaultRowHeight="15" x14ac:dyDescent="0.25"/>
  <cols>
    <col min="1" max="1" width="1" customWidth="1"/>
    <col min="2" max="2" width="4.28515625" customWidth="1"/>
    <col min="3" max="3" width="6" customWidth="1"/>
    <col min="4" max="4" width="5.7109375" customWidth="1"/>
    <col min="5" max="5" width="7.140625" customWidth="1"/>
    <col min="6" max="6" width="8.28515625" customWidth="1"/>
    <col min="7" max="7" width="23.28515625" customWidth="1"/>
    <col min="8" max="8" width="11" customWidth="1"/>
    <col min="9" max="9" width="10.42578125" customWidth="1"/>
    <col min="10" max="10" width="10.85546875" customWidth="1"/>
    <col min="11" max="11" width="11.28515625" customWidth="1"/>
    <col min="252" max="252" width="1" customWidth="1"/>
    <col min="253" max="253" width="4.28515625" customWidth="1"/>
    <col min="254" max="254" width="6" customWidth="1"/>
    <col min="255" max="255" width="5.7109375" customWidth="1"/>
    <col min="256" max="256" width="7.140625" customWidth="1"/>
    <col min="257" max="257" width="8.28515625" customWidth="1"/>
    <col min="258" max="258" width="23.28515625" customWidth="1"/>
    <col min="259" max="259" width="10.5703125" customWidth="1"/>
    <col min="260" max="260" width="0" hidden="1" customWidth="1"/>
    <col min="261" max="261" width="11.140625" customWidth="1"/>
    <col min="262" max="262" width="9.7109375" bestFit="1" customWidth="1"/>
    <col min="263" max="263" width="10.42578125" customWidth="1"/>
    <col min="264" max="264" width="11" customWidth="1"/>
    <col min="508" max="508" width="1" customWidth="1"/>
    <col min="509" max="509" width="4.28515625" customWidth="1"/>
    <col min="510" max="510" width="6" customWidth="1"/>
    <col min="511" max="511" width="5.7109375" customWidth="1"/>
    <col min="512" max="512" width="7.140625" customWidth="1"/>
    <col min="513" max="513" width="8.28515625" customWidth="1"/>
    <col min="514" max="514" width="23.28515625" customWidth="1"/>
    <col min="515" max="515" width="10.5703125" customWidth="1"/>
    <col min="516" max="516" width="0" hidden="1" customWidth="1"/>
    <col min="517" max="517" width="11.140625" customWidth="1"/>
    <col min="518" max="518" width="9.7109375" bestFit="1" customWidth="1"/>
    <col min="519" max="519" width="10.42578125" customWidth="1"/>
    <col min="520" max="520" width="11" customWidth="1"/>
    <col min="764" max="764" width="1" customWidth="1"/>
    <col min="765" max="765" width="4.28515625" customWidth="1"/>
    <col min="766" max="766" width="6" customWidth="1"/>
    <col min="767" max="767" width="5.7109375" customWidth="1"/>
    <col min="768" max="768" width="7.140625" customWidth="1"/>
    <col min="769" max="769" width="8.28515625" customWidth="1"/>
    <col min="770" max="770" width="23.28515625" customWidth="1"/>
    <col min="771" max="771" width="10.5703125" customWidth="1"/>
    <col min="772" max="772" width="0" hidden="1" customWidth="1"/>
    <col min="773" max="773" width="11.140625" customWidth="1"/>
    <col min="774" max="774" width="9.7109375" bestFit="1" customWidth="1"/>
    <col min="775" max="775" width="10.42578125" customWidth="1"/>
    <col min="776" max="776" width="11" customWidth="1"/>
    <col min="1020" max="1020" width="1" customWidth="1"/>
    <col min="1021" max="1021" width="4.28515625" customWidth="1"/>
    <col min="1022" max="1022" width="6" customWidth="1"/>
    <col min="1023" max="1023" width="5.7109375" customWidth="1"/>
    <col min="1024" max="1024" width="7.140625" customWidth="1"/>
    <col min="1025" max="1025" width="8.28515625" customWidth="1"/>
    <col min="1026" max="1026" width="23.28515625" customWidth="1"/>
    <col min="1027" max="1027" width="10.5703125" customWidth="1"/>
    <col min="1028" max="1028" width="0" hidden="1" customWidth="1"/>
    <col min="1029" max="1029" width="11.140625" customWidth="1"/>
    <col min="1030" max="1030" width="9.7109375" bestFit="1" customWidth="1"/>
    <col min="1031" max="1031" width="10.42578125" customWidth="1"/>
    <col min="1032" max="1032" width="11" customWidth="1"/>
    <col min="1276" max="1276" width="1" customWidth="1"/>
    <col min="1277" max="1277" width="4.28515625" customWidth="1"/>
    <col min="1278" max="1278" width="6" customWidth="1"/>
    <col min="1279" max="1279" width="5.7109375" customWidth="1"/>
    <col min="1280" max="1280" width="7.140625" customWidth="1"/>
    <col min="1281" max="1281" width="8.28515625" customWidth="1"/>
    <col min="1282" max="1282" width="23.28515625" customWidth="1"/>
    <col min="1283" max="1283" width="10.5703125" customWidth="1"/>
    <col min="1284" max="1284" width="0" hidden="1" customWidth="1"/>
    <col min="1285" max="1285" width="11.140625" customWidth="1"/>
    <col min="1286" max="1286" width="9.7109375" bestFit="1" customWidth="1"/>
    <col min="1287" max="1287" width="10.42578125" customWidth="1"/>
    <col min="1288" max="1288" width="11" customWidth="1"/>
    <col min="1532" max="1532" width="1" customWidth="1"/>
    <col min="1533" max="1533" width="4.28515625" customWidth="1"/>
    <col min="1534" max="1534" width="6" customWidth="1"/>
    <col min="1535" max="1535" width="5.7109375" customWidth="1"/>
    <col min="1536" max="1536" width="7.140625" customWidth="1"/>
    <col min="1537" max="1537" width="8.28515625" customWidth="1"/>
    <col min="1538" max="1538" width="23.28515625" customWidth="1"/>
    <col min="1539" max="1539" width="10.5703125" customWidth="1"/>
    <col min="1540" max="1540" width="0" hidden="1" customWidth="1"/>
    <col min="1541" max="1541" width="11.140625" customWidth="1"/>
    <col min="1542" max="1542" width="9.7109375" bestFit="1" customWidth="1"/>
    <col min="1543" max="1543" width="10.42578125" customWidth="1"/>
    <col min="1544" max="1544" width="11" customWidth="1"/>
    <col min="1788" max="1788" width="1" customWidth="1"/>
    <col min="1789" max="1789" width="4.28515625" customWidth="1"/>
    <col min="1790" max="1790" width="6" customWidth="1"/>
    <col min="1791" max="1791" width="5.7109375" customWidth="1"/>
    <col min="1792" max="1792" width="7.140625" customWidth="1"/>
    <col min="1793" max="1793" width="8.28515625" customWidth="1"/>
    <col min="1794" max="1794" width="23.28515625" customWidth="1"/>
    <col min="1795" max="1795" width="10.5703125" customWidth="1"/>
    <col min="1796" max="1796" width="0" hidden="1" customWidth="1"/>
    <col min="1797" max="1797" width="11.140625" customWidth="1"/>
    <col min="1798" max="1798" width="9.7109375" bestFit="1" customWidth="1"/>
    <col min="1799" max="1799" width="10.42578125" customWidth="1"/>
    <col min="1800" max="1800" width="11" customWidth="1"/>
    <col min="2044" max="2044" width="1" customWidth="1"/>
    <col min="2045" max="2045" width="4.28515625" customWidth="1"/>
    <col min="2046" max="2046" width="6" customWidth="1"/>
    <col min="2047" max="2047" width="5.7109375" customWidth="1"/>
    <col min="2048" max="2048" width="7.140625" customWidth="1"/>
    <col min="2049" max="2049" width="8.28515625" customWidth="1"/>
    <col min="2050" max="2050" width="23.28515625" customWidth="1"/>
    <col min="2051" max="2051" width="10.5703125" customWidth="1"/>
    <col min="2052" max="2052" width="0" hidden="1" customWidth="1"/>
    <col min="2053" max="2053" width="11.140625" customWidth="1"/>
    <col min="2054" max="2054" width="9.7109375" bestFit="1" customWidth="1"/>
    <col min="2055" max="2055" width="10.42578125" customWidth="1"/>
    <col min="2056" max="2056" width="11" customWidth="1"/>
    <col min="2300" max="2300" width="1" customWidth="1"/>
    <col min="2301" max="2301" width="4.28515625" customWidth="1"/>
    <col min="2302" max="2302" width="6" customWidth="1"/>
    <col min="2303" max="2303" width="5.7109375" customWidth="1"/>
    <col min="2304" max="2304" width="7.140625" customWidth="1"/>
    <col min="2305" max="2305" width="8.28515625" customWidth="1"/>
    <col min="2306" max="2306" width="23.28515625" customWidth="1"/>
    <col min="2307" max="2307" width="10.5703125" customWidth="1"/>
    <col min="2308" max="2308" width="0" hidden="1" customWidth="1"/>
    <col min="2309" max="2309" width="11.140625" customWidth="1"/>
    <col min="2310" max="2310" width="9.7109375" bestFit="1" customWidth="1"/>
    <col min="2311" max="2311" width="10.42578125" customWidth="1"/>
    <col min="2312" max="2312" width="11" customWidth="1"/>
    <col min="2556" max="2556" width="1" customWidth="1"/>
    <col min="2557" max="2557" width="4.28515625" customWidth="1"/>
    <col min="2558" max="2558" width="6" customWidth="1"/>
    <col min="2559" max="2559" width="5.7109375" customWidth="1"/>
    <col min="2560" max="2560" width="7.140625" customWidth="1"/>
    <col min="2561" max="2561" width="8.28515625" customWidth="1"/>
    <col min="2562" max="2562" width="23.28515625" customWidth="1"/>
    <col min="2563" max="2563" width="10.5703125" customWidth="1"/>
    <col min="2564" max="2564" width="0" hidden="1" customWidth="1"/>
    <col min="2565" max="2565" width="11.140625" customWidth="1"/>
    <col min="2566" max="2566" width="9.7109375" bestFit="1" customWidth="1"/>
    <col min="2567" max="2567" width="10.42578125" customWidth="1"/>
    <col min="2568" max="2568" width="11" customWidth="1"/>
    <col min="2812" max="2812" width="1" customWidth="1"/>
    <col min="2813" max="2813" width="4.28515625" customWidth="1"/>
    <col min="2814" max="2814" width="6" customWidth="1"/>
    <col min="2815" max="2815" width="5.7109375" customWidth="1"/>
    <col min="2816" max="2816" width="7.140625" customWidth="1"/>
    <col min="2817" max="2817" width="8.28515625" customWidth="1"/>
    <col min="2818" max="2818" width="23.28515625" customWidth="1"/>
    <col min="2819" max="2819" width="10.5703125" customWidth="1"/>
    <col min="2820" max="2820" width="0" hidden="1" customWidth="1"/>
    <col min="2821" max="2821" width="11.140625" customWidth="1"/>
    <col min="2822" max="2822" width="9.7109375" bestFit="1" customWidth="1"/>
    <col min="2823" max="2823" width="10.42578125" customWidth="1"/>
    <col min="2824" max="2824" width="11" customWidth="1"/>
    <col min="3068" max="3068" width="1" customWidth="1"/>
    <col min="3069" max="3069" width="4.28515625" customWidth="1"/>
    <col min="3070" max="3070" width="6" customWidth="1"/>
    <col min="3071" max="3071" width="5.7109375" customWidth="1"/>
    <col min="3072" max="3072" width="7.140625" customWidth="1"/>
    <col min="3073" max="3073" width="8.28515625" customWidth="1"/>
    <col min="3074" max="3074" width="23.28515625" customWidth="1"/>
    <col min="3075" max="3075" width="10.5703125" customWidth="1"/>
    <col min="3076" max="3076" width="0" hidden="1" customWidth="1"/>
    <col min="3077" max="3077" width="11.140625" customWidth="1"/>
    <col min="3078" max="3078" width="9.7109375" bestFit="1" customWidth="1"/>
    <col min="3079" max="3079" width="10.42578125" customWidth="1"/>
    <col min="3080" max="3080" width="11" customWidth="1"/>
    <col min="3324" max="3324" width="1" customWidth="1"/>
    <col min="3325" max="3325" width="4.28515625" customWidth="1"/>
    <col min="3326" max="3326" width="6" customWidth="1"/>
    <col min="3327" max="3327" width="5.7109375" customWidth="1"/>
    <col min="3328" max="3328" width="7.140625" customWidth="1"/>
    <col min="3329" max="3329" width="8.28515625" customWidth="1"/>
    <col min="3330" max="3330" width="23.28515625" customWidth="1"/>
    <col min="3331" max="3331" width="10.5703125" customWidth="1"/>
    <col min="3332" max="3332" width="0" hidden="1" customWidth="1"/>
    <col min="3333" max="3333" width="11.140625" customWidth="1"/>
    <col min="3334" max="3334" width="9.7109375" bestFit="1" customWidth="1"/>
    <col min="3335" max="3335" width="10.42578125" customWidth="1"/>
    <col min="3336" max="3336" width="11" customWidth="1"/>
    <col min="3580" max="3580" width="1" customWidth="1"/>
    <col min="3581" max="3581" width="4.28515625" customWidth="1"/>
    <col min="3582" max="3582" width="6" customWidth="1"/>
    <col min="3583" max="3583" width="5.7109375" customWidth="1"/>
    <col min="3584" max="3584" width="7.140625" customWidth="1"/>
    <col min="3585" max="3585" width="8.28515625" customWidth="1"/>
    <col min="3586" max="3586" width="23.28515625" customWidth="1"/>
    <col min="3587" max="3587" width="10.5703125" customWidth="1"/>
    <col min="3588" max="3588" width="0" hidden="1" customWidth="1"/>
    <col min="3589" max="3589" width="11.140625" customWidth="1"/>
    <col min="3590" max="3590" width="9.7109375" bestFit="1" customWidth="1"/>
    <col min="3591" max="3591" width="10.42578125" customWidth="1"/>
    <col min="3592" max="3592" width="11" customWidth="1"/>
    <col min="3836" max="3836" width="1" customWidth="1"/>
    <col min="3837" max="3837" width="4.28515625" customWidth="1"/>
    <col min="3838" max="3838" width="6" customWidth="1"/>
    <col min="3839" max="3839" width="5.7109375" customWidth="1"/>
    <col min="3840" max="3840" width="7.140625" customWidth="1"/>
    <col min="3841" max="3841" width="8.28515625" customWidth="1"/>
    <col min="3842" max="3842" width="23.28515625" customWidth="1"/>
    <col min="3843" max="3843" width="10.5703125" customWidth="1"/>
    <col min="3844" max="3844" width="0" hidden="1" customWidth="1"/>
    <col min="3845" max="3845" width="11.140625" customWidth="1"/>
    <col min="3846" max="3846" width="9.7109375" bestFit="1" customWidth="1"/>
    <col min="3847" max="3847" width="10.42578125" customWidth="1"/>
    <col min="3848" max="3848" width="11" customWidth="1"/>
    <col min="4092" max="4092" width="1" customWidth="1"/>
    <col min="4093" max="4093" width="4.28515625" customWidth="1"/>
    <col min="4094" max="4094" width="6" customWidth="1"/>
    <col min="4095" max="4095" width="5.7109375" customWidth="1"/>
    <col min="4096" max="4096" width="7.140625" customWidth="1"/>
    <col min="4097" max="4097" width="8.28515625" customWidth="1"/>
    <col min="4098" max="4098" width="23.28515625" customWidth="1"/>
    <col min="4099" max="4099" width="10.5703125" customWidth="1"/>
    <col min="4100" max="4100" width="0" hidden="1" customWidth="1"/>
    <col min="4101" max="4101" width="11.140625" customWidth="1"/>
    <col min="4102" max="4102" width="9.7109375" bestFit="1" customWidth="1"/>
    <col min="4103" max="4103" width="10.42578125" customWidth="1"/>
    <col min="4104" max="4104" width="11" customWidth="1"/>
    <col min="4348" max="4348" width="1" customWidth="1"/>
    <col min="4349" max="4349" width="4.28515625" customWidth="1"/>
    <col min="4350" max="4350" width="6" customWidth="1"/>
    <col min="4351" max="4351" width="5.7109375" customWidth="1"/>
    <col min="4352" max="4352" width="7.140625" customWidth="1"/>
    <col min="4353" max="4353" width="8.28515625" customWidth="1"/>
    <col min="4354" max="4354" width="23.28515625" customWidth="1"/>
    <col min="4355" max="4355" width="10.5703125" customWidth="1"/>
    <col min="4356" max="4356" width="0" hidden="1" customWidth="1"/>
    <col min="4357" max="4357" width="11.140625" customWidth="1"/>
    <col min="4358" max="4358" width="9.7109375" bestFit="1" customWidth="1"/>
    <col min="4359" max="4359" width="10.42578125" customWidth="1"/>
    <col min="4360" max="4360" width="11" customWidth="1"/>
    <col min="4604" max="4604" width="1" customWidth="1"/>
    <col min="4605" max="4605" width="4.28515625" customWidth="1"/>
    <col min="4606" max="4606" width="6" customWidth="1"/>
    <col min="4607" max="4607" width="5.7109375" customWidth="1"/>
    <col min="4608" max="4608" width="7.140625" customWidth="1"/>
    <col min="4609" max="4609" width="8.28515625" customWidth="1"/>
    <col min="4610" max="4610" width="23.28515625" customWidth="1"/>
    <col min="4611" max="4611" width="10.5703125" customWidth="1"/>
    <col min="4612" max="4612" width="0" hidden="1" customWidth="1"/>
    <col min="4613" max="4613" width="11.140625" customWidth="1"/>
    <col min="4614" max="4614" width="9.7109375" bestFit="1" customWidth="1"/>
    <col min="4615" max="4615" width="10.42578125" customWidth="1"/>
    <col min="4616" max="4616" width="11" customWidth="1"/>
    <col min="4860" max="4860" width="1" customWidth="1"/>
    <col min="4861" max="4861" width="4.28515625" customWidth="1"/>
    <col min="4862" max="4862" width="6" customWidth="1"/>
    <col min="4863" max="4863" width="5.7109375" customWidth="1"/>
    <col min="4864" max="4864" width="7.140625" customWidth="1"/>
    <col min="4865" max="4865" width="8.28515625" customWidth="1"/>
    <col min="4866" max="4866" width="23.28515625" customWidth="1"/>
    <col min="4867" max="4867" width="10.5703125" customWidth="1"/>
    <col min="4868" max="4868" width="0" hidden="1" customWidth="1"/>
    <col min="4869" max="4869" width="11.140625" customWidth="1"/>
    <col min="4870" max="4870" width="9.7109375" bestFit="1" customWidth="1"/>
    <col min="4871" max="4871" width="10.42578125" customWidth="1"/>
    <col min="4872" max="4872" width="11" customWidth="1"/>
    <col min="5116" max="5116" width="1" customWidth="1"/>
    <col min="5117" max="5117" width="4.28515625" customWidth="1"/>
    <col min="5118" max="5118" width="6" customWidth="1"/>
    <col min="5119" max="5119" width="5.7109375" customWidth="1"/>
    <col min="5120" max="5120" width="7.140625" customWidth="1"/>
    <col min="5121" max="5121" width="8.28515625" customWidth="1"/>
    <col min="5122" max="5122" width="23.28515625" customWidth="1"/>
    <col min="5123" max="5123" width="10.5703125" customWidth="1"/>
    <col min="5124" max="5124" width="0" hidden="1" customWidth="1"/>
    <col min="5125" max="5125" width="11.140625" customWidth="1"/>
    <col min="5126" max="5126" width="9.7109375" bestFit="1" customWidth="1"/>
    <col min="5127" max="5127" width="10.42578125" customWidth="1"/>
    <col min="5128" max="5128" width="11" customWidth="1"/>
    <col min="5372" max="5372" width="1" customWidth="1"/>
    <col min="5373" max="5373" width="4.28515625" customWidth="1"/>
    <col min="5374" max="5374" width="6" customWidth="1"/>
    <col min="5375" max="5375" width="5.7109375" customWidth="1"/>
    <col min="5376" max="5376" width="7.140625" customWidth="1"/>
    <col min="5377" max="5377" width="8.28515625" customWidth="1"/>
    <col min="5378" max="5378" width="23.28515625" customWidth="1"/>
    <col min="5379" max="5379" width="10.5703125" customWidth="1"/>
    <col min="5380" max="5380" width="0" hidden="1" customWidth="1"/>
    <col min="5381" max="5381" width="11.140625" customWidth="1"/>
    <col min="5382" max="5382" width="9.7109375" bestFit="1" customWidth="1"/>
    <col min="5383" max="5383" width="10.42578125" customWidth="1"/>
    <col min="5384" max="5384" width="11" customWidth="1"/>
    <col min="5628" max="5628" width="1" customWidth="1"/>
    <col min="5629" max="5629" width="4.28515625" customWidth="1"/>
    <col min="5630" max="5630" width="6" customWidth="1"/>
    <col min="5631" max="5631" width="5.7109375" customWidth="1"/>
    <col min="5632" max="5632" width="7.140625" customWidth="1"/>
    <col min="5633" max="5633" width="8.28515625" customWidth="1"/>
    <col min="5634" max="5634" width="23.28515625" customWidth="1"/>
    <col min="5635" max="5635" width="10.5703125" customWidth="1"/>
    <col min="5636" max="5636" width="0" hidden="1" customWidth="1"/>
    <col min="5637" max="5637" width="11.140625" customWidth="1"/>
    <col min="5638" max="5638" width="9.7109375" bestFit="1" customWidth="1"/>
    <col min="5639" max="5639" width="10.42578125" customWidth="1"/>
    <col min="5640" max="5640" width="11" customWidth="1"/>
    <col min="5884" max="5884" width="1" customWidth="1"/>
    <col min="5885" max="5885" width="4.28515625" customWidth="1"/>
    <col min="5886" max="5886" width="6" customWidth="1"/>
    <col min="5887" max="5887" width="5.7109375" customWidth="1"/>
    <col min="5888" max="5888" width="7.140625" customWidth="1"/>
    <col min="5889" max="5889" width="8.28515625" customWidth="1"/>
    <col min="5890" max="5890" width="23.28515625" customWidth="1"/>
    <col min="5891" max="5891" width="10.5703125" customWidth="1"/>
    <col min="5892" max="5892" width="0" hidden="1" customWidth="1"/>
    <col min="5893" max="5893" width="11.140625" customWidth="1"/>
    <col min="5894" max="5894" width="9.7109375" bestFit="1" customWidth="1"/>
    <col min="5895" max="5895" width="10.42578125" customWidth="1"/>
    <col min="5896" max="5896" width="11" customWidth="1"/>
    <col min="6140" max="6140" width="1" customWidth="1"/>
    <col min="6141" max="6141" width="4.28515625" customWidth="1"/>
    <col min="6142" max="6142" width="6" customWidth="1"/>
    <col min="6143" max="6143" width="5.7109375" customWidth="1"/>
    <col min="6144" max="6144" width="7.140625" customWidth="1"/>
    <col min="6145" max="6145" width="8.28515625" customWidth="1"/>
    <col min="6146" max="6146" width="23.28515625" customWidth="1"/>
    <col min="6147" max="6147" width="10.5703125" customWidth="1"/>
    <col min="6148" max="6148" width="0" hidden="1" customWidth="1"/>
    <col min="6149" max="6149" width="11.140625" customWidth="1"/>
    <col min="6150" max="6150" width="9.7109375" bestFit="1" customWidth="1"/>
    <col min="6151" max="6151" width="10.42578125" customWidth="1"/>
    <col min="6152" max="6152" width="11" customWidth="1"/>
    <col min="6396" max="6396" width="1" customWidth="1"/>
    <col min="6397" max="6397" width="4.28515625" customWidth="1"/>
    <col min="6398" max="6398" width="6" customWidth="1"/>
    <col min="6399" max="6399" width="5.7109375" customWidth="1"/>
    <col min="6400" max="6400" width="7.140625" customWidth="1"/>
    <col min="6401" max="6401" width="8.28515625" customWidth="1"/>
    <col min="6402" max="6402" width="23.28515625" customWidth="1"/>
    <col min="6403" max="6403" width="10.5703125" customWidth="1"/>
    <col min="6404" max="6404" width="0" hidden="1" customWidth="1"/>
    <col min="6405" max="6405" width="11.140625" customWidth="1"/>
    <col min="6406" max="6406" width="9.7109375" bestFit="1" customWidth="1"/>
    <col min="6407" max="6407" width="10.42578125" customWidth="1"/>
    <col min="6408" max="6408" width="11" customWidth="1"/>
    <col min="6652" max="6652" width="1" customWidth="1"/>
    <col min="6653" max="6653" width="4.28515625" customWidth="1"/>
    <col min="6654" max="6654" width="6" customWidth="1"/>
    <col min="6655" max="6655" width="5.7109375" customWidth="1"/>
    <col min="6656" max="6656" width="7.140625" customWidth="1"/>
    <col min="6657" max="6657" width="8.28515625" customWidth="1"/>
    <col min="6658" max="6658" width="23.28515625" customWidth="1"/>
    <col min="6659" max="6659" width="10.5703125" customWidth="1"/>
    <col min="6660" max="6660" width="0" hidden="1" customWidth="1"/>
    <col min="6661" max="6661" width="11.140625" customWidth="1"/>
    <col min="6662" max="6662" width="9.7109375" bestFit="1" customWidth="1"/>
    <col min="6663" max="6663" width="10.42578125" customWidth="1"/>
    <col min="6664" max="6664" width="11" customWidth="1"/>
    <col min="6908" max="6908" width="1" customWidth="1"/>
    <col min="6909" max="6909" width="4.28515625" customWidth="1"/>
    <col min="6910" max="6910" width="6" customWidth="1"/>
    <col min="6911" max="6911" width="5.7109375" customWidth="1"/>
    <col min="6912" max="6912" width="7.140625" customWidth="1"/>
    <col min="6913" max="6913" width="8.28515625" customWidth="1"/>
    <col min="6914" max="6914" width="23.28515625" customWidth="1"/>
    <col min="6915" max="6915" width="10.5703125" customWidth="1"/>
    <col min="6916" max="6916" width="0" hidden="1" customWidth="1"/>
    <col min="6917" max="6917" width="11.140625" customWidth="1"/>
    <col min="6918" max="6918" width="9.7109375" bestFit="1" customWidth="1"/>
    <col min="6919" max="6919" width="10.42578125" customWidth="1"/>
    <col min="6920" max="6920" width="11" customWidth="1"/>
    <col min="7164" max="7164" width="1" customWidth="1"/>
    <col min="7165" max="7165" width="4.28515625" customWidth="1"/>
    <col min="7166" max="7166" width="6" customWidth="1"/>
    <col min="7167" max="7167" width="5.7109375" customWidth="1"/>
    <col min="7168" max="7168" width="7.140625" customWidth="1"/>
    <col min="7169" max="7169" width="8.28515625" customWidth="1"/>
    <col min="7170" max="7170" width="23.28515625" customWidth="1"/>
    <col min="7171" max="7171" width="10.5703125" customWidth="1"/>
    <col min="7172" max="7172" width="0" hidden="1" customWidth="1"/>
    <col min="7173" max="7173" width="11.140625" customWidth="1"/>
    <col min="7174" max="7174" width="9.7109375" bestFit="1" customWidth="1"/>
    <col min="7175" max="7175" width="10.42578125" customWidth="1"/>
    <col min="7176" max="7176" width="11" customWidth="1"/>
    <col min="7420" max="7420" width="1" customWidth="1"/>
    <col min="7421" max="7421" width="4.28515625" customWidth="1"/>
    <col min="7422" max="7422" width="6" customWidth="1"/>
    <col min="7423" max="7423" width="5.7109375" customWidth="1"/>
    <col min="7424" max="7424" width="7.140625" customWidth="1"/>
    <col min="7425" max="7425" width="8.28515625" customWidth="1"/>
    <col min="7426" max="7426" width="23.28515625" customWidth="1"/>
    <col min="7427" max="7427" width="10.5703125" customWidth="1"/>
    <col min="7428" max="7428" width="0" hidden="1" customWidth="1"/>
    <col min="7429" max="7429" width="11.140625" customWidth="1"/>
    <col min="7430" max="7430" width="9.7109375" bestFit="1" customWidth="1"/>
    <col min="7431" max="7431" width="10.42578125" customWidth="1"/>
    <col min="7432" max="7432" width="11" customWidth="1"/>
    <col min="7676" max="7676" width="1" customWidth="1"/>
    <col min="7677" max="7677" width="4.28515625" customWidth="1"/>
    <col min="7678" max="7678" width="6" customWidth="1"/>
    <col min="7679" max="7679" width="5.7109375" customWidth="1"/>
    <col min="7680" max="7680" width="7.140625" customWidth="1"/>
    <col min="7681" max="7681" width="8.28515625" customWidth="1"/>
    <col min="7682" max="7682" width="23.28515625" customWidth="1"/>
    <col min="7683" max="7683" width="10.5703125" customWidth="1"/>
    <col min="7684" max="7684" width="0" hidden="1" customWidth="1"/>
    <col min="7685" max="7685" width="11.140625" customWidth="1"/>
    <col min="7686" max="7686" width="9.7109375" bestFit="1" customWidth="1"/>
    <col min="7687" max="7687" width="10.42578125" customWidth="1"/>
    <col min="7688" max="7688" width="11" customWidth="1"/>
    <col min="7932" max="7932" width="1" customWidth="1"/>
    <col min="7933" max="7933" width="4.28515625" customWidth="1"/>
    <col min="7934" max="7934" width="6" customWidth="1"/>
    <col min="7935" max="7935" width="5.7109375" customWidth="1"/>
    <col min="7936" max="7936" width="7.140625" customWidth="1"/>
    <col min="7937" max="7937" width="8.28515625" customWidth="1"/>
    <col min="7938" max="7938" width="23.28515625" customWidth="1"/>
    <col min="7939" max="7939" width="10.5703125" customWidth="1"/>
    <col min="7940" max="7940" width="0" hidden="1" customWidth="1"/>
    <col min="7941" max="7941" width="11.140625" customWidth="1"/>
    <col min="7942" max="7942" width="9.7109375" bestFit="1" customWidth="1"/>
    <col min="7943" max="7943" width="10.42578125" customWidth="1"/>
    <col min="7944" max="7944" width="11" customWidth="1"/>
    <col min="8188" max="8188" width="1" customWidth="1"/>
    <col min="8189" max="8189" width="4.28515625" customWidth="1"/>
    <col min="8190" max="8190" width="6" customWidth="1"/>
    <col min="8191" max="8191" width="5.7109375" customWidth="1"/>
    <col min="8192" max="8192" width="7.140625" customWidth="1"/>
    <col min="8193" max="8193" width="8.28515625" customWidth="1"/>
    <col min="8194" max="8194" width="23.28515625" customWidth="1"/>
    <col min="8195" max="8195" width="10.5703125" customWidth="1"/>
    <col min="8196" max="8196" width="0" hidden="1" customWidth="1"/>
    <col min="8197" max="8197" width="11.140625" customWidth="1"/>
    <col min="8198" max="8198" width="9.7109375" bestFit="1" customWidth="1"/>
    <col min="8199" max="8199" width="10.42578125" customWidth="1"/>
    <col min="8200" max="8200" width="11" customWidth="1"/>
    <col min="8444" max="8444" width="1" customWidth="1"/>
    <col min="8445" max="8445" width="4.28515625" customWidth="1"/>
    <col min="8446" max="8446" width="6" customWidth="1"/>
    <col min="8447" max="8447" width="5.7109375" customWidth="1"/>
    <col min="8448" max="8448" width="7.140625" customWidth="1"/>
    <col min="8449" max="8449" width="8.28515625" customWidth="1"/>
    <col min="8450" max="8450" width="23.28515625" customWidth="1"/>
    <col min="8451" max="8451" width="10.5703125" customWidth="1"/>
    <col min="8452" max="8452" width="0" hidden="1" customWidth="1"/>
    <col min="8453" max="8453" width="11.140625" customWidth="1"/>
    <col min="8454" max="8454" width="9.7109375" bestFit="1" customWidth="1"/>
    <col min="8455" max="8455" width="10.42578125" customWidth="1"/>
    <col min="8456" max="8456" width="11" customWidth="1"/>
    <col min="8700" max="8700" width="1" customWidth="1"/>
    <col min="8701" max="8701" width="4.28515625" customWidth="1"/>
    <col min="8702" max="8702" width="6" customWidth="1"/>
    <col min="8703" max="8703" width="5.7109375" customWidth="1"/>
    <col min="8704" max="8704" width="7.140625" customWidth="1"/>
    <col min="8705" max="8705" width="8.28515625" customWidth="1"/>
    <col min="8706" max="8706" width="23.28515625" customWidth="1"/>
    <col min="8707" max="8707" width="10.5703125" customWidth="1"/>
    <col min="8708" max="8708" width="0" hidden="1" customWidth="1"/>
    <col min="8709" max="8709" width="11.140625" customWidth="1"/>
    <col min="8710" max="8710" width="9.7109375" bestFit="1" customWidth="1"/>
    <col min="8711" max="8711" width="10.42578125" customWidth="1"/>
    <col min="8712" max="8712" width="11" customWidth="1"/>
    <col min="8956" max="8956" width="1" customWidth="1"/>
    <col min="8957" max="8957" width="4.28515625" customWidth="1"/>
    <col min="8958" max="8958" width="6" customWidth="1"/>
    <col min="8959" max="8959" width="5.7109375" customWidth="1"/>
    <col min="8960" max="8960" width="7.140625" customWidth="1"/>
    <col min="8961" max="8961" width="8.28515625" customWidth="1"/>
    <col min="8962" max="8962" width="23.28515625" customWidth="1"/>
    <col min="8963" max="8963" width="10.5703125" customWidth="1"/>
    <col min="8964" max="8964" width="0" hidden="1" customWidth="1"/>
    <col min="8965" max="8965" width="11.140625" customWidth="1"/>
    <col min="8966" max="8966" width="9.7109375" bestFit="1" customWidth="1"/>
    <col min="8967" max="8967" width="10.42578125" customWidth="1"/>
    <col min="8968" max="8968" width="11" customWidth="1"/>
    <col min="9212" max="9212" width="1" customWidth="1"/>
    <col min="9213" max="9213" width="4.28515625" customWidth="1"/>
    <col min="9214" max="9214" width="6" customWidth="1"/>
    <col min="9215" max="9215" width="5.7109375" customWidth="1"/>
    <col min="9216" max="9216" width="7.140625" customWidth="1"/>
    <col min="9217" max="9217" width="8.28515625" customWidth="1"/>
    <col min="9218" max="9218" width="23.28515625" customWidth="1"/>
    <col min="9219" max="9219" width="10.5703125" customWidth="1"/>
    <col min="9220" max="9220" width="0" hidden="1" customWidth="1"/>
    <col min="9221" max="9221" width="11.140625" customWidth="1"/>
    <col min="9222" max="9222" width="9.7109375" bestFit="1" customWidth="1"/>
    <col min="9223" max="9223" width="10.42578125" customWidth="1"/>
    <col min="9224" max="9224" width="11" customWidth="1"/>
    <col min="9468" max="9468" width="1" customWidth="1"/>
    <col min="9469" max="9469" width="4.28515625" customWidth="1"/>
    <col min="9470" max="9470" width="6" customWidth="1"/>
    <col min="9471" max="9471" width="5.7109375" customWidth="1"/>
    <col min="9472" max="9472" width="7.140625" customWidth="1"/>
    <col min="9473" max="9473" width="8.28515625" customWidth="1"/>
    <col min="9474" max="9474" width="23.28515625" customWidth="1"/>
    <col min="9475" max="9475" width="10.5703125" customWidth="1"/>
    <col min="9476" max="9476" width="0" hidden="1" customWidth="1"/>
    <col min="9477" max="9477" width="11.140625" customWidth="1"/>
    <col min="9478" max="9478" width="9.7109375" bestFit="1" customWidth="1"/>
    <col min="9479" max="9479" width="10.42578125" customWidth="1"/>
    <col min="9480" max="9480" width="11" customWidth="1"/>
    <col min="9724" max="9724" width="1" customWidth="1"/>
    <col min="9725" max="9725" width="4.28515625" customWidth="1"/>
    <col min="9726" max="9726" width="6" customWidth="1"/>
    <col min="9727" max="9727" width="5.7109375" customWidth="1"/>
    <col min="9728" max="9728" width="7.140625" customWidth="1"/>
    <col min="9729" max="9729" width="8.28515625" customWidth="1"/>
    <col min="9730" max="9730" width="23.28515625" customWidth="1"/>
    <col min="9731" max="9731" width="10.5703125" customWidth="1"/>
    <col min="9732" max="9732" width="0" hidden="1" customWidth="1"/>
    <col min="9733" max="9733" width="11.140625" customWidth="1"/>
    <col min="9734" max="9734" width="9.7109375" bestFit="1" customWidth="1"/>
    <col min="9735" max="9735" width="10.42578125" customWidth="1"/>
    <col min="9736" max="9736" width="11" customWidth="1"/>
    <col min="9980" max="9980" width="1" customWidth="1"/>
    <col min="9981" max="9981" width="4.28515625" customWidth="1"/>
    <col min="9982" max="9982" width="6" customWidth="1"/>
    <col min="9983" max="9983" width="5.7109375" customWidth="1"/>
    <col min="9984" max="9984" width="7.140625" customWidth="1"/>
    <col min="9985" max="9985" width="8.28515625" customWidth="1"/>
    <col min="9986" max="9986" width="23.28515625" customWidth="1"/>
    <col min="9987" max="9987" width="10.5703125" customWidth="1"/>
    <col min="9988" max="9988" width="0" hidden="1" customWidth="1"/>
    <col min="9989" max="9989" width="11.140625" customWidth="1"/>
    <col min="9990" max="9990" width="9.7109375" bestFit="1" customWidth="1"/>
    <col min="9991" max="9991" width="10.42578125" customWidth="1"/>
    <col min="9992" max="9992" width="11" customWidth="1"/>
    <col min="10236" max="10236" width="1" customWidth="1"/>
    <col min="10237" max="10237" width="4.28515625" customWidth="1"/>
    <col min="10238" max="10238" width="6" customWidth="1"/>
    <col min="10239" max="10239" width="5.7109375" customWidth="1"/>
    <col min="10240" max="10240" width="7.140625" customWidth="1"/>
    <col min="10241" max="10241" width="8.28515625" customWidth="1"/>
    <col min="10242" max="10242" width="23.28515625" customWidth="1"/>
    <col min="10243" max="10243" width="10.5703125" customWidth="1"/>
    <col min="10244" max="10244" width="0" hidden="1" customWidth="1"/>
    <col min="10245" max="10245" width="11.140625" customWidth="1"/>
    <col min="10246" max="10246" width="9.7109375" bestFit="1" customWidth="1"/>
    <col min="10247" max="10247" width="10.42578125" customWidth="1"/>
    <col min="10248" max="10248" width="11" customWidth="1"/>
    <col min="10492" max="10492" width="1" customWidth="1"/>
    <col min="10493" max="10493" width="4.28515625" customWidth="1"/>
    <col min="10494" max="10494" width="6" customWidth="1"/>
    <col min="10495" max="10495" width="5.7109375" customWidth="1"/>
    <col min="10496" max="10496" width="7.140625" customWidth="1"/>
    <col min="10497" max="10497" width="8.28515625" customWidth="1"/>
    <col min="10498" max="10498" width="23.28515625" customWidth="1"/>
    <col min="10499" max="10499" width="10.5703125" customWidth="1"/>
    <col min="10500" max="10500" width="0" hidden="1" customWidth="1"/>
    <col min="10501" max="10501" width="11.140625" customWidth="1"/>
    <col min="10502" max="10502" width="9.7109375" bestFit="1" customWidth="1"/>
    <col min="10503" max="10503" width="10.42578125" customWidth="1"/>
    <col min="10504" max="10504" width="11" customWidth="1"/>
    <col min="10748" max="10748" width="1" customWidth="1"/>
    <col min="10749" max="10749" width="4.28515625" customWidth="1"/>
    <col min="10750" max="10750" width="6" customWidth="1"/>
    <col min="10751" max="10751" width="5.7109375" customWidth="1"/>
    <col min="10752" max="10752" width="7.140625" customWidth="1"/>
    <col min="10753" max="10753" width="8.28515625" customWidth="1"/>
    <col min="10754" max="10754" width="23.28515625" customWidth="1"/>
    <col min="10755" max="10755" width="10.5703125" customWidth="1"/>
    <col min="10756" max="10756" width="0" hidden="1" customWidth="1"/>
    <col min="10757" max="10757" width="11.140625" customWidth="1"/>
    <col min="10758" max="10758" width="9.7109375" bestFit="1" customWidth="1"/>
    <col min="10759" max="10759" width="10.42578125" customWidth="1"/>
    <col min="10760" max="10760" width="11" customWidth="1"/>
    <col min="11004" max="11004" width="1" customWidth="1"/>
    <col min="11005" max="11005" width="4.28515625" customWidth="1"/>
    <col min="11006" max="11006" width="6" customWidth="1"/>
    <col min="11007" max="11007" width="5.7109375" customWidth="1"/>
    <col min="11008" max="11008" width="7.140625" customWidth="1"/>
    <col min="11009" max="11009" width="8.28515625" customWidth="1"/>
    <col min="11010" max="11010" width="23.28515625" customWidth="1"/>
    <col min="11011" max="11011" width="10.5703125" customWidth="1"/>
    <col min="11012" max="11012" width="0" hidden="1" customWidth="1"/>
    <col min="11013" max="11013" width="11.140625" customWidth="1"/>
    <col min="11014" max="11014" width="9.7109375" bestFit="1" customWidth="1"/>
    <col min="11015" max="11015" width="10.42578125" customWidth="1"/>
    <col min="11016" max="11016" width="11" customWidth="1"/>
    <col min="11260" max="11260" width="1" customWidth="1"/>
    <col min="11261" max="11261" width="4.28515625" customWidth="1"/>
    <col min="11262" max="11262" width="6" customWidth="1"/>
    <col min="11263" max="11263" width="5.7109375" customWidth="1"/>
    <col min="11264" max="11264" width="7.140625" customWidth="1"/>
    <col min="11265" max="11265" width="8.28515625" customWidth="1"/>
    <col min="11266" max="11266" width="23.28515625" customWidth="1"/>
    <col min="11267" max="11267" width="10.5703125" customWidth="1"/>
    <col min="11268" max="11268" width="0" hidden="1" customWidth="1"/>
    <col min="11269" max="11269" width="11.140625" customWidth="1"/>
    <col min="11270" max="11270" width="9.7109375" bestFit="1" customWidth="1"/>
    <col min="11271" max="11271" width="10.42578125" customWidth="1"/>
    <col min="11272" max="11272" width="11" customWidth="1"/>
    <col min="11516" max="11516" width="1" customWidth="1"/>
    <col min="11517" max="11517" width="4.28515625" customWidth="1"/>
    <col min="11518" max="11518" width="6" customWidth="1"/>
    <col min="11519" max="11519" width="5.7109375" customWidth="1"/>
    <col min="11520" max="11520" width="7.140625" customWidth="1"/>
    <col min="11521" max="11521" width="8.28515625" customWidth="1"/>
    <col min="11522" max="11522" width="23.28515625" customWidth="1"/>
    <col min="11523" max="11523" width="10.5703125" customWidth="1"/>
    <col min="11524" max="11524" width="0" hidden="1" customWidth="1"/>
    <col min="11525" max="11525" width="11.140625" customWidth="1"/>
    <col min="11526" max="11526" width="9.7109375" bestFit="1" customWidth="1"/>
    <col min="11527" max="11527" width="10.42578125" customWidth="1"/>
    <col min="11528" max="11528" width="11" customWidth="1"/>
    <col min="11772" max="11772" width="1" customWidth="1"/>
    <col min="11773" max="11773" width="4.28515625" customWidth="1"/>
    <col min="11774" max="11774" width="6" customWidth="1"/>
    <col min="11775" max="11775" width="5.7109375" customWidth="1"/>
    <col min="11776" max="11776" width="7.140625" customWidth="1"/>
    <col min="11777" max="11777" width="8.28515625" customWidth="1"/>
    <col min="11778" max="11778" width="23.28515625" customWidth="1"/>
    <col min="11779" max="11779" width="10.5703125" customWidth="1"/>
    <col min="11780" max="11780" width="0" hidden="1" customWidth="1"/>
    <col min="11781" max="11781" width="11.140625" customWidth="1"/>
    <col min="11782" max="11782" width="9.7109375" bestFit="1" customWidth="1"/>
    <col min="11783" max="11783" width="10.42578125" customWidth="1"/>
    <col min="11784" max="11784" width="11" customWidth="1"/>
    <col min="12028" max="12028" width="1" customWidth="1"/>
    <col min="12029" max="12029" width="4.28515625" customWidth="1"/>
    <col min="12030" max="12030" width="6" customWidth="1"/>
    <col min="12031" max="12031" width="5.7109375" customWidth="1"/>
    <col min="12032" max="12032" width="7.140625" customWidth="1"/>
    <col min="12033" max="12033" width="8.28515625" customWidth="1"/>
    <col min="12034" max="12034" width="23.28515625" customWidth="1"/>
    <col min="12035" max="12035" width="10.5703125" customWidth="1"/>
    <col min="12036" max="12036" width="0" hidden="1" customWidth="1"/>
    <col min="12037" max="12037" width="11.140625" customWidth="1"/>
    <col min="12038" max="12038" width="9.7109375" bestFit="1" customWidth="1"/>
    <col min="12039" max="12039" width="10.42578125" customWidth="1"/>
    <col min="12040" max="12040" width="11" customWidth="1"/>
    <col min="12284" max="12284" width="1" customWidth="1"/>
    <col min="12285" max="12285" width="4.28515625" customWidth="1"/>
    <col min="12286" max="12286" width="6" customWidth="1"/>
    <col min="12287" max="12287" width="5.7109375" customWidth="1"/>
    <col min="12288" max="12288" width="7.140625" customWidth="1"/>
    <col min="12289" max="12289" width="8.28515625" customWidth="1"/>
    <col min="12290" max="12290" width="23.28515625" customWidth="1"/>
    <col min="12291" max="12291" width="10.5703125" customWidth="1"/>
    <col min="12292" max="12292" width="0" hidden="1" customWidth="1"/>
    <col min="12293" max="12293" width="11.140625" customWidth="1"/>
    <col min="12294" max="12294" width="9.7109375" bestFit="1" customWidth="1"/>
    <col min="12295" max="12295" width="10.42578125" customWidth="1"/>
    <col min="12296" max="12296" width="11" customWidth="1"/>
    <col min="12540" max="12540" width="1" customWidth="1"/>
    <col min="12541" max="12541" width="4.28515625" customWidth="1"/>
    <col min="12542" max="12542" width="6" customWidth="1"/>
    <col min="12543" max="12543" width="5.7109375" customWidth="1"/>
    <col min="12544" max="12544" width="7.140625" customWidth="1"/>
    <col min="12545" max="12545" width="8.28515625" customWidth="1"/>
    <col min="12546" max="12546" width="23.28515625" customWidth="1"/>
    <col min="12547" max="12547" width="10.5703125" customWidth="1"/>
    <col min="12548" max="12548" width="0" hidden="1" customWidth="1"/>
    <col min="12549" max="12549" width="11.140625" customWidth="1"/>
    <col min="12550" max="12550" width="9.7109375" bestFit="1" customWidth="1"/>
    <col min="12551" max="12551" width="10.42578125" customWidth="1"/>
    <col min="12552" max="12552" width="11" customWidth="1"/>
    <col min="12796" max="12796" width="1" customWidth="1"/>
    <col min="12797" max="12797" width="4.28515625" customWidth="1"/>
    <col min="12798" max="12798" width="6" customWidth="1"/>
    <col min="12799" max="12799" width="5.7109375" customWidth="1"/>
    <col min="12800" max="12800" width="7.140625" customWidth="1"/>
    <col min="12801" max="12801" width="8.28515625" customWidth="1"/>
    <col min="12802" max="12802" width="23.28515625" customWidth="1"/>
    <col min="12803" max="12803" width="10.5703125" customWidth="1"/>
    <col min="12804" max="12804" width="0" hidden="1" customWidth="1"/>
    <col min="12805" max="12805" width="11.140625" customWidth="1"/>
    <col min="12806" max="12806" width="9.7109375" bestFit="1" customWidth="1"/>
    <col min="12807" max="12807" width="10.42578125" customWidth="1"/>
    <col min="12808" max="12808" width="11" customWidth="1"/>
    <col min="13052" max="13052" width="1" customWidth="1"/>
    <col min="13053" max="13053" width="4.28515625" customWidth="1"/>
    <col min="13054" max="13054" width="6" customWidth="1"/>
    <col min="13055" max="13055" width="5.7109375" customWidth="1"/>
    <col min="13056" max="13056" width="7.140625" customWidth="1"/>
    <col min="13057" max="13057" width="8.28515625" customWidth="1"/>
    <col min="13058" max="13058" width="23.28515625" customWidth="1"/>
    <col min="13059" max="13059" width="10.5703125" customWidth="1"/>
    <col min="13060" max="13060" width="0" hidden="1" customWidth="1"/>
    <col min="13061" max="13061" width="11.140625" customWidth="1"/>
    <col min="13062" max="13062" width="9.7109375" bestFit="1" customWidth="1"/>
    <col min="13063" max="13063" width="10.42578125" customWidth="1"/>
    <col min="13064" max="13064" width="11" customWidth="1"/>
    <col min="13308" max="13308" width="1" customWidth="1"/>
    <col min="13309" max="13309" width="4.28515625" customWidth="1"/>
    <col min="13310" max="13310" width="6" customWidth="1"/>
    <col min="13311" max="13311" width="5.7109375" customWidth="1"/>
    <col min="13312" max="13312" width="7.140625" customWidth="1"/>
    <col min="13313" max="13313" width="8.28515625" customWidth="1"/>
    <col min="13314" max="13314" width="23.28515625" customWidth="1"/>
    <col min="13315" max="13315" width="10.5703125" customWidth="1"/>
    <col min="13316" max="13316" width="0" hidden="1" customWidth="1"/>
    <col min="13317" max="13317" width="11.140625" customWidth="1"/>
    <col min="13318" max="13318" width="9.7109375" bestFit="1" customWidth="1"/>
    <col min="13319" max="13319" width="10.42578125" customWidth="1"/>
    <col min="13320" max="13320" width="11" customWidth="1"/>
    <col min="13564" max="13564" width="1" customWidth="1"/>
    <col min="13565" max="13565" width="4.28515625" customWidth="1"/>
    <col min="13566" max="13566" width="6" customWidth="1"/>
    <col min="13567" max="13567" width="5.7109375" customWidth="1"/>
    <col min="13568" max="13568" width="7.140625" customWidth="1"/>
    <col min="13569" max="13569" width="8.28515625" customWidth="1"/>
    <col min="13570" max="13570" width="23.28515625" customWidth="1"/>
    <col min="13571" max="13571" width="10.5703125" customWidth="1"/>
    <col min="13572" max="13572" width="0" hidden="1" customWidth="1"/>
    <col min="13573" max="13573" width="11.140625" customWidth="1"/>
    <col min="13574" max="13574" width="9.7109375" bestFit="1" customWidth="1"/>
    <col min="13575" max="13575" width="10.42578125" customWidth="1"/>
    <col min="13576" max="13576" width="11" customWidth="1"/>
    <col min="13820" max="13820" width="1" customWidth="1"/>
    <col min="13821" max="13821" width="4.28515625" customWidth="1"/>
    <col min="13822" max="13822" width="6" customWidth="1"/>
    <col min="13823" max="13823" width="5.7109375" customWidth="1"/>
    <col min="13824" max="13824" width="7.140625" customWidth="1"/>
    <col min="13825" max="13825" width="8.28515625" customWidth="1"/>
    <col min="13826" max="13826" width="23.28515625" customWidth="1"/>
    <col min="13827" max="13827" width="10.5703125" customWidth="1"/>
    <col min="13828" max="13828" width="0" hidden="1" customWidth="1"/>
    <col min="13829" max="13829" width="11.140625" customWidth="1"/>
    <col min="13830" max="13830" width="9.7109375" bestFit="1" customWidth="1"/>
    <col min="13831" max="13831" width="10.42578125" customWidth="1"/>
    <col min="13832" max="13832" width="11" customWidth="1"/>
    <col min="14076" max="14076" width="1" customWidth="1"/>
    <col min="14077" max="14077" width="4.28515625" customWidth="1"/>
    <col min="14078" max="14078" width="6" customWidth="1"/>
    <col min="14079" max="14079" width="5.7109375" customWidth="1"/>
    <col min="14080" max="14080" width="7.140625" customWidth="1"/>
    <col min="14081" max="14081" width="8.28515625" customWidth="1"/>
    <col min="14082" max="14082" width="23.28515625" customWidth="1"/>
    <col min="14083" max="14083" width="10.5703125" customWidth="1"/>
    <col min="14084" max="14084" width="0" hidden="1" customWidth="1"/>
    <col min="14085" max="14085" width="11.140625" customWidth="1"/>
    <col min="14086" max="14086" width="9.7109375" bestFit="1" customWidth="1"/>
    <col min="14087" max="14087" width="10.42578125" customWidth="1"/>
    <col min="14088" max="14088" width="11" customWidth="1"/>
    <col min="14332" max="14332" width="1" customWidth="1"/>
    <col min="14333" max="14333" width="4.28515625" customWidth="1"/>
    <col min="14334" max="14334" width="6" customWidth="1"/>
    <col min="14335" max="14335" width="5.7109375" customWidth="1"/>
    <col min="14336" max="14336" width="7.140625" customWidth="1"/>
    <col min="14337" max="14337" width="8.28515625" customWidth="1"/>
    <col min="14338" max="14338" width="23.28515625" customWidth="1"/>
    <col min="14339" max="14339" width="10.5703125" customWidth="1"/>
    <col min="14340" max="14340" width="0" hidden="1" customWidth="1"/>
    <col min="14341" max="14341" width="11.140625" customWidth="1"/>
    <col min="14342" max="14342" width="9.7109375" bestFit="1" customWidth="1"/>
    <col min="14343" max="14343" width="10.42578125" customWidth="1"/>
    <col min="14344" max="14344" width="11" customWidth="1"/>
    <col min="14588" max="14588" width="1" customWidth="1"/>
    <col min="14589" max="14589" width="4.28515625" customWidth="1"/>
    <col min="14590" max="14590" width="6" customWidth="1"/>
    <col min="14591" max="14591" width="5.7109375" customWidth="1"/>
    <col min="14592" max="14592" width="7.140625" customWidth="1"/>
    <col min="14593" max="14593" width="8.28515625" customWidth="1"/>
    <col min="14594" max="14594" width="23.28515625" customWidth="1"/>
    <col min="14595" max="14595" width="10.5703125" customWidth="1"/>
    <col min="14596" max="14596" width="0" hidden="1" customWidth="1"/>
    <col min="14597" max="14597" width="11.140625" customWidth="1"/>
    <col min="14598" max="14598" width="9.7109375" bestFit="1" customWidth="1"/>
    <col min="14599" max="14599" width="10.42578125" customWidth="1"/>
    <col min="14600" max="14600" width="11" customWidth="1"/>
    <col min="14844" max="14844" width="1" customWidth="1"/>
    <col min="14845" max="14845" width="4.28515625" customWidth="1"/>
    <col min="14846" max="14846" width="6" customWidth="1"/>
    <col min="14847" max="14847" width="5.7109375" customWidth="1"/>
    <col min="14848" max="14848" width="7.140625" customWidth="1"/>
    <col min="14849" max="14849" width="8.28515625" customWidth="1"/>
    <col min="14850" max="14850" width="23.28515625" customWidth="1"/>
    <col min="14851" max="14851" width="10.5703125" customWidth="1"/>
    <col min="14852" max="14852" width="0" hidden="1" customWidth="1"/>
    <col min="14853" max="14853" width="11.140625" customWidth="1"/>
    <col min="14854" max="14854" width="9.7109375" bestFit="1" customWidth="1"/>
    <col min="14855" max="14855" width="10.42578125" customWidth="1"/>
    <col min="14856" max="14856" width="11" customWidth="1"/>
    <col min="15100" max="15100" width="1" customWidth="1"/>
    <col min="15101" max="15101" width="4.28515625" customWidth="1"/>
    <col min="15102" max="15102" width="6" customWidth="1"/>
    <col min="15103" max="15103" width="5.7109375" customWidth="1"/>
    <col min="15104" max="15104" width="7.140625" customWidth="1"/>
    <col min="15105" max="15105" width="8.28515625" customWidth="1"/>
    <col min="15106" max="15106" width="23.28515625" customWidth="1"/>
    <col min="15107" max="15107" width="10.5703125" customWidth="1"/>
    <col min="15108" max="15108" width="0" hidden="1" customWidth="1"/>
    <col min="15109" max="15109" width="11.140625" customWidth="1"/>
    <col min="15110" max="15110" width="9.7109375" bestFit="1" customWidth="1"/>
    <col min="15111" max="15111" width="10.42578125" customWidth="1"/>
    <col min="15112" max="15112" width="11" customWidth="1"/>
    <col min="15356" max="15356" width="1" customWidth="1"/>
    <col min="15357" max="15357" width="4.28515625" customWidth="1"/>
    <col min="15358" max="15358" width="6" customWidth="1"/>
    <col min="15359" max="15359" width="5.7109375" customWidth="1"/>
    <col min="15360" max="15360" width="7.140625" customWidth="1"/>
    <col min="15361" max="15361" width="8.28515625" customWidth="1"/>
    <col min="15362" max="15362" width="23.28515625" customWidth="1"/>
    <col min="15363" max="15363" width="10.5703125" customWidth="1"/>
    <col min="15364" max="15364" width="0" hidden="1" customWidth="1"/>
    <col min="15365" max="15365" width="11.140625" customWidth="1"/>
    <col min="15366" max="15366" width="9.7109375" bestFit="1" customWidth="1"/>
    <col min="15367" max="15367" width="10.42578125" customWidth="1"/>
    <col min="15368" max="15368" width="11" customWidth="1"/>
    <col min="15612" max="15612" width="1" customWidth="1"/>
    <col min="15613" max="15613" width="4.28515625" customWidth="1"/>
    <col min="15614" max="15614" width="6" customWidth="1"/>
    <col min="15615" max="15615" width="5.7109375" customWidth="1"/>
    <col min="15616" max="15616" width="7.140625" customWidth="1"/>
    <col min="15617" max="15617" width="8.28515625" customWidth="1"/>
    <col min="15618" max="15618" width="23.28515625" customWidth="1"/>
    <col min="15619" max="15619" width="10.5703125" customWidth="1"/>
    <col min="15620" max="15620" width="0" hidden="1" customWidth="1"/>
    <col min="15621" max="15621" width="11.140625" customWidth="1"/>
    <col min="15622" max="15622" width="9.7109375" bestFit="1" customWidth="1"/>
    <col min="15623" max="15623" width="10.42578125" customWidth="1"/>
    <col min="15624" max="15624" width="11" customWidth="1"/>
    <col min="15868" max="15868" width="1" customWidth="1"/>
    <col min="15869" max="15869" width="4.28515625" customWidth="1"/>
    <col min="15870" max="15870" width="6" customWidth="1"/>
    <col min="15871" max="15871" width="5.7109375" customWidth="1"/>
    <col min="15872" max="15872" width="7.140625" customWidth="1"/>
    <col min="15873" max="15873" width="8.28515625" customWidth="1"/>
    <col min="15874" max="15874" width="23.28515625" customWidth="1"/>
    <col min="15875" max="15875" width="10.5703125" customWidth="1"/>
    <col min="15876" max="15876" width="0" hidden="1" customWidth="1"/>
    <col min="15877" max="15877" width="11.140625" customWidth="1"/>
    <col min="15878" max="15878" width="9.7109375" bestFit="1" customWidth="1"/>
    <col min="15879" max="15879" width="10.42578125" customWidth="1"/>
    <col min="15880" max="15880" width="11" customWidth="1"/>
    <col min="16124" max="16124" width="1" customWidth="1"/>
    <col min="16125" max="16125" width="4.28515625" customWidth="1"/>
    <col min="16126" max="16126" width="6" customWidth="1"/>
    <col min="16127" max="16127" width="5.7109375" customWidth="1"/>
    <col min="16128" max="16128" width="7.140625" customWidth="1"/>
    <col min="16129" max="16129" width="8.28515625" customWidth="1"/>
    <col min="16130" max="16130" width="23.28515625" customWidth="1"/>
    <col min="16131" max="16131" width="10.5703125" customWidth="1"/>
    <col min="16132" max="16132" width="0" hidden="1" customWidth="1"/>
    <col min="16133" max="16133" width="11.140625" customWidth="1"/>
    <col min="16134" max="16134" width="9.7109375" bestFit="1" customWidth="1"/>
    <col min="16135" max="16135" width="10.42578125" customWidth="1"/>
    <col min="16136" max="16136" width="11" customWidth="1"/>
  </cols>
  <sheetData>
    <row r="2" spans="2:12" ht="15.75" thickBot="1" x14ac:dyDescent="0.3"/>
    <row r="3" spans="2:12" ht="18.75" x14ac:dyDescent="0.3">
      <c r="B3" s="196" t="s">
        <v>263</v>
      </c>
      <c r="C3" s="197"/>
      <c r="D3" s="197"/>
      <c r="E3" s="197"/>
      <c r="F3" s="274"/>
      <c r="G3" s="274"/>
      <c r="H3" s="198"/>
      <c r="I3" s="198"/>
      <c r="J3" s="198"/>
      <c r="K3" s="198"/>
      <c r="L3" s="198"/>
    </row>
    <row r="4" spans="2:12" ht="38.25" x14ac:dyDescent="0.25">
      <c r="B4" s="857" t="s">
        <v>0</v>
      </c>
      <c r="C4" s="858"/>
      <c r="D4" s="858"/>
      <c r="E4" s="858"/>
      <c r="F4" s="858"/>
      <c r="G4" s="859"/>
      <c r="H4" s="636" t="s">
        <v>374</v>
      </c>
      <c r="I4" s="636" t="s">
        <v>432</v>
      </c>
      <c r="J4" s="636" t="s">
        <v>433</v>
      </c>
      <c r="K4" s="636" t="s">
        <v>407</v>
      </c>
      <c r="L4" s="636" t="s">
        <v>408</v>
      </c>
    </row>
    <row r="5" spans="2:12" ht="33.75" x14ac:dyDescent="0.25">
      <c r="B5" s="203" t="s">
        <v>196</v>
      </c>
      <c r="C5" s="201" t="s">
        <v>197</v>
      </c>
      <c r="D5" s="202" t="s">
        <v>198</v>
      </c>
      <c r="E5" s="202" t="s">
        <v>199</v>
      </c>
      <c r="F5" s="202" t="s">
        <v>224</v>
      </c>
      <c r="G5" s="203" t="s">
        <v>201</v>
      </c>
      <c r="H5" s="443">
        <f t="shared" ref="H5" si="0">H6</f>
        <v>146662.26</v>
      </c>
      <c r="I5" s="443">
        <f t="shared" ref="I5:K5" si="1">I6</f>
        <v>19538.620000000003</v>
      </c>
      <c r="J5" s="443">
        <f t="shared" si="1"/>
        <v>166200.88</v>
      </c>
      <c r="K5" s="443">
        <f t="shared" si="1"/>
        <v>181556.38</v>
      </c>
      <c r="L5" s="772">
        <f t="shared" ref="L5:L7" si="2">K5/J5*100</f>
        <v>109.23912075555798</v>
      </c>
    </row>
    <row r="6" spans="2:12" x14ac:dyDescent="0.25">
      <c r="B6" s="205"/>
      <c r="C6" s="407"/>
      <c r="D6" s="407"/>
      <c r="E6" s="276"/>
      <c r="F6" s="842" t="s">
        <v>264</v>
      </c>
      <c r="G6" s="861"/>
      <c r="H6" s="373">
        <f t="shared" ref="H6" si="3">H7+H13</f>
        <v>146662.26</v>
      </c>
      <c r="I6" s="373">
        <f t="shared" ref="I6:K6" si="4">I7+I13</f>
        <v>19538.620000000003</v>
      </c>
      <c r="J6" s="373">
        <f t="shared" si="4"/>
        <v>166200.88</v>
      </c>
      <c r="K6" s="373">
        <f t="shared" si="4"/>
        <v>181556.38</v>
      </c>
      <c r="L6" s="198"/>
    </row>
    <row r="7" spans="2:12" x14ac:dyDescent="0.25">
      <c r="B7" s="408"/>
      <c r="C7" s="409"/>
      <c r="D7" s="409"/>
      <c r="E7" s="410" t="s">
        <v>265</v>
      </c>
      <c r="F7" s="411"/>
      <c r="G7" s="412"/>
      <c r="H7" s="256">
        <f t="shared" ref="H7" si="5">SUM(H9:H12)</f>
        <v>73700</v>
      </c>
      <c r="I7" s="256">
        <f t="shared" ref="I7:K7" si="6">SUM(I9:I12)</f>
        <v>19538.620000000003</v>
      </c>
      <c r="J7" s="256">
        <f t="shared" si="6"/>
        <v>93238.62</v>
      </c>
      <c r="K7" s="256">
        <f t="shared" si="6"/>
        <v>112917.32</v>
      </c>
      <c r="L7" s="772">
        <f t="shared" si="2"/>
        <v>121.10573923123273</v>
      </c>
    </row>
    <row r="8" spans="2:12" x14ac:dyDescent="0.25">
      <c r="B8" s="335"/>
      <c r="C8" s="282"/>
      <c r="D8" s="282"/>
      <c r="E8" s="395" t="s">
        <v>266</v>
      </c>
      <c r="F8" s="73">
        <v>630</v>
      </c>
      <c r="G8" s="154" t="s">
        <v>19</v>
      </c>
      <c r="H8" s="89">
        <f>SUM(H9:H12)</f>
        <v>73700</v>
      </c>
      <c r="I8" s="89">
        <f t="shared" ref="I8:J8" si="7">SUM(I9:I12)</f>
        <v>19538.620000000003</v>
      </c>
      <c r="J8" s="89">
        <f t="shared" si="7"/>
        <v>93238.62</v>
      </c>
      <c r="K8" s="130"/>
      <c r="L8" s="767">
        <f t="shared" ref="L8:L14" si="8">K8/J8*100</f>
        <v>0</v>
      </c>
    </row>
    <row r="9" spans="2:12" ht="26.25" x14ac:dyDescent="0.25">
      <c r="B9" s="335"/>
      <c r="C9" s="282"/>
      <c r="D9" s="282"/>
      <c r="E9" s="395" t="s">
        <v>266</v>
      </c>
      <c r="F9" s="113">
        <v>632</v>
      </c>
      <c r="G9" s="111" t="s">
        <v>81</v>
      </c>
      <c r="H9" s="76">
        <v>45600</v>
      </c>
      <c r="I9" s="76"/>
      <c r="J9" s="76">
        <v>45600</v>
      </c>
      <c r="K9" s="130">
        <v>41473.910000000003</v>
      </c>
      <c r="L9" s="767">
        <f t="shared" si="8"/>
        <v>90.951557017543877</v>
      </c>
    </row>
    <row r="10" spans="2:12" x14ac:dyDescent="0.25">
      <c r="B10" s="335"/>
      <c r="C10" s="282"/>
      <c r="D10" s="282"/>
      <c r="E10" s="395" t="s">
        <v>266</v>
      </c>
      <c r="F10" s="151">
        <v>633</v>
      </c>
      <c r="G10" s="151" t="s">
        <v>68</v>
      </c>
      <c r="H10" s="76">
        <v>1000</v>
      </c>
      <c r="I10" s="76"/>
      <c r="J10" s="76">
        <v>1000</v>
      </c>
      <c r="K10" s="451">
        <v>1207.17</v>
      </c>
      <c r="L10" s="767">
        <f t="shared" si="8"/>
        <v>120.71700000000001</v>
      </c>
    </row>
    <row r="11" spans="2:12" x14ac:dyDescent="0.25">
      <c r="B11" s="335"/>
      <c r="C11" s="282"/>
      <c r="D11" s="282"/>
      <c r="E11" s="395" t="s">
        <v>266</v>
      </c>
      <c r="F11" s="128">
        <v>635004</v>
      </c>
      <c r="G11" s="151" t="s">
        <v>82</v>
      </c>
      <c r="H11" s="76">
        <v>9100</v>
      </c>
      <c r="I11" s="76">
        <v>2554.7399999999998</v>
      </c>
      <c r="J11" s="76">
        <v>11654.74</v>
      </c>
      <c r="K11" s="451">
        <v>25095.61</v>
      </c>
      <c r="L11" s="767">
        <f t="shared" si="8"/>
        <v>215.32535260331849</v>
      </c>
    </row>
    <row r="12" spans="2:12" x14ac:dyDescent="0.25">
      <c r="B12" s="335"/>
      <c r="C12" s="282"/>
      <c r="D12" s="282"/>
      <c r="E12" s="395" t="s">
        <v>266</v>
      </c>
      <c r="F12" s="128">
        <v>637005</v>
      </c>
      <c r="G12" s="77" t="s">
        <v>49</v>
      </c>
      <c r="H12" s="76">
        <v>18000</v>
      </c>
      <c r="I12" s="76">
        <v>16983.88</v>
      </c>
      <c r="J12" s="76">
        <v>34983.879999999997</v>
      </c>
      <c r="K12" s="451">
        <v>45140.63</v>
      </c>
      <c r="L12" s="767">
        <f t="shared" si="8"/>
        <v>129.03265732674592</v>
      </c>
    </row>
    <row r="13" spans="2:12" x14ac:dyDescent="0.25">
      <c r="B13" s="335"/>
      <c r="C13" s="282"/>
      <c r="D13" s="282"/>
      <c r="E13" s="413" t="s">
        <v>267</v>
      </c>
      <c r="F13" s="73">
        <v>651</v>
      </c>
      <c r="G13" s="102" t="s">
        <v>70</v>
      </c>
      <c r="H13" s="84">
        <f t="shared" ref="H13" si="9">H14</f>
        <v>72962.259999999995</v>
      </c>
      <c r="I13" s="84">
        <f t="shared" ref="I13:K13" si="10">I14</f>
        <v>0</v>
      </c>
      <c r="J13" s="84">
        <f t="shared" si="10"/>
        <v>72962.259999999995</v>
      </c>
      <c r="K13" s="84">
        <f t="shared" si="10"/>
        <v>68639.06</v>
      </c>
      <c r="L13" s="767">
        <f t="shared" si="8"/>
        <v>94.074744943481747</v>
      </c>
    </row>
    <row r="14" spans="2:12" x14ac:dyDescent="0.25">
      <c r="B14" s="335"/>
      <c r="C14" s="282"/>
      <c r="D14" s="282"/>
      <c r="E14" s="414" t="s">
        <v>267</v>
      </c>
      <c r="F14" s="110">
        <v>652</v>
      </c>
      <c r="G14" s="111" t="s">
        <v>70</v>
      </c>
      <c r="H14" s="76">
        <v>72962.259999999995</v>
      </c>
      <c r="I14" s="76"/>
      <c r="J14" s="76">
        <v>72962.259999999995</v>
      </c>
      <c r="K14" s="451">
        <v>68639.06</v>
      </c>
      <c r="L14" s="767">
        <f t="shared" si="8"/>
        <v>94.074744943481747</v>
      </c>
    </row>
    <row r="15" spans="2:12" x14ac:dyDescent="0.25">
      <c r="B15" s="415"/>
      <c r="C15" s="416"/>
      <c r="D15" s="417" t="s">
        <v>106</v>
      </c>
      <c r="E15" s="418"/>
      <c r="F15" s="418"/>
      <c r="G15" s="419"/>
      <c r="H15" s="57"/>
      <c r="I15" s="57"/>
      <c r="J15" s="57"/>
      <c r="K15" s="57"/>
      <c r="L15" s="57"/>
    </row>
    <row r="16" spans="2:12" ht="33.75" x14ac:dyDescent="0.25">
      <c r="B16" s="203" t="s">
        <v>196</v>
      </c>
      <c r="C16" s="201" t="s">
        <v>197</v>
      </c>
      <c r="D16" s="202" t="s">
        <v>198</v>
      </c>
      <c r="E16" s="202" t="s">
        <v>199</v>
      </c>
      <c r="F16" s="202" t="s">
        <v>268</v>
      </c>
      <c r="G16" s="203" t="s">
        <v>201</v>
      </c>
      <c r="H16" s="293"/>
      <c r="I16" s="293"/>
      <c r="J16" s="293"/>
      <c r="K16" s="293"/>
      <c r="L16" s="293"/>
    </row>
    <row r="17" spans="2:10" x14ac:dyDescent="0.25">
      <c r="C17" s="4"/>
      <c r="D17" s="4"/>
      <c r="E17" s="4"/>
      <c r="F17" s="4"/>
      <c r="G17" s="4"/>
    </row>
    <row r="18" spans="2:10" ht="15.75" x14ac:dyDescent="0.25">
      <c r="B18" s="868" t="s">
        <v>221</v>
      </c>
      <c r="C18" s="870"/>
      <c r="D18" s="870"/>
      <c r="E18" s="870"/>
      <c r="F18" s="870"/>
      <c r="G18" s="870"/>
      <c r="H18" s="207">
        <f t="shared" ref="H18" si="11">H6+H15</f>
        <v>146662.26</v>
      </c>
      <c r="I18" s="207">
        <f t="shared" ref="I18:J18" si="12">I6+I15</f>
        <v>19538.620000000003</v>
      </c>
      <c r="J18" s="207">
        <f t="shared" si="12"/>
        <v>166200.88</v>
      </c>
    </row>
  </sheetData>
  <mergeCells count="3">
    <mergeCell ref="B4:G4"/>
    <mergeCell ref="F6:G6"/>
    <mergeCell ref="B18:G18"/>
  </mergeCells>
  <pageMargins left="0.31496062992125984" right="0.31496062992125984" top="0.74803149606299213" bottom="0.74803149606299213" header="0.31496062992125984" footer="0.31496062992125984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1:L26"/>
  <sheetViews>
    <sheetView workbookViewId="0">
      <selection activeCell="L14" sqref="L14"/>
    </sheetView>
  </sheetViews>
  <sheetFormatPr defaultRowHeight="15" x14ac:dyDescent="0.25"/>
  <cols>
    <col min="1" max="1" width="0.85546875" customWidth="1"/>
    <col min="2" max="2" width="4.28515625" customWidth="1"/>
    <col min="3" max="3" width="5.7109375" customWidth="1"/>
    <col min="4" max="4" width="6.140625" customWidth="1"/>
    <col min="5" max="5" width="6.7109375" customWidth="1"/>
    <col min="6" max="6" width="4.42578125" customWidth="1"/>
    <col min="7" max="7" width="25" customWidth="1"/>
    <col min="8" max="8" width="11" customWidth="1"/>
    <col min="9" max="10" width="9.7109375" customWidth="1"/>
    <col min="11" max="11" width="10.140625" bestFit="1" customWidth="1"/>
    <col min="252" max="252" width="0.85546875" customWidth="1"/>
    <col min="253" max="253" width="4.28515625" customWidth="1"/>
    <col min="254" max="254" width="5.7109375" customWidth="1"/>
    <col min="255" max="255" width="6.140625" customWidth="1"/>
    <col min="256" max="256" width="6.7109375" customWidth="1"/>
    <col min="257" max="257" width="4.42578125" customWidth="1"/>
    <col min="258" max="258" width="25" customWidth="1"/>
    <col min="259" max="259" width="10" customWidth="1"/>
    <col min="260" max="260" width="0" hidden="1" customWidth="1"/>
    <col min="261" max="262" width="9.7109375" bestFit="1" customWidth="1"/>
    <col min="263" max="263" width="11" customWidth="1"/>
    <col min="264" max="264" width="9.85546875" bestFit="1" customWidth="1"/>
    <col min="508" max="508" width="0.85546875" customWidth="1"/>
    <col min="509" max="509" width="4.28515625" customWidth="1"/>
    <col min="510" max="510" width="5.7109375" customWidth="1"/>
    <col min="511" max="511" width="6.140625" customWidth="1"/>
    <col min="512" max="512" width="6.7109375" customWidth="1"/>
    <col min="513" max="513" width="4.42578125" customWidth="1"/>
    <col min="514" max="514" width="25" customWidth="1"/>
    <col min="515" max="515" width="10" customWidth="1"/>
    <col min="516" max="516" width="0" hidden="1" customWidth="1"/>
    <col min="517" max="518" width="9.7109375" bestFit="1" customWidth="1"/>
    <col min="519" max="519" width="11" customWidth="1"/>
    <col min="520" max="520" width="9.85546875" bestFit="1" customWidth="1"/>
    <col min="764" max="764" width="0.85546875" customWidth="1"/>
    <col min="765" max="765" width="4.28515625" customWidth="1"/>
    <col min="766" max="766" width="5.7109375" customWidth="1"/>
    <col min="767" max="767" width="6.140625" customWidth="1"/>
    <col min="768" max="768" width="6.7109375" customWidth="1"/>
    <col min="769" max="769" width="4.42578125" customWidth="1"/>
    <col min="770" max="770" width="25" customWidth="1"/>
    <col min="771" max="771" width="10" customWidth="1"/>
    <col min="772" max="772" width="0" hidden="1" customWidth="1"/>
    <col min="773" max="774" width="9.7109375" bestFit="1" customWidth="1"/>
    <col min="775" max="775" width="11" customWidth="1"/>
    <col min="776" max="776" width="9.85546875" bestFit="1" customWidth="1"/>
    <col min="1020" max="1020" width="0.85546875" customWidth="1"/>
    <col min="1021" max="1021" width="4.28515625" customWidth="1"/>
    <col min="1022" max="1022" width="5.7109375" customWidth="1"/>
    <col min="1023" max="1023" width="6.140625" customWidth="1"/>
    <col min="1024" max="1024" width="6.7109375" customWidth="1"/>
    <col min="1025" max="1025" width="4.42578125" customWidth="1"/>
    <col min="1026" max="1026" width="25" customWidth="1"/>
    <col min="1027" max="1027" width="10" customWidth="1"/>
    <col min="1028" max="1028" width="0" hidden="1" customWidth="1"/>
    <col min="1029" max="1030" width="9.7109375" bestFit="1" customWidth="1"/>
    <col min="1031" max="1031" width="11" customWidth="1"/>
    <col min="1032" max="1032" width="9.85546875" bestFit="1" customWidth="1"/>
    <col min="1276" max="1276" width="0.85546875" customWidth="1"/>
    <col min="1277" max="1277" width="4.28515625" customWidth="1"/>
    <col min="1278" max="1278" width="5.7109375" customWidth="1"/>
    <col min="1279" max="1279" width="6.140625" customWidth="1"/>
    <col min="1280" max="1280" width="6.7109375" customWidth="1"/>
    <col min="1281" max="1281" width="4.42578125" customWidth="1"/>
    <col min="1282" max="1282" width="25" customWidth="1"/>
    <col min="1283" max="1283" width="10" customWidth="1"/>
    <col min="1284" max="1284" width="0" hidden="1" customWidth="1"/>
    <col min="1285" max="1286" width="9.7109375" bestFit="1" customWidth="1"/>
    <col min="1287" max="1287" width="11" customWidth="1"/>
    <col min="1288" max="1288" width="9.85546875" bestFit="1" customWidth="1"/>
    <col min="1532" max="1532" width="0.85546875" customWidth="1"/>
    <col min="1533" max="1533" width="4.28515625" customWidth="1"/>
    <col min="1534" max="1534" width="5.7109375" customWidth="1"/>
    <col min="1535" max="1535" width="6.140625" customWidth="1"/>
    <col min="1536" max="1536" width="6.7109375" customWidth="1"/>
    <col min="1537" max="1537" width="4.42578125" customWidth="1"/>
    <col min="1538" max="1538" width="25" customWidth="1"/>
    <col min="1539" max="1539" width="10" customWidth="1"/>
    <col min="1540" max="1540" width="0" hidden="1" customWidth="1"/>
    <col min="1541" max="1542" width="9.7109375" bestFit="1" customWidth="1"/>
    <col min="1543" max="1543" width="11" customWidth="1"/>
    <col min="1544" max="1544" width="9.85546875" bestFit="1" customWidth="1"/>
    <col min="1788" max="1788" width="0.85546875" customWidth="1"/>
    <col min="1789" max="1789" width="4.28515625" customWidth="1"/>
    <col min="1790" max="1790" width="5.7109375" customWidth="1"/>
    <col min="1791" max="1791" width="6.140625" customWidth="1"/>
    <col min="1792" max="1792" width="6.7109375" customWidth="1"/>
    <col min="1793" max="1793" width="4.42578125" customWidth="1"/>
    <col min="1794" max="1794" width="25" customWidth="1"/>
    <col min="1795" max="1795" width="10" customWidth="1"/>
    <col min="1796" max="1796" width="0" hidden="1" customWidth="1"/>
    <col min="1797" max="1798" width="9.7109375" bestFit="1" customWidth="1"/>
    <col min="1799" max="1799" width="11" customWidth="1"/>
    <col min="1800" max="1800" width="9.85546875" bestFit="1" customWidth="1"/>
    <col min="2044" max="2044" width="0.85546875" customWidth="1"/>
    <col min="2045" max="2045" width="4.28515625" customWidth="1"/>
    <col min="2046" max="2046" width="5.7109375" customWidth="1"/>
    <col min="2047" max="2047" width="6.140625" customWidth="1"/>
    <col min="2048" max="2048" width="6.7109375" customWidth="1"/>
    <col min="2049" max="2049" width="4.42578125" customWidth="1"/>
    <col min="2050" max="2050" width="25" customWidth="1"/>
    <col min="2051" max="2051" width="10" customWidth="1"/>
    <col min="2052" max="2052" width="0" hidden="1" customWidth="1"/>
    <col min="2053" max="2054" width="9.7109375" bestFit="1" customWidth="1"/>
    <col min="2055" max="2055" width="11" customWidth="1"/>
    <col min="2056" max="2056" width="9.85546875" bestFit="1" customWidth="1"/>
    <col min="2300" max="2300" width="0.85546875" customWidth="1"/>
    <col min="2301" max="2301" width="4.28515625" customWidth="1"/>
    <col min="2302" max="2302" width="5.7109375" customWidth="1"/>
    <col min="2303" max="2303" width="6.140625" customWidth="1"/>
    <col min="2304" max="2304" width="6.7109375" customWidth="1"/>
    <col min="2305" max="2305" width="4.42578125" customWidth="1"/>
    <col min="2306" max="2306" width="25" customWidth="1"/>
    <col min="2307" max="2307" width="10" customWidth="1"/>
    <col min="2308" max="2308" width="0" hidden="1" customWidth="1"/>
    <col min="2309" max="2310" width="9.7109375" bestFit="1" customWidth="1"/>
    <col min="2311" max="2311" width="11" customWidth="1"/>
    <col min="2312" max="2312" width="9.85546875" bestFit="1" customWidth="1"/>
    <col min="2556" max="2556" width="0.85546875" customWidth="1"/>
    <col min="2557" max="2557" width="4.28515625" customWidth="1"/>
    <col min="2558" max="2558" width="5.7109375" customWidth="1"/>
    <col min="2559" max="2559" width="6.140625" customWidth="1"/>
    <col min="2560" max="2560" width="6.7109375" customWidth="1"/>
    <col min="2561" max="2561" width="4.42578125" customWidth="1"/>
    <col min="2562" max="2562" width="25" customWidth="1"/>
    <col min="2563" max="2563" width="10" customWidth="1"/>
    <col min="2564" max="2564" width="0" hidden="1" customWidth="1"/>
    <col min="2565" max="2566" width="9.7109375" bestFit="1" customWidth="1"/>
    <col min="2567" max="2567" width="11" customWidth="1"/>
    <col min="2568" max="2568" width="9.85546875" bestFit="1" customWidth="1"/>
    <col min="2812" max="2812" width="0.85546875" customWidth="1"/>
    <col min="2813" max="2813" width="4.28515625" customWidth="1"/>
    <col min="2814" max="2814" width="5.7109375" customWidth="1"/>
    <col min="2815" max="2815" width="6.140625" customWidth="1"/>
    <col min="2816" max="2816" width="6.7109375" customWidth="1"/>
    <col min="2817" max="2817" width="4.42578125" customWidth="1"/>
    <col min="2818" max="2818" width="25" customWidth="1"/>
    <col min="2819" max="2819" width="10" customWidth="1"/>
    <col min="2820" max="2820" width="0" hidden="1" customWidth="1"/>
    <col min="2821" max="2822" width="9.7109375" bestFit="1" customWidth="1"/>
    <col min="2823" max="2823" width="11" customWidth="1"/>
    <col min="2824" max="2824" width="9.85546875" bestFit="1" customWidth="1"/>
    <col min="3068" max="3068" width="0.85546875" customWidth="1"/>
    <col min="3069" max="3069" width="4.28515625" customWidth="1"/>
    <col min="3070" max="3070" width="5.7109375" customWidth="1"/>
    <col min="3071" max="3071" width="6.140625" customWidth="1"/>
    <col min="3072" max="3072" width="6.7109375" customWidth="1"/>
    <col min="3073" max="3073" width="4.42578125" customWidth="1"/>
    <col min="3074" max="3074" width="25" customWidth="1"/>
    <col min="3075" max="3075" width="10" customWidth="1"/>
    <col min="3076" max="3076" width="0" hidden="1" customWidth="1"/>
    <col min="3077" max="3078" width="9.7109375" bestFit="1" customWidth="1"/>
    <col min="3079" max="3079" width="11" customWidth="1"/>
    <col min="3080" max="3080" width="9.85546875" bestFit="1" customWidth="1"/>
    <col min="3324" max="3324" width="0.85546875" customWidth="1"/>
    <col min="3325" max="3325" width="4.28515625" customWidth="1"/>
    <col min="3326" max="3326" width="5.7109375" customWidth="1"/>
    <col min="3327" max="3327" width="6.140625" customWidth="1"/>
    <col min="3328" max="3328" width="6.7109375" customWidth="1"/>
    <col min="3329" max="3329" width="4.42578125" customWidth="1"/>
    <col min="3330" max="3330" width="25" customWidth="1"/>
    <col min="3331" max="3331" width="10" customWidth="1"/>
    <col min="3332" max="3332" width="0" hidden="1" customWidth="1"/>
    <col min="3333" max="3334" width="9.7109375" bestFit="1" customWidth="1"/>
    <col min="3335" max="3335" width="11" customWidth="1"/>
    <col min="3336" max="3336" width="9.85546875" bestFit="1" customWidth="1"/>
    <col min="3580" max="3580" width="0.85546875" customWidth="1"/>
    <col min="3581" max="3581" width="4.28515625" customWidth="1"/>
    <col min="3582" max="3582" width="5.7109375" customWidth="1"/>
    <col min="3583" max="3583" width="6.140625" customWidth="1"/>
    <col min="3584" max="3584" width="6.7109375" customWidth="1"/>
    <col min="3585" max="3585" width="4.42578125" customWidth="1"/>
    <col min="3586" max="3586" width="25" customWidth="1"/>
    <col min="3587" max="3587" width="10" customWidth="1"/>
    <col min="3588" max="3588" width="0" hidden="1" customWidth="1"/>
    <col min="3589" max="3590" width="9.7109375" bestFit="1" customWidth="1"/>
    <col min="3591" max="3591" width="11" customWidth="1"/>
    <col min="3592" max="3592" width="9.85546875" bestFit="1" customWidth="1"/>
    <col min="3836" max="3836" width="0.85546875" customWidth="1"/>
    <col min="3837" max="3837" width="4.28515625" customWidth="1"/>
    <col min="3838" max="3838" width="5.7109375" customWidth="1"/>
    <col min="3839" max="3839" width="6.140625" customWidth="1"/>
    <col min="3840" max="3840" width="6.7109375" customWidth="1"/>
    <col min="3841" max="3841" width="4.42578125" customWidth="1"/>
    <col min="3842" max="3842" width="25" customWidth="1"/>
    <col min="3843" max="3843" width="10" customWidth="1"/>
    <col min="3844" max="3844" width="0" hidden="1" customWidth="1"/>
    <col min="3845" max="3846" width="9.7109375" bestFit="1" customWidth="1"/>
    <col min="3847" max="3847" width="11" customWidth="1"/>
    <col min="3848" max="3848" width="9.85546875" bestFit="1" customWidth="1"/>
    <col min="4092" max="4092" width="0.85546875" customWidth="1"/>
    <col min="4093" max="4093" width="4.28515625" customWidth="1"/>
    <col min="4094" max="4094" width="5.7109375" customWidth="1"/>
    <col min="4095" max="4095" width="6.140625" customWidth="1"/>
    <col min="4096" max="4096" width="6.7109375" customWidth="1"/>
    <col min="4097" max="4097" width="4.42578125" customWidth="1"/>
    <col min="4098" max="4098" width="25" customWidth="1"/>
    <col min="4099" max="4099" width="10" customWidth="1"/>
    <col min="4100" max="4100" width="0" hidden="1" customWidth="1"/>
    <col min="4101" max="4102" width="9.7109375" bestFit="1" customWidth="1"/>
    <col min="4103" max="4103" width="11" customWidth="1"/>
    <col min="4104" max="4104" width="9.85546875" bestFit="1" customWidth="1"/>
    <col min="4348" max="4348" width="0.85546875" customWidth="1"/>
    <col min="4349" max="4349" width="4.28515625" customWidth="1"/>
    <col min="4350" max="4350" width="5.7109375" customWidth="1"/>
    <col min="4351" max="4351" width="6.140625" customWidth="1"/>
    <col min="4352" max="4352" width="6.7109375" customWidth="1"/>
    <col min="4353" max="4353" width="4.42578125" customWidth="1"/>
    <col min="4354" max="4354" width="25" customWidth="1"/>
    <col min="4355" max="4355" width="10" customWidth="1"/>
    <col min="4356" max="4356" width="0" hidden="1" customWidth="1"/>
    <col min="4357" max="4358" width="9.7109375" bestFit="1" customWidth="1"/>
    <col min="4359" max="4359" width="11" customWidth="1"/>
    <col min="4360" max="4360" width="9.85546875" bestFit="1" customWidth="1"/>
    <col min="4604" max="4604" width="0.85546875" customWidth="1"/>
    <col min="4605" max="4605" width="4.28515625" customWidth="1"/>
    <col min="4606" max="4606" width="5.7109375" customWidth="1"/>
    <col min="4607" max="4607" width="6.140625" customWidth="1"/>
    <col min="4608" max="4608" width="6.7109375" customWidth="1"/>
    <col min="4609" max="4609" width="4.42578125" customWidth="1"/>
    <col min="4610" max="4610" width="25" customWidth="1"/>
    <col min="4611" max="4611" width="10" customWidth="1"/>
    <col min="4612" max="4612" width="0" hidden="1" customWidth="1"/>
    <col min="4613" max="4614" width="9.7109375" bestFit="1" customWidth="1"/>
    <col min="4615" max="4615" width="11" customWidth="1"/>
    <col min="4616" max="4616" width="9.85546875" bestFit="1" customWidth="1"/>
    <col min="4860" max="4860" width="0.85546875" customWidth="1"/>
    <col min="4861" max="4861" width="4.28515625" customWidth="1"/>
    <col min="4862" max="4862" width="5.7109375" customWidth="1"/>
    <col min="4863" max="4863" width="6.140625" customWidth="1"/>
    <col min="4864" max="4864" width="6.7109375" customWidth="1"/>
    <col min="4865" max="4865" width="4.42578125" customWidth="1"/>
    <col min="4866" max="4866" width="25" customWidth="1"/>
    <col min="4867" max="4867" width="10" customWidth="1"/>
    <col min="4868" max="4868" width="0" hidden="1" customWidth="1"/>
    <col min="4869" max="4870" width="9.7109375" bestFit="1" customWidth="1"/>
    <col min="4871" max="4871" width="11" customWidth="1"/>
    <col min="4872" max="4872" width="9.85546875" bestFit="1" customWidth="1"/>
    <col min="5116" max="5116" width="0.85546875" customWidth="1"/>
    <col min="5117" max="5117" width="4.28515625" customWidth="1"/>
    <col min="5118" max="5118" width="5.7109375" customWidth="1"/>
    <col min="5119" max="5119" width="6.140625" customWidth="1"/>
    <col min="5120" max="5120" width="6.7109375" customWidth="1"/>
    <col min="5121" max="5121" width="4.42578125" customWidth="1"/>
    <col min="5122" max="5122" width="25" customWidth="1"/>
    <col min="5123" max="5123" width="10" customWidth="1"/>
    <col min="5124" max="5124" width="0" hidden="1" customWidth="1"/>
    <col min="5125" max="5126" width="9.7109375" bestFit="1" customWidth="1"/>
    <col min="5127" max="5127" width="11" customWidth="1"/>
    <col min="5128" max="5128" width="9.85546875" bestFit="1" customWidth="1"/>
    <col min="5372" max="5372" width="0.85546875" customWidth="1"/>
    <col min="5373" max="5373" width="4.28515625" customWidth="1"/>
    <col min="5374" max="5374" width="5.7109375" customWidth="1"/>
    <col min="5375" max="5375" width="6.140625" customWidth="1"/>
    <col min="5376" max="5376" width="6.7109375" customWidth="1"/>
    <col min="5377" max="5377" width="4.42578125" customWidth="1"/>
    <col min="5378" max="5378" width="25" customWidth="1"/>
    <col min="5379" max="5379" width="10" customWidth="1"/>
    <col min="5380" max="5380" width="0" hidden="1" customWidth="1"/>
    <col min="5381" max="5382" width="9.7109375" bestFit="1" customWidth="1"/>
    <col min="5383" max="5383" width="11" customWidth="1"/>
    <col min="5384" max="5384" width="9.85546875" bestFit="1" customWidth="1"/>
    <col min="5628" max="5628" width="0.85546875" customWidth="1"/>
    <col min="5629" max="5629" width="4.28515625" customWidth="1"/>
    <col min="5630" max="5630" width="5.7109375" customWidth="1"/>
    <col min="5631" max="5631" width="6.140625" customWidth="1"/>
    <col min="5632" max="5632" width="6.7109375" customWidth="1"/>
    <col min="5633" max="5633" width="4.42578125" customWidth="1"/>
    <col min="5634" max="5634" width="25" customWidth="1"/>
    <col min="5635" max="5635" width="10" customWidth="1"/>
    <col min="5636" max="5636" width="0" hidden="1" customWidth="1"/>
    <col min="5637" max="5638" width="9.7109375" bestFit="1" customWidth="1"/>
    <col min="5639" max="5639" width="11" customWidth="1"/>
    <col min="5640" max="5640" width="9.85546875" bestFit="1" customWidth="1"/>
    <col min="5884" max="5884" width="0.85546875" customWidth="1"/>
    <col min="5885" max="5885" width="4.28515625" customWidth="1"/>
    <col min="5886" max="5886" width="5.7109375" customWidth="1"/>
    <col min="5887" max="5887" width="6.140625" customWidth="1"/>
    <col min="5888" max="5888" width="6.7109375" customWidth="1"/>
    <col min="5889" max="5889" width="4.42578125" customWidth="1"/>
    <col min="5890" max="5890" width="25" customWidth="1"/>
    <col min="5891" max="5891" width="10" customWidth="1"/>
    <col min="5892" max="5892" width="0" hidden="1" customWidth="1"/>
    <col min="5893" max="5894" width="9.7109375" bestFit="1" customWidth="1"/>
    <col min="5895" max="5895" width="11" customWidth="1"/>
    <col min="5896" max="5896" width="9.85546875" bestFit="1" customWidth="1"/>
    <col min="6140" max="6140" width="0.85546875" customWidth="1"/>
    <col min="6141" max="6141" width="4.28515625" customWidth="1"/>
    <col min="6142" max="6142" width="5.7109375" customWidth="1"/>
    <col min="6143" max="6143" width="6.140625" customWidth="1"/>
    <col min="6144" max="6144" width="6.7109375" customWidth="1"/>
    <col min="6145" max="6145" width="4.42578125" customWidth="1"/>
    <col min="6146" max="6146" width="25" customWidth="1"/>
    <col min="6147" max="6147" width="10" customWidth="1"/>
    <col min="6148" max="6148" width="0" hidden="1" customWidth="1"/>
    <col min="6149" max="6150" width="9.7109375" bestFit="1" customWidth="1"/>
    <col min="6151" max="6151" width="11" customWidth="1"/>
    <col min="6152" max="6152" width="9.85546875" bestFit="1" customWidth="1"/>
    <col min="6396" max="6396" width="0.85546875" customWidth="1"/>
    <col min="6397" max="6397" width="4.28515625" customWidth="1"/>
    <col min="6398" max="6398" width="5.7109375" customWidth="1"/>
    <col min="6399" max="6399" width="6.140625" customWidth="1"/>
    <col min="6400" max="6400" width="6.7109375" customWidth="1"/>
    <col min="6401" max="6401" width="4.42578125" customWidth="1"/>
    <col min="6402" max="6402" width="25" customWidth="1"/>
    <col min="6403" max="6403" width="10" customWidth="1"/>
    <col min="6404" max="6404" width="0" hidden="1" customWidth="1"/>
    <col min="6405" max="6406" width="9.7109375" bestFit="1" customWidth="1"/>
    <col min="6407" max="6407" width="11" customWidth="1"/>
    <col min="6408" max="6408" width="9.85546875" bestFit="1" customWidth="1"/>
    <col min="6652" max="6652" width="0.85546875" customWidth="1"/>
    <col min="6653" max="6653" width="4.28515625" customWidth="1"/>
    <col min="6654" max="6654" width="5.7109375" customWidth="1"/>
    <col min="6655" max="6655" width="6.140625" customWidth="1"/>
    <col min="6656" max="6656" width="6.7109375" customWidth="1"/>
    <col min="6657" max="6657" width="4.42578125" customWidth="1"/>
    <col min="6658" max="6658" width="25" customWidth="1"/>
    <col min="6659" max="6659" width="10" customWidth="1"/>
    <col min="6660" max="6660" width="0" hidden="1" customWidth="1"/>
    <col min="6661" max="6662" width="9.7109375" bestFit="1" customWidth="1"/>
    <col min="6663" max="6663" width="11" customWidth="1"/>
    <col min="6664" max="6664" width="9.85546875" bestFit="1" customWidth="1"/>
    <col min="6908" max="6908" width="0.85546875" customWidth="1"/>
    <col min="6909" max="6909" width="4.28515625" customWidth="1"/>
    <col min="6910" max="6910" width="5.7109375" customWidth="1"/>
    <col min="6911" max="6911" width="6.140625" customWidth="1"/>
    <col min="6912" max="6912" width="6.7109375" customWidth="1"/>
    <col min="6913" max="6913" width="4.42578125" customWidth="1"/>
    <col min="6914" max="6914" width="25" customWidth="1"/>
    <col min="6915" max="6915" width="10" customWidth="1"/>
    <col min="6916" max="6916" width="0" hidden="1" customWidth="1"/>
    <col min="6917" max="6918" width="9.7109375" bestFit="1" customWidth="1"/>
    <col min="6919" max="6919" width="11" customWidth="1"/>
    <col min="6920" max="6920" width="9.85546875" bestFit="1" customWidth="1"/>
    <col min="7164" max="7164" width="0.85546875" customWidth="1"/>
    <col min="7165" max="7165" width="4.28515625" customWidth="1"/>
    <col min="7166" max="7166" width="5.7109375" customWidth="1"/>
    <col min="7167" max="7167" width="6.140625" customWidth="1"/>
    <col min="7168" max="7168" width="6.7109375" customWidth="1"/>
    <col min="7169" max="7169" width="4.42578125" customWidth="1"/>
    <col min="7170" max="7170" width="25" customWidth="1"/>
    <col min="7171" max="7171" width="10" customWidth="1"/>
    <col min="7172" max="7172" width="0" hidden="1" customWidth="1"/>
    <col min="7173" max="7174" width="9.7109375" bestFit="1" customWidth="1"/>
    <col min="7175" max="7175" width="11" customWidth="1"/>
    <col min="7176" max="7176" width="9.85546875" bestFit="1" customWidth="1"/>
    <col min="7420" max="7420" width="0.85546875" customWidth="1"/>
    <col min="7421" max="7421" width="4.28515625" customWidth="1"/>
    <col min="7422" max="7422" width="5.7109375" customWidth="1"/>
    <col min="7423" max="7423" width="6.140625" customWidth="1"/>
    <col min="7424" max="7424" width="6.7109375" customWidth="1"/>
    <col min="7425" max="7425" width="4.42578125" customWidth="1"/>
    <col min="7426" max="7426" width="25" customWidth="1"/>
    <col min="7427" max="7427" width="10" customWidth="1"/>
    <col min="7428" max="7428" width="0" hidden="1" customWidth="1"/>
    <col min="7429" max="7430" width="9.7109375" bestFit="1" customWidth="1"/>
    <col min="7431" max="7431" width="11" customWidth="1"/>
    <col min="7432" max="7432" width="9.85546875" bestFit="1" customWidth="1"/>
    <col min="7676" max="7676" width="0.85546875" customWidth="1"/>
    <col min="7677" max="7677" width="4.28515625" customWidth="1"/>
    <col min="7678" max="7678" width="5.7109375" customWidth="1"/>
    <col min="7679" max="7679" width="6.140625" customWidth="1"/>
    <col min="7680" max="7680" width="6.7109375" customWidth="1"/>
    <col min="7681" max="7681" width="4.42578125" customWidth="1"/>
    <col min="7682" max="7682" width="25" customWidth="1"/>
    <col min="7683" max="7683" width="10" customWidth="1"/>
    <col min="7684" max="7684" width="0" hidden="1" customWidth="1"/>
    <col min="7685" max="7686" width="9.7109375" bestFit="1" customWidth="1"/>
    <col min="7687" max="7687" width="11" customWidth="1"/>
    <col min="7688" max="7688" width="9.85546875" bestFit="1" customWidth="1"/>
    <col min="7932" max="7932" width="0.85546875" customWidth="1"/>
    <col min="7933" max="7933" width="4.28515625" customWidth="1"/>
    <col min="7934" max="7934" width="5.7109375" customWidth="1"/>
    <col min="7935" max="7935" width="6.140625" customWidth="1"/>
    <col min="7936" max="7936" width="6.7109375" customWidth="1"/>
    <col min="7937" max="7937" width="4.42578125" customWidth="1"/>
    <col min="7938" max="7938" width="25" customWidth="1"/>
    <col min="7939" max="7939" width="10" customWidth="1"/>
    <col min="7940" max="7940" width="0" hidden="1" customWidth="1"/>
    <col min="7941" max="7942" width="9.7109375" bestFit="1" customWidth="1"/>
    <col min="7943" max="7943" width="11" customWidth="1"/>
    <col min="7944" max="7944" width="9.85546875" bestFit="1" customWidth="1"/>
    <col min="8188" max="8188" width="0.85546875" customWidth="1"/>
    <col min="8189" max="8189" width="4.28515625" customWidth="1"/>
    <col min="8190" max="8190" width="5.7109375" customWidth="1"/>
    <col min="8191" max="8191" width="6.140625" customWidth="1"/>
    <col min="8192" max="8192" width="6.7109375" customWidth="1"/>
    <col min="8193" max="8193" width="4.42578125" customWidth="1"/>
    <col min="8194" max="8194" width="25" customWidth="1"/>
    <col min="8195" max="8195" width="10" customWidth="1"/>
    <col min="8196" max="8196" width="0" hidden="1" customWidth="1"/>
    <col min="8197" max="8198" width="9.7109375" bestFit="1" customWidth="1"/>
    <col min="8199" max="8199" width="11" customWidth="1"/>
    <col min="8200" max="8200" width="9.85546875" bestFit="1" customWidth="1"/>
    <col min="8444" max="8444" width="0.85546875" customWidth="1"/>
    <col min="8445" max="8445" width="4.28515625" customWidth="1"/>
    <col min="8446" max="8446" width="5.7109375" customWidth="1"/>
    <col min="8447" max="8447" width="6.140625" customWidth="1"/>
    <col min="8448" max="8448" width="6.7109375" customWidth="1"/>
    <col min="8449" max="8449" width="4.42578125" customWidth="1"/>
    <col min="8450" max="8450" width="25" customWidth="1"/>
    <col min="8451" max="8451" width="10" customWidth="1"/>
    <col min="8452" max="8452" width="0" hidden="1" customWidth="1"/>
    <col min="8453" max="8454" width="9.7109375" bestFit="1" customWidth="1"/>
    <col min="8455" max="8455" width="11" customWidth="1"/>
    <col min="8456" max="8456" width="9.85546875" bestFit="1" customWidth="1"/>
    <col min="8700" max="8700" width="0.85546875" customWidth="1"/>
    <col min="8701" max="8701" width="4.28515625" customWidth="1"/>
    <col min="8702" max="8702" width="5.7109375" customWidth="1"/>
    <col min="8703" max="8703" width="6.140625" customWidth="1"/>
    <col min="8704" max="8704" width="6.7109375" customWidth="1"/>
    <col min="8705" max="8705" width="4.42578125" customWidth="1"/>
    <col min="8706" max="8706" width="25" customWidth="1"/>
    <col min="8707" max="8707" width="10" customWidth="1"/>
    <col min="8708" max="8708" width="0" hidden="1" customWidth="1"/>
    <col min="8709" max="8710" width="9.7109375" bestFit="1" customWidth="1"/>
    <col min="8711" max="8711" width="11" customWidth="1"/>
    <col min="8712" max="8712" width="9.85546875" bestFit="1" customWidth="1"/>
    <col min="8956" max="8956" width="0.85546875" customWidth="1"/>
    <col min="8957" max="8957" width="4.28515625" customWidth="1"/>
    <col min="8958" max="8958" width="5.7109375" customWidth="1"/>
    <col min="8959" max="8959" width="6.140625" customWidth="1"/>
    <col min="8960" max="8960" width="6.7109375" customWidth="1"/>
    <col min="8961" max="8961" width="4.42578125" customWidth="1"/>
    <col min="8962" max="8962" width="25" customWidth="1"/>
    <col min="8963" max="8963" width="10" customWidth="1"/>
    <col min="8964" max="8964" width="0" hidden="1" customWidth="1"/>
    <col min="8965" max="8966" width="9.7109375" bestFit="1" customWidth="1"/>
    <col min="8967" max="8967" width="11" customWidth="1"/>
    <col min="8968" max="8968" width="9.85546875" bestFit="1" customWidth="1"/>
    <col min="9212" max="9212" width="0.85546875" customWidth="1"/>
    <col min="9213" max="9213" width="4.28515625" customWidth="1"/>
    <col min="9214" max="9214" width="5.7109375" customWidth="1"/>
    <col min="9215" max="9215" width="6.140625" customWidth="1"/>
    <col min="9216" max="9216" width="6.7109375" customWidth="1"/>
    <col min="9217" max="9217" width="4.42578125" customWidth="1"/>
    <col min="9218" max="9218" width="25" customWidth="1"/>
    <col min="9219" max="9219" width="10" customWidth="1"/>
    <col min="9220" max="9220" width="0" hidden="1" customWidth="1"/>
    <col min="9221" max="9222" width="9.7109375" bestFit="1" customWidth="1"/>
    <col min="9223" max="9223" width="11" customWidth="1"/>
    <col min="9224" max="9224" width="9.85546875" bestFit="1" customWidth="1"/>
    <col min="9468" max="9468" width="0.85546875" customWidth="1"/>
    <col min="9469" max="9469" width="4.28515625" customWidth="1"/>
    <col min="9470" max="9470" width="5.7109375" customWidth="1"/>
    <col min="9471" max="9471" width="6.140625" customWidth="1"/>
    <col min="9472" max="9472" width="6.7109375" customWidth="1"/>
    <col min="9473" max="9473" width="4.42578125" customWidth="1"/>
    <col min="9474" max="9474" width="25" customWidth="1"/>
    <col min="9475" max="9475" width="10" customWidth="1"/>
    <col min="9476" max="9476" width="0" hidden="1" customWidth="1"/>
    <col min="9477" max="9478" width="9.7109375" bestFit="1" customWidth="1"/>
    <col min="9479" max="9479" width="11" customWidth="1"/>
    <col min="9480" max="9480" width="9.85546875" bestFit="1" customWidth="1"/>
    <col min="9724" max="9724" width="0.85546875" customWidth="1"/>
    <col min="9725" max="9725" width="4.28515625" customWidth="1"/>
    <col min="9726" max="9726" width="5.7109375" customWidth="1"/>
    <col min="9727" max="9727" width="6.140625" customWidth="1"/>
    <col min="9728" max="9728" width="6.7109375" customWidth="1"/>
    <col min="9729" max="9729" width="4.42578125" customWidth="1"/>
    <col min="9730" max="9730" width="25" customWidth="1"/>
    <col min="9731" max="9731" width="10" customWidth="1"/>
    <col min="9732" max="9732" width="0" hidden="1" customWidth="1"/>
    <col min="9733" max="9734" width="9.7109375" bestFit="1" customWidth="1"/>
    <col min="9735" max="9735" width="11" customWidth="1"/>
    <col min="9736" max="9736" width="9.85546875" bestFit="1" customWidth="1"/>
    <col min="9980" max="9980" width="0.85546875" customWidth="1"/>
    <col min="9981" max="9981" width="4.28515625" customWidth="1"/>
    <col min="9982" max="9982" width="5.7109375" customWidth="1"/>
    <col min="9983" max="9983" width="6.140625" customWidth="1"/>
    <col min="9984" max="9984" width="6.7109375" customWidth="1"/>
    <col min="9985" max="9985" width="4.42578125" customWidth="1"/>
    <col min="9986" max="9986" width="25" customWidth="1"/>
    <col min="9987" max="9987" width="10" customWidth="1"/>
    <col min="9988" max="9988" width="0" hidden="1" customWidth="1"/>
    <col min="9989" max="9990" width="9.7109375" bestFit="1" customWidth="1"/>
    <col min="9991" max="9991" width="11" customWidth="1"/>
    <col min="9992" max="9992" width="9.85546875" bestFit="1" customWidth="1"/>
    <col min="10236" max="10236" width="0.85546875" customWidth="1"/>
    <col min="10237" max="10237" width="4.28515625" customWidth="1"/>
    <col min="10238" max="10238" width="5.7109375" customWidth="1"/>
    <col min="10239" max="10239" width="6.140625" customWidth="1"/>
    <col min="10240" max="10240" width="6.7109375" customWidth="1"/>
    <col min="10241" max="10241" width="4.42578125" customWidth="1"/>
    <col min="10242" max="10242" width="25" customWidth="1"/>
    <col min="10243" max="10243" width="10" customWidth="1"/>
    <col min="10244" max="10244" width="0" hidden="1" customWidth="1"/>
    <col min="10245" max="10246" width="9.7109375" bestFit="1" customWidth="1"/>
    <col min="10247" max="10247" width="11" customWidth="1"/>
    <col min="10248" max="10248" width="9.85546875" bestFit="1" customWidth="1"/>
    <col min="10492" max="10492" width="0.85546875" customWidth="1"/>
    <col min="10493" max="10493" width="4.28515625" customWidth="1"/>
    <col min="10494" max="10494" width="5.7109375" customWidth="1"/>
    <col min="10495" max="10495" width="6.140625" customWidth="1"/>
    <col min="10496" max="10496" width="6.7109375" customWidth="1"/>
    <col min="10497" max="10497" width="4.42578125" customWidth="1"/>
    <col min="10498" max="10498" width="25" customWidth="1"/>
    <col min="10499" max="10499" width="10" customWidth="1"/>
    <col min="10500" max="10500" width="0" hidden="1" customWidth="1"/>
    <col min="10501" max="10502" width="9.7109375" bestFit="1" customWidth="1"/>
    <col min="10503" max="10503" width="11" customWidth="1"/>
    <col min="10504" max="10504" width="9.85546875" bestFit="1" customWidth="1"/>
    <col min="10748" max="10748" width="0.85546875" customWidth="1"/>
    <col min="10749" max="10749" width="4.28515625" customWidth="1"/>
    <col min="10750" max="10750" width="5.7109375" customWidth="1"/>
    <col min="10751" max="10751" width="6.140625" customWidth="1"/>
    <col min="10752" max="10752" width="6.7109375" customWidth="1"/>
    <col min="10753" max="10753" width="4.42578125" customWidth="1"/>
    <col min="10754" max="10754" width="25" customWidth="1"/>
    <col min="10755" max="10755" width="10" customWidth="1"/>
    <col min="10756" max="10756" width="0" hidden="1" customWidth="1"/>
    <col min="10757" max="10758" width="9.7109375" bestFit="1" customWidth="1"/>
    <col min="10759" max="10759" width="11" customWidth="1"/>
    <col min="10760" max="10760" width="9.85546875" bestFit="1" customWidth="1"/>
    <col min="11004" max="11004" width="0.85546875" customWidth="1"/>
    <col min="11005" max="11005" width="4.28515625" customWidth="1"/>
    <col min="11006" max="11006" width="5.7109375" customWidth="1"/>
    <col min="11007" max="11007" width="6.140625" customWidth="1"/>
    <col min="11008" max="11008" width="6.7109375" customWidth="1"/>
    <col min="11009" max="11009" width="4.42578125" customWidth="1"/>
    <col min="11010" max="11010" width="25" customWidth="1"/>
    <col min="11011" max="11011" width="10" customWidth="1"/>
    <col min="11012" max="11012" width="0" hidden="1" customWidth="1"/>
    <col min="11013" max="11014" width="9.7109375" bestFit="1" customWidth="1"/>
    <col min="11015" max="11015" width="11" customWidth="1"/>
    <col min="11016" max="11016" width="9.85546875" bestFit="1" customWidth="1"/>
    <col min="11260" max="11260" width="0.85546875" customWidth="1"/>
    <col min="11261" max="11261" width="4.28515625" customWidth="1"/>
    <col min="11262" max="11262" width="5.7109375" customWidth="1"/>
    <col min="11263" max="11263" width="6.140625" customWidth="1"/>
    <col min="11264" max="11264" width="6.7109375" customWidth="1"/>
    <col min="11265" max="11265" width="4.42578125" customWidth="1"/>
    <col min="11266" max="11266" width="25" customWidth="1"/>
    <col min="11267" max="11267" width="10" customWidth="1"/>
    <col min="11268" max="11268" width="0" hidden="1" customWidth="1"/>
    <col min="11269" max="11270" width="9.7109375" bestFit="1" customWidth="1"/>
    <col min="11271" max="11271" width="11" customWidth="1"/>
    <col min="11272" max="11272" width="9.85546875" bestFit="1" customWidth="1"/>
    <col min="11516" max="11516" width="0.85546875" customWidth="1"/>
    <col min="11517" max="11517" width="4.28515625" customWidth="1"/>
    <col min="11518" max="11518" width="5.7109375" customWidth="1"/>
    <col min="11519" max="11519" width="6.140625" customWidth="1"/>
    <col min="11520" max="11520" width="6.7109375" customWidth="1"/>
    <col min="11521" max="11521" width="4.42578125" customWidth="1"/>
    <col min="11522" max="11522" width="25" customWidth="1"/>
    <col min="11523" max="11523" width="10" customWidth="1"/>
    <col min="11524" max="11524" width="0" hidden="1" customWidth="1"/>
    <col min="11525" max="11526" width="9.7109375" bestFit="1" customWidth="1"/>
    <col min="11527" max="11527" width="11" customWidth="1"/>
    <col min="11528" max="11528" width="9.85546875" bestFit="1" customWidth="1"/>
    <col min="11772" max="11772" width="0.85546875" customWidth="1"/>
    <col min="11773" max="11773" width="4.28515625" customWidth="1"/>
    <col min="11774" max="11774" width="5.7109375" customWidth="1"/>
    <col min="11775" max="11775" width="6.140625" customWidth="1"/>
    <col min="11776" max="11776" width="6.7109375" customWidth="1"/>
    <col min="11777" max="11777" width="4.42578125" customWidth="1"/>
    <col min="11778" max="11778" width="25" customWidth="1"/>
    <col min="11779" max="11779" width="10" customWidth="1"/>
    <col min="11780" max="11780" width="0" hidden="1" customWidth="1"/>
    <col min="11781" max="11782" width="9.7109375" bestFit="1" customWidth="1"/>
    <col min="11783" max="11783" width="11" customWidth="1"/>
    <col min="11784" max="11784" width="9.85546875" bestFit="1" customWidth="1"/>
    <col min="12028" max="12028" width="0.85546875" customWidth="1"/>
    <col min="12029" max="12029" width="4.28515625" customWidth="1"/>
    <col min="12030" max="12030" width="5.7109375" customWidth="1"/>
    <col min="12031" max="12031" width="6.140625" customWidth="1"/>
    <col min="12032" max="12032" width="6.7109375" customWidth="1"/>
    <col min="12033" max="12033" width="4.42578125" customWidth="1"/>
    <col min="12034" max="12034" width="25" customWidth="1"/>
    <col min="12035" max="12035" width="10" customWidth="1"/>
    <col min="12036" max="12036" width="0" hidden="1" customWidth="1"/>
    <col min="12037" max="12038" width="9.7109375" bestFit="1" customWidth="1"/>
    <col min="12039" max="12039" width="11" customWidth="1"/>
    <col min="12040" max="12040" width="9.85546875" bestFit="1" customWidth="1"/>
    <col min="12284" max="12284" width="0.85546875" customWidth="1"/>
    <col min="12285" max="12285" width="4.28515625" customWidth="1"/>
    <col min="12286" max="12286" width="5.7109375" customWidth="1"/>
    <col min="12287" max="12287" width="6.140625" customWidth="1"/>
    <col min="12288" max="12288" width="6.7109375" customWidth="1"/>
    <col min="12289" max="12289" width="4.42578125" customWidth="1"/>
    <col min="12290" max="12290" width="25" customWidth="1"/>
    <col min="12291" max="12291" width="10" customWidth="1"/>
    <col min="12292" max="12292" width="0" hidden="1" customWidth="1"/>
    <col min="12293" max="12294" width="9.7109375" bestFit="1" customWidth="1"/>
    <col min="12295" max="12295" width="11" customWidth="1"/>
    <col min="12296" max="12296" width="9.85546875" bestFit="1" customWidth="1"/>
    <col min="12540" max="12540" width="0.85546875" customWidth="1"/>
    <col min="12541" max="12541" width="4.28515625" customWidth="1"/>
    <col min="12542" max="12542" width="5.7109375" customWidth="1"/>
    <col min="12543" max="12543" width="6.140625" customWidth="1"/>
    <col min="12544" max="12544" width="6.7109375" customWidth="1"/>
    <col min="12545" max="12545" width="4.42578125" customWidth="1"/>
    <col min="12546" max="12546" width="25" customWidth="1"/>
    <col min="12547" max="12547" width="10" customWidth="1"/>
    <col min="12548" max="12548" width="0" hidden="1" customWidth="1"/>
    <col min="12549" max="12550" width="9.7109375" bestFit="1" customWidth="1"/>
    <col min="12551" max="12551" width="11" customWidth="1"/>
    <col min="12552" max="12552" width="9.85546875" bestFit="1" customWidth="1"/>
    <col min="12796" max="12796" width="0.85546875" customWidth="1"/>
    <col min="12797" max="12797" width="4.28515625" customWidth="1"/>
    <col min="12798" max="12798" width="5.7109375" customWidth="1"/>
    <col min="12799" max="12799" width="6.140625" customWidth="1"/>
    <col min="12800" max="12800" width="6.7109375" customWidth="1"/>
    <col min="12801" max="12801" width="4.42578125" customWidth="1"/>
    <col min="12802" max="12802" width="25" customWidth="1"/>
    <col min="12803" max="12803" width="10" customWidth="1"/>
    <col min="12804" max="12804" width="0" hidden="1" customWidth="1"/>
    <col min="12805" max="12806" width="9.7109375" bestFit="1" customWidth="1"/>
    <col min="12807" max="12807" width="11" customWidth="1"/>
    <col min="12808" max="12808" width="9.85546875" bestFit="1" customWidth="1"/>
    <col min="13052" max="13052" width="0.85546875" customWidth="1"/>
    <col min="13053" max="13053" width="4.28515625" customWidth="1"/>
    <col min="13054" max="13054" width="5.7109375" customWidth="1"/>
    <col min="13055" max="13055" width="6.140625" customWidth="1"/>
    <col min="13056" max="13056" width="6.7109375" customWidth="1"/>
    <col min="13057" max="13057" width="4.42578125" customWidth="1"/>
    <col min="13058" max="13058" width="25" customWidth="1"/>
    <col min="13059" max="13059" width="10" customWidth="1"/>
    <col min="13060" max="13060" width="0" hidden="1" customWidth="1"/>
    <col min="13061" max="13062" width="9.7109375" bestFit="1" customWidth="1"/>
    <col min="13063" max="13063" width="11" customWidth="1"/>
    <col min="13064" max="13064" width="9.85546875" bestFit="1" customWidth="1"/>
    <col min="13308" max="13308" width="0.85546875" customWidth="1"/>
    <col min="13309" max="13309" width="4.28515625" customWidth="1"/>
    <col min="13310" max="13310" width="5.7109375" customWidth="1"/>
    <col min="13311" max="13311" width="6.140625" customWidth="1"/>
    <col min="13312" max="13312" width="6.7109375" customWidth="1"/>
    <col min="13313" max="13313" width="4.42578125" customWidth="1"/>
    <col min="13314" max="13314" width="25" customWidth="1"/>
    <col min="13315" max="13315" width="10" customWidth="1"/>
    <col min="13316" max="13316" width="0" hidden="1" customWidth="1"/>
    <col min="13317" max="13318" width="9.7109375" bestFit="1" customWidth="1"/>
    <col min="13319" max="13319" width="11" customWidth="1"/>
    <col min="13320" max="13320" width="9.85546875" bestFit="1" customWidth="1"/>
    <col min="13564" max="13564" width="0.85546875" customWidth="1"/>
    <col min="13565" max="13565" width="4.28515625" customWidth="1"/>
    <col min="13566" max="13566" width="5.7109375" customWidth="1"/>
    <col min="13567" max="13567" width="6.140625" customWidth="1"/>
    <col min="13568" max="13568" width="6.7109375" customWidth="1"/>
    <col min="13569" max="13569" width="4.42578125" customWidth="1"/>
    <col min="13570" max="13570" width="25" customWidth="1"/>
    <col min="13571" max="13571" width="10" customWidth="1"/>
    <col min="13572" max="13572" width="0" hidden="1" customWidth="1"/>
    <col min="13573" max="13574" width="9.7109375" bestFit="1" customWidth="1"/>
    <col min="13575" max="13575" width="11" customWidth="1"/>
    <col min="13576" max="13576" width="9.85546875" bestFit="1" customWidth="1"/>
    <col min="13820" max="13820" width="0.85546875" customWidth="1"/>
    <col min="13821" max="13821" width="4.28515625" customWidth="1"/>
    <col min="13822" max="13822" width="5.7109375" customWidth="1"/>
    <col min="13823" max="13823" width="6.140625" customWidth="1"/>
    <col min="13824" max="13824" width="6.7109375" customWidth="1"/>
    <col min="13825" max="13825" width="4.42578125" customWidth="1"/>
    <col min="13826" max="13826" width="25" customWidth="1"/>
    <col min="13827" max="13827" width="10" customWidth="1"/>
    <col min="13828" max="13828" width="0" hidden="1" customWidth="1"/>
    <col min="13829" max="13830" width="9.7109375" bestFit="1" customWidth="1"/>
    <col min="13831" max="13831" width="11" customWidth="1"/>
    <col min="13832" max="13832" width="9.85546875" bestFit="1" customWidth="1"/>
    <col min="14076" max="14076" width="0.85546875" customWidth="1"/>
    <col min="14077" max="14077" width="4.28515625" customWidth="1"/>
    <col min="14078" max="14078" width="5.7109375" customWidth="1"/>
    <col min="14079" max="14079" width="6.140625" customWidth="1"/>
    <col min="14080" max="14080" width="6.7109375" customWidth="1"/>
    <col min="14081" max="14081" width="4.42578125" customWidth="1"/>
    <col min="14082" max="14082" width="25" customWidth="1"/>
    <col min="14083" max="14083" width="10" customWidth="1"/>
    <col min="14084" max="14084" width="0" hidden="1" customWidth="1"/>
    <col min="14085" max="14086" width="9.7109375" bestFit="1" customWidth="1"/>
    <col min="14087" max="14087" width="11" customWidth="1"/>
    <col min="14088" max="14088" width="9.85546875" bestFit="1" customWidth="1"/>
    <col min="14332" max="14332" width="0.85546875" customWidth="1"/>
    <col min="14333" max="14333" width="4.28515625" customWidth="1"/>
    <col min="14334" max="14334" width="5.7109375" customWidth="1"/>
    <col min="14335" max="14335" width="6.140625" customWidth="1"/>
    <col min="14336" max="14336" width="6.7109375" customWidth="1"/>
    <col min="14337" max="14337" width="4.42578125" customWidth="1"/>
    <col min="14338" max="14338" width="25" customWidth="1"/>
    <col min="14339" max="14339" width="10" customWidth="1"/>
    <col min="14340" max="14340" width="0" hidden="1" customWidth="1"/>
    <col min="14341" max="14342" width="9.7109375" bestFit="1" customWidth="1"/>
    <col min="14343" max="14343" width="11" customWidth="1"/>
    <col min="14344" max="14344" width="9.85546875" bestFit="1" customWidth="1"/>
    <col min="14588" max="14588" width="0.85546875" customWidth="1"/>
    <col min="14589" max="14589" width="4.28515625" customWidth="1"/>
    <col min="14590" max="14590" width="5.7109375" customWidth="1"/>
    <col min="14591" max="14591" width="6.140625" customWidth="1"/>
    <col min="14592" max="14592" width="6.7109375" customWidth="1"/>
    <col min="14593" max="14593" width="4.42578125" customWidth="1"/>
    <col min="14594" max="14594" width="25" customWidth="1"/>
    <col min="14595" max="14595" width="10" customWidth="1"/>
    <col min="14596" max="14596" width="0" hidden="1" customWidth="1"/>
    <col min="14597" max="14598" width="9.7109375" bestFit="1" customWidth="1"/>
    <col min="14599" max="14599" width="11" customWidth="1"/>
    <col min="14600" max="14600" width="9.85546875" bestFit="1" customWidth="1"/>
    <col min="14844" max="14844" width="0.85546875" customWidth="1"/>
    <col min="14845" max="14845" width="4.28515625" customWidth="1"/>
    <col min="14846" max="14846" width="5.7109375" customWidth="1"/>
    <col min="14847" max="14847" width="6.140625" customWidth="1"/>
    <col min="14848" max="14848" width="6.7109375" customWidth="1"/>
    <col min="14849" max="14849" width="4.42578125" customWidth="1"/>
    <col min="14850" max="14850" width="25" customWidth="1"/>
    <col min="14851" max="14851" width="10" customWidth="1"/>
    <col min="14852" max="14852" width="0" hidden="1" customWidth="1"/>
    <col min="14853" max="14854" width="9.7109375" bestFit="1" customWidth="1"/>
    <col min="14855" max="14855" width="11" customWidth="1"/>
    <col min="14856" max="14856" width="9.85546875" bestFit="1" customWidth="1"/>
    <col min="15100" max="15100" width="0.85546875" customWidth="1"/>
    <col min="15101" max="15101" width="4.28515625" customWidth="1"/>
    <col min="15102" max="15102" width="5.7109375" customWidth="1"/>
    <col min="15103" max="15103" width="6.140625" customWidth="1"/>
    <col min="15104" max="15104" width="6.7109375" customWidth="1"/>
    <col min="15105" max="15105" width="4.42578125" customWidth="1"/>
    <col min="15106" max="15106" width="25" customWidth="1"/>
    <col min="15107" max="15107" width="10" customWidth="1"/>
    <col min="15108" max="15108" width="0" hidden="1" customWidth="1"/>
    <col min="15109" max="15110" width="9.7109375" bestFit="1" customWidth="1"/>
    <col min="15111" max="15111" width="11" customWidth="1"/>
    <col min="15112" max="15112" width="9.85546875" bestFit="1" customWidth="1"/>
    <col min="15356" max="15356" width="0.85546875" customWidth="1"/>
    <col min="15357" max="15357" width="4.28515625" customWidth="1"/>
    <col min="15358" max="15358" width="5.7109375" customWidth="1"/>
    <col min="15359" max="15359" width="6.140625" customWidth="1"/>
    <col min="15360" max="15360" width="6.7109375" customWidth="1"/>
    <col min="15361" max="15361" width="4.42578125" customWidth="1"/>
    <col min="15362" max="15362" width="25" customWidth="1"/>
    <col min="15363" max="15363" width="10" customWidth="1"/>
    <col min="15364" max="15364" width="0" hidden="1" customWidth="1"/>
    <col min="15365" max="15366" width="9.7109375" bestFit="1" customWidth="1"/>
    <col min="15367" max="15367" width="11" customWidth="1"/>
    <col min="15368" max="15368" width="9.85546875" bestFit="1" customWidth="1"/>
    <col min="15612" max="15612" width="0.85546875" customWidth="1"/>
    <col min="15613" max="15613" width="4.28515625" customWidth="1"/>
    <col min="15614" max="15614" width="5.7109375" customWidth="1"/>
    <col min="15615" max="15615" width="6.140625" customWidth="1"/>
    <col min="15616" max="15616" width="6.7109375" customWidth="1"/>
    <col min="15617" max="15617" width="4.42578125" customWidth="1"/>
    <col min="15618" max="15618" width="25" customWidth="1"/>
    <col min="15619" max="15619" width="10" customWidth="1"/>
    <col min="15620" max="15620" width="0" hidden="1" customWidth="1"/>
    <col min="15621" max="15622" width="9.7109375" bestFit="1" customWidth="1"/>
    <col min="15623" max="15623" width="11" customWidth="1"/>
    <col min="15624" max="15624" width="9.85546875" bestFit="1" customWidth="1"/>
    <col min="15868" max="15868" width="0.85546875" customWidth="1"/>
    <col min="15869" max="15869" width="4.28515625" customWidth="1"/>
    <col min="15870" max="15870" width="5.7109375" customWidth="1"/>
    <col min="15871" max="15871" width="6.140625" customWidth="1"/>
    <col min="15872" max="15872" width="6.7109375" customWidth="1"/>
    <col min="15873" max="15873" width="4.42578125" customWidth="1"/>
    <col min="15874" max="15874" width="25" customWidth="1"/>
    <col min="15875" max="15875" width="10" customWidth="1"/>
    <col min="15876" max="15876" width="0" hidden="1" customWidth="1"/>
    <col min="15877" max="15878" width="9.7109375" bestFit="1" customWidth="1"/>
    <col min="15879" max="15879" width="11" customWidth="1"/>
    <col min="15880" max="15880" width="9.85546875" bestFit="1" customWidth="1"/>
    <col min="16124" max="16124" width="0.85546875" customWidth="1"/>
    <col min="16125" max="16125" width="4.28515625" customWidth="1"/>
    <col min="16126" max="16126" width="5.7109375" customWidth="1"/>
    <col min="16127" max="16127" width="6.140625" customWidth="1"/>
    <col min="16128" max="16128" width="6.7109375" customWidth="1"/>
    <col min="16129" max="16129" width="4.42578125" customWidth="1"/>
    <col min="16130" max="16130" width="25" customWidth="1"/>
    <col min="16131" max="16131" width="10" customWidth="1"/>
    <col min="16132" max="16132" width="0" hidden="1" customWidth="1"/>
    <col min="16133" max="16134" width="9.7109375" bestFit="1" customWidth="1"/>
    <col min="16135" max="16135" width="11" customWidth="1"/>
    <col min="16136" max="16136" width="9.85546875" bestFit="1" customWidth="1"/>
  </cols>
  <sheetData>
    <row r="1" spans="2:12" ht="15.75" thickBot="1" x14ac:dyDescent="0.3"/>
    <row r="2" spans="2:12" ht="15.75" hidden="1" thickBot="1" x14ac:dyDescent="0.3"/>
    <row r="3" spans="2:12" ht="18.75" x14ac:dyDescent="0.3">
      <c r="B3" s="196" t="s">
        <v>269</v>
      </c>
      <c r="C3" s="197"/>
      <c r="D3" s="197"/>
      <c r="E3" s="197"/>
      <c r="F3" s="274"/>
      <c r="G3" s="274"/>
      <c r="H3" s="198"/>
      <c r="I3" s="198"/>
      <c r="J3" s="198"/>
      <c r="K3" s="198"/>
      <c r="L3" s="198"/>
    </row>
    <row r="4" spans="2:12" ht="39" thickBot="1" x14ac:dyDescent="0.3">
      <c r="B4" s="921" t="s">
        <v>0</v>
      </c>
      <c r="C4" s="922"/>
      <c r="D4" s="922"/>
      <c r="E4" s="922"/>
      <c r="F4" s="922"/>
      <c r="G4" s="923"/>
      <c r="H4" s="636" t="s">
        <v>374</v>
      </c>
      <c r="I4" s="636" t="s">
        <v>432</v>
      </c>
      <c r="J4" s="636" t="s">
        <v>433</v>
      </c>
      <c r="K4" s="636" t="s">
        <v>407</v>
      </c>
      <c r="L4" s="636" t="s">
        <v>408</v>
      </c>
    </row>
    <row r="5" spans="2:12" s="6" customFormat="1" ht="33.75" x14ac:dyDescent="0.25">
      <c r="B5" s="420" t="s">
        <v>196</v>
      </c>
      <c r="C5" s="421" t="s">
        <v>197</v>
      </c>
      <c r="D5" s="422" t="s">
        <v>198</v>
      </c>
      <c r="E5" s="422" t="s">
        <v>199</v>
      </c>
      <c r="F5" s="422" t="s">
        <v>224</v>
      </c>
      <c r="G5" s="423" t="s">
        <v>201</v>
      </c>
      <c r="H5" s="443">
        <f t="shared" ref="H5:K5" si="0">H8+H14</f>
        <v>41100</v>
      </c>
      <c r="I5" s="443">
        <f t="shared" si="0"/>
        <v>5753.4800000000005</v>
      </c>
      <c r="J5" s="443">
        <f t="shared" si="0"/>
        <v>46853.48</v>
      </c>
      <c r="K5" s="443">
        <f t="shared" si="0"/>
        <v>42228.03</v>
      </c>
      <c r="L5" s="770">
        <f t="shared" ref="L5:L19" si="1">K5/J5*100</f>
        <v>90.12784109099259</v>
      </c>
    </row>
    <row r="6" spans="2:12" s="329" customFormat="1" ht="14.25" x14ac:dyDescent="0.2">
      <c r="B6" s="424"/>
      <c r="C6" s="206">
        <v>1</v>
      </c>
      <c r="D6" s="337"/>
      <c r="E6" s="392" t="s">
        <v>270</v>
      </c>
      <c r="F6" s="391"/>
      <c r="G6" s="391"/>
      <c r="H6" s="373"/>
      <c r="I6" s="373"/>
      <c r="J6" s="373"/>
      <c r="K6" s="373"/>
      <c r="L6" s="373"/>
    </row>
    <row r="7" spans="2:12" x14ac:dyDescent="0.25">
      <c r="B7" s="425"/>
      <c r="C7" s="175"/>
      <c r="D7" s="175"/>
      <c r="E7" s="109" t="s">
        <v>271</v>
      </c>
      <c r="F7" s="113"/>
      <c r="G7" s="111" t="s">
        <v>272</v>
      </c>
      <c r="H7" s="60"/>
      <c r="I7" s="175"/>
      <c r="J7" s="175"/>
      <c r="K7" s="175"/>
      <c r="L7" s="767"/>
    </row>
    <row r="8" spans="2:12" s="329" customFormat="1" ht="12.75" x14ac:dyDescent="0.2">
      <c r="B8" s="205"/>
      <c r="C8" s="206">
        <v>2</v>
      </c>
      <c r="D8" s="337"/>
      <c r="E8" s="399" t="s">
        <v>273</v>
      </c>
      <c r="F8" s="426"/>
      <c r="G8" s="426"/>
      <c r="H8" s="373">
        <f>SUM(H9+H12)</f>
        <v>41100</v>
      </c>
      <c r="I8" s="373">
        <f t="shared" ref="I8:K8" si="2">SUM(I9+I12)</f>
        <v>0</v>
      </c>
      <c r="J8" s="373">
        <f t="shared" si="2"/>
        <v>41100</v>
      </c>
      <c r="K8" s="373">
        <f t="shared" si="2"/>
        <v>37630.699999999997</v>
      </c>
      <c r="L8" s="767">
        <f t="shared" si="1"/>
        <v>91.558880778588801</v>
      </c>
    </row>
    <row r="9" spans="2:12" s="6" customFormat="1" x14ac:dyDescent="0.25">
      <c r="B9" s="427"/>
      <c r="C9" s="428"/>
      <c r="D9" s="428"/>
      <c r="E9" s="77" t="s">
        <v>274</v>
      </c>
      <c r="F9" s="73">
        <v>630</v>
      </c>
      <c r="G9" s="102" t="s">
        <v>19</v>
      </c>
      <c r="H9" s="51">
        <f>SUM(H10:H11)</f>
        <v>39100</v>
      </c>
      <c r="I9" s="51">
        <f t="shared" ref="I9:K9" si="3">SUM(I10:I11)</f>
        <v>0</v>
      </c>
      <c r="J9" s="51">
        <f t="shared" si="3"/>
        <v>39100</v>
      </c>
      <c r="K9" s="51">
        <f t="shared" si="3"/>
        <v>37630.699999999997</v>
      </c>
      <c r="L9" s="767">
        <f t="shared" si="1"/>
        <v>96.242199488491039</v>
      </c>
    </row>
    <row r="10" spans="2:12" s="6" customFormat="1" ht="26.25" x14ac:dyDescent="0.25">
      <c r="B10" s="427"/>
      <c r="C10" s="428"/>
      <c r="D10" s="428"/>
      <c r="E10" s="77" t="s">
        <v>274</v>
      </c>
      <c r="F10" s="110">
        <v>633</v>
      </c>
      <c r="G10" s="111" t="s">
        <v>103</v>
      </c>
      <c r="H10" s="76">
        <v>3800</v>
      </c>
      <c r="I10" s="76"/>
      <c r="J10" s="76">
        <v>3800</v>
      </c>
      <c r="K10" s="76">
        <v>3110</v>
      </c>
      <c r="L10" s="767">
        <f t="shared" si="1"/>
        <v>81.84210526315789</v>
      </c>
    </row>
    <row r="11" spans="2:12" s="6" customFormat="1" ht="26.25" x14ac:dyDescent="0.25">
      <c r="B11" s="427"/>
      <c r="C11" s="428"/>
      <c r="D11" s="428"/>
      <c r="E11" s="77" t="s">
        <v>274</v>
      </c>
      <c r="F11" s="110">
        <v>637</v>
      </c>
      <c r="G11" s="111" t="s">
        <v>104</v>
      </c>
      <c r="H11" s="76">
        <v>35300</v>
      </c>
      <c r="I11" s="76"/>
      <c r="J11" s="76">
        <v>35300</v>
      </c>
      <c r="K11" s="76">
        <v>34520.699999999997</v>
      </c>
      <c r="L11" s="767">
        <f t="shared" si="1"/>
        <v>97.792351274787521</v>
      </c>
    </row>
    <row r="12" spans="2:12" s="6" customFormat="1" x14ac:dyDescent="0.25">
      <c r="B12" s="427"/>
      <c r="C12" s="428"/>
      <c r="D12" s="428"/>
      <c r="E12" s="77" t="s">
        <v>274</v>
      </c>
      <c r="F12" s="73">
        <v>640</v>
      </c>
      <c r="G12" s="107" t="s">
        <v>62</v>
      </c>
      <c r="H12" s="51">
        <f>SUM(H13)</f>
        <v>2000</v>
      </c>
      <c r="I12" s="51">
        <f t="shared" ref="I12:J12" si="4">SUM(I13)</f>
        <v>0</v>
      </c>
      <c r="J12" s="51">
        <f t="shared" si="4"/>
        <v>2000</v>
      </c>
      <c r="K12" s="76"/>
      <c r="L12" s="767">
        <f t="shared" si="1"/>
        <v>0</v>
      </c>
    </row>
    <row r="13" spans="2:12" s="6" customFormat="1" ht="39" x14ac:dyDescent="0.25">
      <c r="B13" s="427"/>
      <c r="C13" s="428"/>
      <c r="D13" s="428"/>
      <c r="E13" s="77" t="s">
        <v>274</v>
      </c>
      <c r="F13" s="113">
        <v>642</v>
      </c>
      <c r="G13" s="111" t="s">
        <v>275</v>
      </c>
      <c r="H13" s="76">
        <v>2000</v>
      </c>
      <c r="I13" s="76"/>
      <c r="J13" s="76">
        <v>2000</v>
      </c>
      <c r="K13" s="76">
        <v>2000</v>
      </c>
      <c r="L13" s="767">
        <f t="shared" si="1"/>
        <v>100</v>
      </c>
    </row>
    <row r="14" spans="2:12" s="329" customFormat="1" ht="14.25" x14ac:dyDescent="0.2">
      <c r="B14" s="424"/>
      <c r="C14" s="206">
        <v>3</v>
      </c>
      <c r="D14" s="251"/>
      <c r="E14" s="399" t="s">
        <v>276</v>
      </c>
      <c r="F14" s="426"/>
      <c r="G14" s="426"/>
      <c r="H14" s="373">
        <f>H15+H17</f>
        <v>0</v>
      </c>
      <c r="I14" s="373">
        <f t="shared" ref="I14:K14" si="5">I15+I17</f>
        <v>5753.4800000000005</v>
      </c>
      <c r="J14" s="373">
        <f t="shared" si="5"/>
        <v>5753.4800000000005</v>
      </c>
      <c r="K14" s="373">
        <f t="shared" si="5"/>
        <v>4597.33</v>
      </c>
      <c r="L14" s="767">
        <f t="shared" si="1"/>
        <v>79.905205197550004</v>
      </c>
    </row>
    <row r="15" spans="2:12" s="6" customFormat="1" x14ac:dyDescent="0.25">
      <c r="B15" s="429"/>
      <c r="C15" s="430"/>
      <c r="D15" s="431">
        <v>1</v>
      </c>
      <c r="E15" s="432" t="s">
        <v>277</v>
      </c>
      <c r="F15" s="137"/>
      <c r="G15" s="137"/>
      <c r="H15" s="433">
        <f>SUM(H16)</f>
        <v>0</v>
      </c>
      <c r="I15" s="433">
        <f t="shared" ref="I15:K17" si="6">SUM(I16)</f>
        <v>0</v>
      </c>
      <c r="J15" s="433">
        <f t="shared" si="6"/>
        <v>0</v>
      </c>
      <c r="K15" s="433">
        <f t="shared" si="6"/>
        <v>0</v>
      </c>
      <c r="L15" s="433"/>
    </row>
    <row r="16" spans="2:12" s="6" customFormat="1" x14ac:dyDescent="0.25">
      <c r="B16" s="427"/>
      <c r="C16" s="428"/>
      <c r="D16" s="428"/>
      <c r="E16" s="77" t="s">
        <v>278</v>
      </c>
      <c r="F16" s="110">
        <v>640</v>
      </c>
      <c r="G16" s="77" t="s">
        <v>62</v>
      </c>
      <c r="H16" s="52">
        <v>0</v>
      </c>
      <c r="I16" s="52">
        <v>0</v>
      </c>
      <c r="J16" s="52">
        <v>0</v>
      </c>
      <c r="K16" s="199"/>
      <c r="L16" s="767"/>
    </row>
    <row r="17" spans="2:12" s="6" customFormat="1" x14ac:dyDescent="0.25">
      <c r="B17" s="429"/>
      <c r="C17" s="430"/>
      <c r="D17" s="434">
        <v>2</v>
      </c>
      <c r="E17" s="432" t="s">
        <v>279</v>
      </c>
      <c r="F17" s="137"/>
      <c r="G17" s="137"/>
      <c r="H17" s="435">
        <f>SUM(H18:H21)</f>
        <v>0</v>
      </c>
      <c r="I17" s="435">
        <f t="shared" ref="I17:J17" si="7">SUM(I18:I21)</f>
        <v>5753.4800000000005</v>
      </c>
      <c r="J17" s="435">
        <f t="shared" si="7"/>
        <v>5753.4800000000005</v>
      </c>
      <c r="K17" s="433">
        <f t="shared" si="6"/>
        <v>4597.33</v>
      </c>
      <c r="L17" s="767">
        <f t="shared" si="1"/>
        <v>79.905205197550004</v>
      </c>
    </row>
    <row r="18" spans="2:12" s="6" customFormat="1" ht="26.25" x14ac:dyDescent="0.25">
      <c r="B18" s="427"/>
      <c r="C18" s="428"/>
      <c r="D18" s="428"/>
      <c r="E18" s="77" t="s">
        <v>280</v>
      </c>
      <c r="F18" s="110">
        <v>610</v>
      </c>
      <c r="G18" s="111" t="s">
        <v>3</v>
      </c>
      <c r="H18" s="52">
        <v>0</v>
      </c>
      <c r="I18" s="52">
        <v>3871.32</v>
      </c>
      <c r="J18" s="52">
        <v>3871.32</v>
      </c>
      <c r="K18" s="76">
        <v>4597.33</v>
      </c>
      <c r="L18" s="767">
        <f t="shared" si="1"/>
        <v>118.75355176012317</v>
      </c>
    </row>
    <row r="19" spans="2:12" ht="26.25" x14ac:dyDescent="0.25">
      <c r="B19" s="335"/>
      <c r="C19" s="175"/>
      <c r="D19" s="175"/>
      <c r="E19" s="77" t="s">
        <v>280</v>
      </c>
      <c r="F19" s="113">
        <v>620</v>
      </c>
      <c r="G19" s="111" t="s">
        <v>8</v>
      </c>
      <c r="H19" s="52">
        <v>0</v>
      </c>
      <c r="I19" s="52">
        <v>1882.16</v>
      </c>
      <c r="J19" s="52">
        <v>1882.16</v>
      </c>
      <c r="K19" s="451">
        <v>1454.39</v>
      </c>
      <c r="L19" s="767">
        <f t="shared" si="1"/>
        <v>77.272389169889905</v>
      </c>
    </row>
    <row r="20" spans="2:12" x14ac:dyDescent="0.25">
      <c r="B20" s="335"/>
      <c r="C20" s="175"/>
      <c r="D20" s="175"/>
      <c r="E20" s="77" t="s">
        <v>280</v>
      </c>
      <c r="F20" s="151">
        <v>642</v>
      </c>
      <c r="G20" s="78" t="s">
        <v>62</v>
      </c>
      <c r="H20" s="52"/>
      <c r="I20" s="175"/>
      <c r="J20" s="175"/>
      <c r="K20" s="175"/>
      <c r="L20" s="767"/>
    </row>
    <row r="21" spans="2:12" x14ac:dyDescent="0.25">
      <c r="B21" s="436"/>
      <c r="C21" s="437"/>
      <c r="D21" s="437"/>
      <c r="E21" s="438" t="s">
        <v>280</v>
      </c>
      <c r="F21" s="439">
        <v>630</v>
      </c>
      <c r="G21" s="440" t="s">
        <v>53</v>
      </c>
      <c r="H21" s="52"/>
      <c r="I21" s="175"/>
      <c r="J21" s="175"/>
      <c r="K21" s="175"/>
      <c r="L21" s="767"/>
    </row>
    <row r="22" spans="2:12" x14ac:dyDescent="0.25">
      <c r="B22" s="441"/>
      <c r="C22" s="7"/>
      <c r="D22" s="7"/>
      <c r="E22" s="7"/>
      <c r="F22" s="7"/>
      <c r="G22" s="7"/>
      <c r="H22" s="270"/>
    </row>
    <row r="23" spans="2:12" x14ac:dyDescent="0.25">
      <c r="B23" s="924" t="s">
        <v>106</v>
      </c>
      <c r="C23" s="925"/>
      <c r="D23" s="925"/>
      <c r="E23" s="925"/>
      <c r="F23" s="925"/>
      <c r="G23" s="926"/>
      <c r="H23" s="57"/>
      <c r="I23" s="57"/>
      <c r="J23" s="57"/>
      <c r="K23" s="57"/>
      <c r="L23" s="57"/>
    </row>
    <row r="24" spans="2:12" ht="33.75" x14ac:dyDescent="0.25">
      <c r="B24" s="203" t="s">
        <v>196</v>
      </c>
      <c r="C24" s="201" t="s">
        <v>223</v>
      </c>
      <c r="D24" s="202" t="s">
        <v>198</v>
      </c>
      <c r="E24" s="202" t="s">
        <v>199</v>
      </c>
      <c r="F24" s="202" t="s">
        <v>224</v>
      </c>
      <c r="G24" s="203" t="s">
        <v>201</v>
      </c>
      <c r="H24" s="293"/>
      <c r="I24" s="293"/>
      <c r="J24" s="293"/>
      <c r="K24" s="293"/>
      <c r="L24" s="293"/>
    </row>
    <row r="25" spans="2:12" x14ac:dyDescent="0.25">
      <c r="H25" s="270"/>
    </row>
    <row r="26" spans="2:12" ht="15.75" x14ac:dyDescent="0.25">
      <c r="B26" s="927" t="s">
        <v>221</v>
      </c>
      <c r="C26" s="928"/>
      <c r="D26" s="928"/>
      <c r="E26" s="928"/>
      <c r="F26" s="928"/>
      <c r="G26" s="929"/>
      <c r="H26" s="207">
        <f t="shared" ref="H26" si="8">H5+H24</f>
        <v>41100</v>
      </c>
      <c r="I26" s="207">
        <f t="shared" ref="I26:J26" si="9">I5+I24</f>
        <v>5753.4800000000005</v>
      </c>
      <c r="J26" s="207">
        <f t="shared" si="9"/>
        <v>46853.48</v>
      </c>
    </row>
  </sheetData>
  <mergeCells count="3">
    <mergeCell ref="B4:G4"/>
    <mergeCell ref="B23:G23"/>
    <mergeCell ref="B26:G26"/>
  </mergeCells>
  <pageMargins left="0.70866141732283472" right="0.70866141732283472" top="0.74803149606299213" bottom="0.35433070866141736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345"/>
  <sheetViews>
    <sheetView tabSelected="1" topLeftCell="A67" workbookViewId="0">
      <selection activeCell="C67" sqref="C67"/>
    </sheetView>
  </sheetViews>
  <sheetFormatPr defaultRowHeight="15" x14ac:dyDescent="0.25"/>
  <cols>
    <col min="1" max="1" width="7.140625" customWidth="1"/>
    <col min="2" max="2" width="7.7109375" customWidth="1"/>
    <col min="3" max="3" width="35" style="149" customWidth="1"/>
    <col min="4" max="4" width="14" style="149" customWidth="1"/>
    <col min="5" max="5" width="13.42578125" style="488" customWidth="1"/>
    <col min="6" max="6" width="13.140625" style="488" customWidth="1"/>
    <col min="7" max="7" width="11.85546875" customWidth="1"/>
    <col min="8" max="8" width="12.7109375" customWidth="1"/>
    <col min="9" max="9" width="10" bestFit="1" customWidth="1"/>
    <col min="251" max="252" width="7.140625" customWidth="1"/>
    <col min="253" max="253" width="25" customWidth="1"/>
    <col min="254" max="254" width="11" customWidth="1"/>
    <col min="255" max="255" width="12.5703125" customWidth="1"/>
    <col min="256" max="257" width="13" customWidth="1"/>
    <col min="258" max="258" width="20.85546875" customWidth="1"/>
    <col min="261" max="261" width="12.42578125" customWidth="1"/>
    <col min="507" max="508" width="7.140625" customWidth="1"/>
    <col min="509" max="509" width="25" customWidth="1"/>
    <col min="510" max="510" width="11" customWidth="1"/>
    <col min="511" max="511" width="12.5703125" customWidth="1"/>
    <col min="512" max="513" width="13" customWidth="1"/>
    <col min="514" max="514" width="20.85546875" customWidth="1"/>
    <col min="517" max="517" width="12.42578125" customWidth="1"/>
    <col min="763" max="764" width="7.140625" customWidth="1"/>
    <col min="765" max="765" width="25" customWidth="1"/>
    <col min="766" max="766" width="11" customWidth="1"/>
    <col min="767" max="767" width="12.5703125" customWidth="1"/>
    <col min="768" max="769" width="13" customWidth="1"/>
    <col min="770" max="770" width="20.85546875" customWidth="1"/>
    <col min="773" max="773" width="12.42578125" customWidth="1"/>
    <col min="1019" max="1020" width="7.140625" customWidth="1"/>
    <col min="1021" max="1021" width="25" customWidth="1"/>
    <col min="1022" max="1022" width="11" customWidth="1"/>
    <col min="1023" max="1023" width="12.5703125" customWidth="1"/>
    <col min="1024" max="1025" width="13" customWidth="1"/>
    <col min="1026" max="1026" width="20.85546875" customWidth="1"/>
    <col min="1029" max="1029" width="12.42578125" customWidth="1"/>
    <col min="1275" max="1276" width="7.140625" customWidth="1"/>
    <col min="1277" max="1277" width="25" customWidth="1"/>
    <col min="1278" max="1278" width="11" customWidth="1"/>
    <col min="1279" max="1279" width="12.5703125" customWidth="1"/>
    <col min="1280" max="1281" width="13" customWidth="1"/>
    <col min="1282" max="1282" width="20.85546875" customWidth="1"/>
    <col min="1285" max="1285" width="12.42578125" customWidth="1"/>
    <col min="1531" max="1532" width="7.140625" customWidth="1"/>
    <col min="1533" max="1533" width="25" customWidth="1"/>
    <col min="1534" max="1534" width="11" customWidth="1"/>
    <col min="1535" max="1535" width="12.5703125" customWidth="1"/>
    <col min="1536" max="1537" width="13" customWidth="1"/>
    <col min="1538" max="1538" width="20.85546875" customWidth="1"/>
    <col min="1541" max="1541" width="12.42578125" customWidth="1"/>
    <col min="1787" max="1788" width="7.140625" customWidth="1"/>
    <col min="1789" max="1789" width="25" customWidth="1"/>
    <col min="1790" max="1790" width="11" customWidth="1"/>
    <col min="1791" max="1791" width="12.5703125" customWidth="1"/>
    <col min="1792" max="1793" width="13" customWidth="1"/>
    <col min="1794" max="1794" width="20.85546875" customWidth="1"/>
    <col min="1797" max="1797" width="12.42578125" customWidth="1"/>
    <col min="2043" max="2044" width="7.140625" customWidth="1"/>
    <col min="2045" max="2045" width="25" customWidth="1"/>
    <col min="2046" max="2046" width="11" customWidth="1"/>
    <col min="2047" max="2047" width="12.5703125" customWidth="1"/>
    <col min="2048" max="2049" width="13" customWidth="1"/>
    <col min="2050" max="2050" width="20.85546875" customWidth="1"/>
    <col min="2053" max="2053" width="12.42578125" customWidth="1"/>
    <col min="2299" max="2300" width="7.140625" customWidth="1"/>
    <col min="2301" max="2301" width="25" customWidth="1"/>
    <col min="2302" max="2302" width="11" customWidth="1"/>
    <col min="2303" max="2303" width="12.5703125" customWidth="1"/>
    <col min="2304" max="2305" width="13" customWidth="1"/>
    <col min="2306" max="2306" width="20.85546875" customWidth="1"/>
    <col min="2309" max="2309" width="12.42578125" customWidth="1"/>
    <col min="2555" max="2556" width="7.140625" customWidth="1"/>
    <col min="2557" max="2557" width="25" customWidth="1"/>
    <col min="2558" max="2558" width="11" customWidth="1"/>
    <col min="2559" max="2559" width="12.5703125" customWidth="1"/>
    <col min="2560" max="2561" width="13" customWidth="1"/>
    <col min="2562" max="2562" width="20.85546875" customWidth="1"/>
    <col min="2565" max="2565" width="12.42578125" customWidth="1"/>
    <col min="2811" max="2812" width="7.140625" customWidth="1"/>
    <col min="2813" max="2813" width="25" customWidth="1"/>
    <col min="2814" max="2814" width="11" customWidth="1"/>
    <col min="2815" max="2815" width="12.5703125" customWidth="1"/>
    <col min="2816" max="2817" width="13" customWidth="1"/>
    <col min="2818" max="2818" width="20.85546875" customWidth="1"/>
    <col min="2821" max="2821" width="12.42578125" customWidth="1"/>
    <col min="3067" max="3068" width="7.140625" customWidth="1"/>
    <col min="3069" max="3069" width="25" customWidth="1"/>
    <col min="3070" max="3070" width="11" customWidth="1"/>
    <col min="3071" max="3071" width="12.5703125" customWidth="1"/>
    <col min="3072" max="3073" width="13" customWidth="1"/>
    <col min="3074" max="3074" width="20.85546875" customWidth="1"/>
    <col min="3077" max="3077" width="12.42578125" customWidth="1"/>
    <col min="3323" max="3324" width="7.140625" customWidth="1"/>
    <col min="3325" max="3325" width="25" customWidth="1"/>
    <col min="3326" max="3326" width="11" customWidth="1"/>
    <col min="3327" max="3327" width="12.5703125" customWidth="1"/>
    <col min="3328" max="3329" width="13" customWidth="1"/>
    <col min="3330" max="3330" width="20.85546875" customWidth="1"/>
    <col min="3333" max="3333" width="12.42578125" customWidth="1"/>
    <col min="3579" max="3580" width="7.140625" customWidth="1"/>
    <col min="3581" max="3581" width="25" customWidth="1"/>
    <col min="3582" max="3582" width="11" customWidth="1"/>
    <col min="3583" max="3583" width="12.5703125" customWidth="1"/>
    <col min="3584" max="3585" width="13" customWidth="1"/>
    <col min="3586" max="3586" width="20.85546875" customWidth="1"/>
    <col min="3589" max="3589" width="12.42578125" customWidth="1"/>
    <col min="3835" max="3836" width="7.140625" customWidth="1"/>
    <col min="3837" max="3837" width="25" customWidth="1"/>
    <col min="3838" max="3838" width="11" customWidth="1"/>
    <col min="3839" max="3839" width="12.5703125" customWidth="1"/>
    <col min="3840" max="3841" width="13" customWidth="1"/>
    <col min="3842" max="3842" width="20.85546875" customWidth="1"/>
    <col min="3845" max="3845" width="12.42578125" customWidth="1"/>
    <col min="4091" max="4092" width="7.140625" customWidth="1"/>
    <col min="4093" max="4093" width="25" customWidth="1"/>
    <col min="4094" max="4094" width="11" customWidth="1"/>
    <col min="4095" max="4095" width="12.5703125" customWidth="1"/>
    <col min="4096" max="4097" width="13" customWidth="1"/>
    <col min="4098" max="4098" width="20.85546875" customWidth="1"/>
    <col min="4101" max="4101" width="12.42578125" customWidth="1"/>
    <col min="4347" max="4348" width="7.140625" customWidth="1"/>
    <col min="4349" max="4349" width="25" customWidth="1"/>
    <col min="4350" max="4350" width="11" customWidth="1"/>
    <col min="4351" max="4351" width="12.5703125" customWidth="1"/>
    <col min="4352" max="4353" width="13" customWidth="1"/>
    <col min="4354" max="4354" width="20.85546875" customWidth="1"/>
    <col min="4357" max="4357" width="12.42578125" customWidth="1"/>
    <col min="4603" max="4604" width="7.140625" customWidth="1"/>
    <col min="4605" max="4605" width="25" customWidth="1"/>
    <col min="4606" max="4606" width="11" customWidth="1"/>
    <col min="4607" max="4607" width="12.5703125" customWidth="1"/>
    <col min="4608" max="4609" width="13" customWidth="1"/>
    <col min="4610" max="4610" width="20.85546875" customWidth="1"/>
    <col min="4613" max="4613" width="12.42578125" customWidth="1"/>
    <col min="4859" max="4860" width="7.140625" customWidth="1"/>
    <col min="4861" max="4861" width="25" customWidth="1"/>
    <col min="4862" max="4862" width="11" customWidth="1"/>
    <col min="4863" max="4863" width="12.5703125" customWidth="1"/>
    <col min="4864" max="4865" width="13" customWidth="1"/>
    <col min="4866" max="4866" width="20.85546875" customWidth="1"/>
    <col min="4869" max="4869" width="12.42578125" customWidth="1"/>
    <col min="5115" max="5116" width="7.140625" customWidth="1"/>
    <col min="5117" max="5117" width="25" customWidth="1"/>
    <col min="5118" max="5118" width="11" customWidth="1"/>
    <col min="5119" max="5119" width="12.5703125" customWidth="1"/>
    <col min="5120" max="5121" width="13" customWidth="1"/>
    <col min="5122" max="5122" width="20.85546875" customWidth="1"/>
    <col min="5125" max="5125" width="12.42578125" customWidth="1"/>
    <col min="5371" max="5372" width="7.140625" customWidth="1"/>
    <col min="5373" max="5373" width="25" customWidth="1"/>
    <col min="5374" max="5374" width="11" customWidth="1"/>
    <col min="5375" max="5375" width="12.5703125" customWidth="1"/>
    <col min="5376" max="5377" width="13" customWidth="1"/>
    <col min="5378" max="5378" width="20.85546875" customWidth="1"/>
    <col min="5381" max="5381" width="12.42578125" customWidth="1"/>
    <col min="5627" max="5628" width="7.140625" customWidth="1"/>
    <col min="5629" max="5629" width="25" customWidth="1"/>
    <col min="5630" max="5630" width="11" customWidth="1"/>
    <col min="5631" max="5631" width="12.5703125" customWidth="1"/>
    <col min="5632" max="5633" width="13" customWidth="1"/>
    <col min="5634" max="5634" width="20.85546875" customWidth="1"/>
    <col min="5637" max="5637" width="12.42578125" customWidth="1"/>
    <col min="5883" max="5884" width="7.140625" customWidth="1"/>
    <col min="5885" max="5885" width="25" customWidth="1"/>
    <col min="5886" max="5886" width="11" customWidth="1"/>
    <col min="5887" max="5887" width="12.5703125" customWidth="1"/>
    <col min="5888" max="5889" width="13" customWidth="1"/>
    <col min="5890" max="5890" width="20.85546875" customWidth="1"/>
    <col min="5893" max="5893" width="12.42578125" customWidth="1"/>
    <col min="6139" max="6140" width="7.140625" customWidth="1"/>
    <col min="6141" max="6141" width="25" customWidth="1"/>
    <col min="6142" max="6142" width="11" customWidth="1"/>
    <col min="6143" max="6143" width="12.5703125" customWidth="1"/>
    <col min="6144" max="6145" width="13" customWidth="1"/>
    <col min="6146" max="6146" width="20.85546875" customWidth="1"/>
    <col min="6149" max="6149" width="12.42578125" customWidth="1"/>
    <col min="6395" max="6396" width="7.140625" customWidth="1"/>
    <col min="6397" max="6397" width="25" customWidth="1"/>
    <col min="6398" max="6398" width="11" customWidth="1"/>
    <col min="6399" max="6399" width="12.5703125" customWidth="1"/>
    <col min="6400" max="6401" width="13" customWidth="1"/>
    <col min="6402" max="6402" width="20.85546875" customWidth="1"/>
    <col min="6405" max="6405" width="12.42578125" customWidth="1"/>
    <col min="6651" max="6652" width="7.140625" customWidth="1"/>
    <col min="6653" max="6653" width="25" customWidth="1"/>
    <col min="6654" max="6654" width="11" customWidth="1"/>
    <col min="6655" max="6655" width="12.5703125" customWidth="1"/>
    <col min="6656" max="6657" width="13" customWidth="1"/>
    <col min="6658" max="6658" width="20.85546875" customWidth="1"/>
    <col min="6661" max="6661" width="12.42578125" customWidth="1"/>
    <col min="6907" max="6908" width="7.140625" customWidth="1"/>
    <col min="6909" max="6909" width="25" customWidth="1"/>
    <col min="6910" max="6910" width="11" customWidth="1"/>
    <col min="6911" max="6911" width="12.5703125" customWidth="1"/>
    <col min="6912" max="6913" width="13" customWidth="1"/>
    <col min="6914" max="6914" width="20.85546875" customWidth="1"/>
    <col min="6917" max="6917" width="12.42578125" customWidth="1"/>
    <col min="7163" max="7164" width="7.140625" customWidth="1"/>
    <col min="7165" max="7165" width="25" customWidth="1"/>
    <col min="7166" max="7166" width="11" customWidth="1"/>
    <col min="7167" max="7167" width="12.5703125" customWidth="1"/>
    <col min="7168" max="7169" width="13" customWidth="1"/>
    <col min="7170" max="7170" width="20.85546875" customWidth="1"/>
    <col min="7173" max="7173" width="12.42578125" customWidth="1"/>
    <col min="7419" max="7420" width="7.140625" customWidth="1"/>
    <col min="7421" max="7421" width="25" customWidth="1"/>
    <col min="7422" max="7422" width="11" customWidth="1"/>
    <col min="7423" max="7423" width="12.5703125" customWidth="1"/>
    <col min="7424" max="7425" width="13" customWidth="1"/>
    <col min="7426" max="7426" width="20.85546875" customWidth="1"/>
    <col min="7429" max="7429" width="12.42578125" customWidth="1"/>
    <col min="7675" max="7676" width="7.140625" customWidth="1"/>
    <col min="7677" max="7677" width="25" customWidth="1"/>
    <col min="7678" max="7678" width="11" customWidth="1"/>
    <col min="7679" max="7679" width="12.5703125" customWidth="1"/>
    <col min="7680" max="7681" width="13" customWidth="1"/>
    <col min="7682" max="7682" width="20.85546875" customWidth="1"/>
    <col min="7685" max="7685" width="12.42578125" customWidth="1"/>
    <col min="7931" max="7932" width="7.140625" customWidth="1"/>
    <col min="7933" max="7933" width="25" customWidth="1"/>
    <col min="7934" max="7934" width="11" customWidth="1"/>
    <col min="7935" max="7935" width="12.5703125" customWidth="1"/>
    <col min="7936" max="7937" width="13" customWidth="1"/>
    <col min="7938" max="7938" width="20.85546875" customWidth="1"/>
    <col min="7941" max="7941" width="12.42578125" customWidth="1"/>
    <col min="8187" max="8188" width="7.140625" customWidth="1"/>
    <col min="8189" max="8189" width="25" customWidth="1"/>
    <col min="8190" max="8190" width="11" customWidth="1"/>
    <col min="8191" max="8191" width="12.5703125" customWidth="1"/>
    <col min="8192" max="8193" width="13" customWidth="1"/>
    <col min="8194" max="8194" width="20.85546875" customWidth="1"/>
    <col min="8197" max="8197" width="12.42578125" customWidth="1"/>
    <col min="8443" max="8444" width="7.140625" customWidth="1"/>
    <col min="8445" max="8445" width="25" customWidth="1"/>
    <col min="8446" max="8446" width="11" customWidth="1"/>
    <col min="8447" max="8447" width="12.5703125" customWidth="1"/>
    <col min="8448" max="8449" width="13" customWidth="1"/>
    <col min="8450" max="8450" width="20.85546875" customWidth="1"/>
    <col min="8453" max="8453" width="12.42578125" customWidth="1"/>
    <col min="8699" max="8700" width="7.140625" customWidth="1"/>
    <col min="8701" max="8701" width="25" customWidth="1"/>
    <col min="8702" max="8702" width="11" customWidth="1"/>
    <col min="8703" max="8703" width="12.5703125" customWidth="1"/>
    <col min="8704" max="8705" width="13" customWidth="1"/>
    <col min="8706" max="8706" width="20.85546875" customWidth="1"/>
    <col min="8709" max="8709" width="12.42578125" customWidth="1"/>
    <col min="8955" max="8956" width="7.140625" customWidth="1"/>
    <col min="8957" max="8957" width="25" customWidth="1"/>
    <col min="8958" max="8958" width="11" customWidth="1"/>
    <col min="8959" max="8959" width="12.5703125" customWidth="1"/>
    <col min="8960" max="8961" width="13" customWidth="1"/>
    <col min="8962" max="8962" width="20.85546875" customWidth="1"/>
    <col min="8965" max="8965" width="12.42578125" customWidth="1"/>
    <col min="9211" max="9212" width="7.140625" customWidth="1"/>
    <col min="9213" max="9213" width="25" customWidth="1"/>
    <col min="9214" max="9214" width="11" customWidth="1"/>
    <col min="9215" max="9215" width="12.5703125" customWidth="1"/>
    <col min="9216" max="9217" width="13" customWidth="1"/>
    <col min="9218" max="9218" width="20.85546875" customWidth="1"/>
    <col min="9221" max="9221" width="12.42578125" customWidth="1"/>
    <col min="9467" max="9468" width="7.140625" customWidth="1"/>
    <col min="9469" max="9469" width="25" customWidth="1"/>
    <col min="9470" max="9470" width="11" customWidth="1"/>
    <col min="9471" max="9471" width="12.5703125" customWidth="1"/>
    <col min="9472" max="9473" width="13" customWidth="1"/>
    <col min="9474" max="9474" width="20.85546875" customWidth="1"/>
    <col min="9477" max="9477" width="12.42578125" customWidth="1"/>
    <col min="9723" max="9724" width="7.140625" customWidth="1"/>
    <col min="9725" max="9725" width="25" customWidth="1"/>
    <col min="9726" max="9726" width="11" customWidth="1"/>
    <col min="9727" max="9727" width="12.5703125" customWidth="1"/>
    <col min="9728" max="9729" width="13" customWidth="1"/>
    <col min="9730" max="9730" width="20.85546875" customWidth="1"/>
    <col min="9733" max="9733" width="12.42578125" customWidth="1"/>
    <col min="9979" max="9980" width="7.140625" customWidth="1"/>
    <col min="9981" max="9981" width="25" customWidth="1"/>
    <col min="9982" max="9982" width="11" customWidth="1"/>
    <col min="9983" max="9983" width="12.5703125" customWidth="1"/>
    <col min="9984" max="9985" width="13" customWidth="1"/>
    <col min="9986" max="9986" width="20.85546875" customWidth="1"/>
    <col min="9989" max="9989" width="12.42578125" customWidth="1"/>
    <col min="10235" max="10236" width="7.140625" customWidth="1"/>
    <col min="10237" max="10237" width="25" customWidth="1"/>
    <col min="10238" max="10238" width="11" customWidth="1"/>
    <col min="10239" max="10239" width="12.5703125" customWidth="1"/>
    <col min="10240" max="10241" width="13" customWidth="1"/>
    <col min="10242" max="10242" width="20.85546875" customWidth="1"/>
    <col min="10245" max="10245" width="12.42578125" customWidth="1"/>
    <col min="10491" max="10492" width="7.140625" customWidth="1"/>
    <col min="10493" max="10493" width="25" customWidth="1"/>
    <col min="10494" max="10494" width="11" customWidth="1"/>
    <col min="10495" max="10495" width="12.5703125" customWidth="1"/>
    <col min="10496" max="10497" width="13" customWidth="1"/>
    <col min="10498" max="10498" width="20.85546875" customWidth="1"/>
    <col min="10501" max="10501" width="12.42578125" customWidth="1"/>
    <col min="10747" max="10748" width="7.140625" customWidth="1"/>
    <col min="10749" max="10749" width="25" customWidth="1"/>
    <col min="10750" max="10750" width="11" customWidth="1"/>
    <col min="10751" max="10751" width="12.5703125" customWidth="1"/>
    <col min="10752" max="10753" width="13" customWidth="1"/>
    <col min="10754" max="10754" width="20.85546875" customWidth="1"/>
    <col min="10757" max="10757" width="12.42578125" customWidth="1"/>
    <col min="11003" max="11004" width="7.140625" customWidth="1"/>
    <col min="11005" max="11005" width="25" customWidth="1"/>
    <col min="11006" max="11006" width="11" customWidth="1"/>
    <col min="11007" max="11007" width="12.5703125" customWidth="1"/>
    <col min="11008" max="11009" width="13" customWidth="1"/>
    <col min="11010" max="11010" width="20.85546875" customWidth="1"/>
    <col min="11013" max="11013" width="12.42578125" customWidth="1"/>
    <col min="11259" max="11260" width="7.140625" customWidth="1"/>
    <col min="11261" max="11261" width="25" customWidth="1"/>
    <col min="11262" max="11262" width="11" customWidth="1"/>
    <col min="11263" max="11263" width="12.5703125" customWidth="1"/>
    <col min="11264" max="11265" width="13" customWidth="1"/>
    <col min="11266" max="11266" width="20.85546875" customWidth="1"/>
    <col min="11269" max="11269" width="12.42578125" customWidth="1"/>
    <col min="11515" max="11516" width="7.140625" customWidth="1"/>
    <col min="11517" max="11517" width="25" customWidth="1"/>
    <col min="11518" max="11518" width="11" customWidth="1"/>
    <col min="11519" max="11519" width="12.5703125" customWidth="1"/>
    <col min="11520" max="11521" width="13" customWidth="1"/>
    <col min="11522" max="11522" width="20.85546875" customWidth="1"/>
    <col min="11525" max="11525" width="12.42578125" customWidth="1"/>
    <col min="11771" max="11772" width="7.140625" customWidth="1"/>
    <col min="11773" max="11773" width="25" customWidth="1"/>
    <col min="11774" max="11774" width="11" customWidth="1"/>
    <col min="11775" max="11775" width="12.5703125" customWidth="1"/>
    <col min="11776" max="11777" width="13" customWidth="1"/>
    <col min="11778" max="11778" width="20.85546875" customWidth="1"/>
    <col min="11781" max="11781" width="12.42578125" customWidth="1"/>
    <col min="12027" max="12028" width="7.140625" customWidth="1"/>
    <col min="12029" max="12029" width="25" customWidth="1"/>
    <col min="12030" max="12030" width="11" customWidth="1"/>
    <col min="12031" max="12031" width="12.5703125" customWidth="1"/>
    <col min="12032" max="12033" width="13" customWidth="1"/>
    <col min="12034" max="12034" width="20.85546875" customWidth="1"/>
    <col min="12037" max="12037" width="12.42578125" customWidth="1"/>
    <col min="12283" max="12284" width="7.140625" customWidth="1"/>
    <col min="12285" max="12285" width="25" customWidth="1"/>
    <col min="12286" max="12286" width="11" customWidth="1"/>
    <col min="12287" max="12287" width="12.5703125" customWidth="1"/>
    <col min="12288" max="12289" width="13" customWidth="1"/>
    <col min="12290" max="12290" width="20.85546875" customWidth="1"/>
    <col min="12293" max="12293" width="12.42578125" customWidth="1"/>
    <col min="12539" max="12540" width="7.140625" customWidth="1"/>
    <col min="12541" max="12541" width="25" customWidth="1"/>
    <col min="12542" max="12542" width="11" customWidth="1"/>
    <col min="12543" max="12543" width="12.5703125" customWidth="1"/>
    <col min="12544" max="12545" width="13" customWidth="1"/>
    <col min="12546" max="12546" width="20.85546875" customWidth="1"/>
    <col min="12549" max="12549" width="12.42578125" customWidth="1"/>
    <col min="12795" max="12796" width="7.140625" customWidth="1"/>
    <col min="12797" max="12797" width="25" customWidth="1"/>
    <col min="12798" max="12798" width="11" customWidth="1"/>
    <col min="12799" max="12799" width="12.5703125" customWidth="1"/>
    <col min="12800" max="12801" width="13" customWidth="1"/>
    <col min="12802" max="12802" width="20.85546875" customWidth="1"/>
    <col min="12805" max="12805" width="12.42578125" customWidth="1"/>
    <col min="13051" max="13052" width="7.140625" customWidth="1"/>
    <col min="13053" max="13053" width="25" customWidth="1"/>
    <col min="13054" max="13054" width="11" customWidth="1"/>
    <col min="13055" max="13055" width="12.5703125" customWidth="1"/>
    <col min="13056" max="13057" width="13" customWidth="1"/>
    <col min="13058" max="13058" width="20.85546875" customWidth="1"/>
    <col min="13061" max="13061" width="12.42578125" customWidth="1"/>
    <col min="13307" max="13308" width="7.140625" customWidth="1"/>
    <col min="13309" max="13309" width="25" customWidth="1"/>
    <col min="13310" max="13310" width="11" customWidth="1"/>
    <col min="13311" max="13311" width="12.5703125" customWidth="1"/>
    <col min="13312" max="13313" width="13" customWidth="1"/>
    <col min="13314" max="13314" width="20.85546875" customWidth="1"/>
    <col min="13317" max="13317" width="12.42578125" customWidth="1"/>
    <col min="13563" max="13564" width="7.140625" customWidth="1"/>
    <col min="13565" max="13565" width="25" customWidth="1"/>
    <col min="13566" max="13566" width="11" customWidth="1"/>
    <col min="13567" max="13567" width="12.5703125" customWidth="1"/>
    <col min="13568" max="13569" width="13" customWidth="1"/>
    <col min="13570" max="13570" width="20.85546875" customWidth="1"/>
    <col min="13573" max="13573" width="12.42578125" customWidth="1"/>
    <col min="13819" max="13820" width="7.140625" customWidth="1"/>
    <col min="13821" max="13821" width="25" customWidth="1"/>
    <col min="13822" max="13822" width="11" customWidth="1"/>
    <col min="13823" max="13823" width="12.5703125" customWidth="1"/>
    <col min="13824" max="13825" width="13" customWidth="1"/>
    <col min="13826" max="13826" width="20.85546875" customWidth="1"/>
    <col min="13829" max="13829" width="12.42578125" customWidth="1"/>
    <col min="14075" max="14076" width="7.140625" customWidth="1"/>
    <col min="14077" max="14077" width="25" customWidth="1"/>
    <col min="14078" max="14078" width="11" customWidth="1"/>
    <col min="14079" max="14079" width="12.5703125" customWidth="1"/>
    <col min="14080" max="14081" width="13" customWidth="1"/>
    <col min="14082" max="14082" width="20.85546875" customWidth="1"/>
    <col min="14085" max="14085" width="12.42578125" customWidth="1"/>
    <col min="14331" max="14332" width="7.140625" customWidth="1"/>
    <col min="14333" max="14333" width="25" customWidth="1"/>
    <col min="14334" max="14334" width="11" customWidth="1"/>
    <col min="14335" max="14335" width="12.5703125" customWidth="1"/>
    <col min="14336" max="14337" width="13" customWidth="1"/>
    <col min="14338" max="14338" width="20.85546875" customWidth="1"/>
    <col min="14341" max="14341" width="12.42578125" customWidth="1"/>
    <col min="14587" max="14588" width="7.140625" customWidth="1"/>
    <col min="14589" max="14589" width="25" customWidth="1"/>
    <col min="14590" max="14590" width="11" customWidth="1"/>
    <col min="14591" max="14591" width="12.5703125" customWidth="1"/>
    <col min="14592" max="14593" width="13" customWidth="1"/>
    <col min="14594" max="14594" width="20.85546875" customWidth="1"/>
    <col min="14597" max="14597" width="12.42578125" customWidth="1"/>
    <col min="14843" max="14844" width="7.140625" customWidth="1"/>
    <col min="14845" max="14845" width="25" customWidth="1"/>
    <col min="14846" max="14846" width="11" customWidth="1"/>
    <col min="14847" max="14847" width="12.5703125" customWidth="1"/>
    <col min="14848" max="14849" width="13" customWidth="1"/>
    <col min="14850" max="14850" width="20.85546875" customWidth="1"/>
    <col min="14853" max="14853" width="12.42578125" customWidth="1"/>
    <col min="15099" max="15100" width="7.140625" customWidth="1"/>
    <col min="15101" max="15101" width="25" customWidth="1"/>
    <col min="15102" max="15102" width="11" customWidth="1"/>
    <col min="15103" max="15103" width="12.5703125" customWidth="1"/>
    <col min="15104" max="15105" width="13" customWidth="1"/>
    <col min="15106" max="15106" width="20.85546875" customWidth="1"/>
    <col min="15109" max="15109" width="12.42578125" customWidth="1"/>
    <col min="15355" max="15356" width="7.140625" customWidth="1"/>
    <col min="15357" max="15357" width="25" customWidth="1"/>
    <col min="15358" max="15358" width="11" customWidth="1"/>
    <col min="15359" max="15359" width="12.5703125" customWidth="1"/>
    <col min="15360" max="15361" width="13" customWidth="1"/>
    <col min="15362" max="15362" width="20.85546875" customWidth="1"/>
    <col min="15365" max="15365" width="12.42578125" customWidth="1"/>
    <col min="15611" max="15612" width="7.140625" customWidth="1"/>
    <col min="15613" max="15613" width="25" customWidth="1"/>
    <col min="15614" max="15614" width="11" customWidth="1"/>
    <col min="15615" max="15615" width="12.5703125" customWidth="1"/>
    <col min="15616" max="15617" width="13" customWidth="1"/>
    <col min="15618" max="15618" width="20.85546875" customWidth="1"/>
    <col min="15621" max="15621" width="12.42578125" customWidth="1"/>
    <col min="15867" max="15868" width="7.140625" customWidth="1"/>
    <col min="15869" max="15869" width="25" customWidth="1"/>
    <col min="15870" max="15870" width="11" customWidth="1"/>
    <col min="15871" max="15871" width="12.5703125" customWidth="1"/>
    <col min="15872" max="15873" width="13" customWidth="1"/>
    <col min="15874" max="15874" width="20.85546875" customWidth="1"/>
    <col min="15877" max="15877" width="12.42578125" customWidth="1"/>
    <col min="16123" max="16124" width="7.140625" customWidth="1"/>
    <col min="16125" max="16125" width="25" customWidth="1"/>
    <col min="16126" max="16126" width="11" customWidth="1"/>
    <col min="16127" max="16127" width="12.5703125" customWidth="1"/>
    <col min="16128" max="16129" width="13" customWidth="1"/>
    <col min="16130" max="16130" width="20.85546875" customWidth="1"/>
    <col min="16133" max="16133" width="12.42578125" customWidth="1"/>
  </cols>
  <sheetData>
    <row r="1" spans="1:12" ht="10.5" customHeight="1" x14ac:dyDescent="0.3">
      <c r="A1" s="1"/>
      <c r="B1" s="2"/>
    </row>
    <row r="2" spans="1:12" ht="18" customHeight="1" x14ac:dyDescent="0.3">
      <c r="A2" s="1"/>
      <c r="B2" s="2"/>
      <c r="C2" s="150" t="s">
        <v>376</v>
      </c>
    </row>
    <row r="3" spans="1:12" ht="13.5" customHeight="1" x14ac:dyDescent="0.25">
      <c r="A3" s="5"/>
      <c r="B3" s="2"/>
    </row>
    <row r="4" spans="1:12" ht="42" customHeight="1" x14ac:dyDescent="0.25">
      <c r="A4" s="830" t="s">
        <v>0</v>
      </c>
      <c r="B4" s="831"/>
      <c r="C4" s="832"/>
      <c r="D4" s="627" t="s">
        <v>374</v>
      </c>
      <c r="E4" s="627" t="s">
        <v>394</v>
      </c>
      <c r="F4" s="627" t="s">
        <v>395</v>
      </c>
      <c r="G4" s="803" t="s">
        <v>407</v>
      </c>
      <c r="H4" s="627" t="s">
        <v>408</v>
      </c>
      <c r="I4" s="6"/>
      <c r="J4" s="6"/>
      <c r="K4" s="6"/>
      <c r="L4" s="6"/>
    </row>
    <row r="5" spans="1:12" x14ac:dyDescent="0.25">
      <c r="A5" s="833"/>
      <c r="B5" s="834"/>
      <c r="C5" s="835"/>
      <c r="D5" s="638" t="s">
        <v>1</v>
      </c>
      <c r="E5" s="638" t="s">
        <v>1</v>
      </c>
      <c r="F5" s="639" t="s">
        <v>1</v>
      </c>
      <c r="H5" s="199"/>
      <c r="I5" s="6"/>
      <c r="J5" s="6"/>
      <c r="K5" s="6"/>
      <c r="L5" s="6"/>
    </row>
    <row r="6" spans="1:12" x14ac:dyDescent="0.25">
      <c r="A6" s="138" t="s">
        <v>2</v>
      </c>
      <c r="B6" s="103"/>
      <c r="C6" s="139"/>
      <c r="D6" s="53">
        <f>D7+D12+D21+D66</f>
        <v>240604.40000000002</v>
      </c>
      <c r="E6" s="53">
        <f>E7+E12+E21+E66</f>
        <v>12354.68</v>
      </c>
      <c r="F6" s="53">
        <f>F7+F12+F21+F66</f>
        <v>252924.72</v>
      </c>
      <c r="G6" s="710">
        <f>G7+G12+G21+G66</f>
        <v>286443.92</v>
      </c>
      <c r="H6" s="813">
        <f>G6/F6*100</f>
        <v>113.25263896704125</v>
      </c>
      <c r="I6" s="6"/>
      <c r="J6" s="6"/>
      <c r="K6" s="6"/>
      <c r="L6" s="6"/>
    </row>
    <row r="7" spans="1:12" s="6" customFormat="1" ht="27.75" customHeight="1" x14ac:dyDescent="0.25">
      <c r="A7" s="109"/>
      <c r="B7" s="73">
        <v>610</v>
      </c>
      <c r="C7" s="102" t="s">
        <v>3</v>
      </c>
      <c r="D7" s="84">
        <f>SUM(D8:D11)</f>
        <v>115288</v>
      </c>
      <c r="E7" s="84">
        <f t="shared" ref="E7" si="0">SUM(E8:E11)</f>
        <v>0</v>
      </c>
      <c r="F7" s="84">
        <f>SUM(F8:F11)</f>
        <v>115288</v>
      </c>
      <c r="G7" s="177">
        <f>SUM(G8:G11)</f>
        <v>133076.67000000001</v>
      </c>
      <c r="H7" s="759">
        <f t="shared" ref="H7:H72" si="1">G7/F7*100</f>
        <v>115.42976719172854</v>
      </c>
      <c r="I7" s="23"/>
    </row>
    <row r="8" spans="1:12" x14ac:dyDescent="0.25">
      <c r="A8" s="112"/>
      <c r="B8" s="64">
        <v>611</v>
      </c>
      <c r="C8" s="111" t="s">
        <v>4</v>
      </c>
      <c r="D8" s="451">
        <v>75900</v>
      </c>
      <c r="E8" s="451"/>
      <c r="F8" s="451">
        <f>SUM(D8:E8)</f>
        <v>75900</v>
      </c>
      <c r="G8" s="743">
        <v>84361.45</v>
      </c>
      <c r="H8" s="759">
        <f t="shared" si="1"/>
        <v>111.14815546772067</v>
      </c>
      <c r="I8" s="23"/>
      <c r="J8" s="6"/>
      <c r="K8" s="6"/>
      <c r="L8" s="6"/>
    </row>
    <row r="9" spans="1:12" x14ac:dyDescent="0.25">
      <c r="A9" s="50"/>
      <c r="B9" s="64">
        <v>612</v>
      </c>
      <c r="C9" s="111" t="s">
        <v>5</v>
      </c>
      <c r="D9" s="451">
        <v>24288</v>
      </c>
      <c r="E9" s="451"/>
      <c r="F9" s="451">
        <f t="shared" ref="F9:F11" si="2">SUM(D9:E9)</f>
        <v>24288</v>
      </c>
      <c r="G9" s="743">
        <v>28449.919999999998</v>
      </c>
      <c r="H9" s="759">
        <f t="shared" si="1"/>
        <v>117.13570487483531</v>
      </c>
      <c r="I9" s="23"/>
      <c r="J9" s="6"/>
      <c r="K9" s="6"/>
      <c r="L9" s="6"/>
    </row>
    <row r="10" spans="1:12" x14ac:dyDescent="0.25">
      <c r="A10" s="50"/>
      <c r="B10" s="62">
        <v>614</v>
      </c>
      <c r="C10" s="111" t="s">
        <v>6</v>
      </c>
      <c r="D10" s="451">
        <v>14200</v>
      </c>
      <c r="E10" s="451"/>
      <c r="F10" s="451">
        <f t="shared" si="2"/>
        <v>14200</v>
      </c>
      <c r="G10" s="743">
        <v>19864.009999999998</v>
      </c>
      <c r="H10" s="759">
        <f t="shared" si="1"/>
        <v>139.88739436619716</v>
      </c>
      <c r="I10" s="23"/>
      <c r="J10" s="6"/>
      <c r="K10" s="6"/>
      <c r="L10" s="6"/>
    </row>
    <row r="11" spans="1:12" ht="13.5" customHeight="1" x14ac:dyDescent="0.25">
      <c r="A11" s="50"/>
      <c r="B11" s="98">
        <v>616</v>
      </c>
      <c r="C11" s="151" t="s">
        <v>7</v>
      </c>
      <c r="D11" s="451">
        <v>900</v>
      </c>
      <c r="E11" s="451"/>
      <c r="F11" s="451">
        <f t="shared" si="2"/>
        <v>900</v>
      </c>
      <c r="G11" s="743">
        <v>401.29</v>
      </c>
      <c r="H11" s="759">
        <f t="shared" si="1"/>
        <v>44.587777777777781</v>
      </c>
      <c r="I11" s="23"/>
      <c r="J11" s="6"/>
      <c r="K11" s="6"/>
      <c r="L11" s="6"/>
    </row>
    <row r="12" spans="1:12" s="6" customFormat="1" x14ac:dyDescent="0.25">
      <c r="A12" s="77"/>
      <c r="B12" s="113">
        <v>620</v>
      </c>
      <c r="C12" s="102" t="s">
        <v>8</v>
      </c>
      <c r="D12" s="84">
        <f>SUM(D13:D20)</f>
        <v>42800</v>
      </c>
      <c r="E12" s="84">
        <f t="shared" ref="E12" si="3">SUM(E13:E20)</f>
        <v>0</v>
      </c>
      <c r="F12" s="84">
        <f>SUM(F13:F20)</f>
        <v>42800</v>
      </c>
      <c r="G12" s="177">
        <f>SUM(G13:G20)</f>
        <v>50507.900000000009</v>
      </c>
      <c r="H12" s="759">
        <f t="shared" si="1"/>
        <v>118.00911214953274</v>
      </c>
    </row>
    <row r="13" spans="1:12" ht="26.25" x14ac:dyDescent="0.25">
      <c r="A13" s="50"/>
      <c r="B13" s="64">
        <v>621</v>
      </c>
      <c r="C13" s="111" t="s">
        <v>9</v>
      </c>
      <c r="D13" s="451">
        <v>9800</v>
      </c>
      <c r="E13" s="451"/>
      <c r="F13" s="451">
        <f>SUM(D13:E13)</f>
        <v>9800</v>
      </c>
      <c r="G13" s="743">
        <v>10791.69</v>
      </c>
      <c r="H13" s="759">
        <f t="shared" si="1"/>
        <v>110.11928571428571</v>
      </c>
      <c r="I13" s="6"/>
      <c r="J13" s="6"/>
      <c r="K13" s="6"/>
      <c r="L13" s="6"/>
    </row>
    <row r="14" spans="1:12" ht="26.25" x14ac:dyDescent="0.25">
      <c r="A14" s="50"/>
      <c r="B14" s="64">
        <v>623</v>
      </c>
      <c r="C14" s="111" t="s">
        <v>10</v>
      </c>
      <c r="D14" s="451">
        <v>3000</v>
      </c>
      <c r="E14" s="451"/>
      <c r="F14" s="451">
        <f t="shared" ref="F14:F20" si="4">SUM(D14:E14)</f>
        <v>3000</v>
      </c>
      <c r="G14" s="743">
        <v>3494.91</v>
      </c>
      <c r="H14" s="759">
        <f t="shared" si="1"/>
        <v>116.497</v>
      </c>
      <c r="I14" s="6"/>
      <c r="J14" s="6"/>
      <c r="K14" s="6"/>
      <c r="L14" s="6"/>
    </row>
    <row r="15" spans="1:12" x14ac:dyDescent="0.25">
      <c r="A15" s="50"/>
      <c r="B15" s="64" t="s">
        <v>11</v>
      </c>
      <c r="C15" s="111" t="s">
        <v>12</v>
      </c>
      <c r="D15" s="451">
        <v>1600</v>
      </c>
      <c r="E15" s="451"/>
      <c r="F15" s="451">
        <f t="shared" si="4"/>
        <v>1600</v>
      </c>
      <c r="G15" s="743">
        <v>1720.34</v>
      </c>
      <c r="H15" s="759">
        <f t="shared" si="1"/>
        <v>107.52124999999999</v>
      </c>
      <c r="I15" s="6"/>
      <c r="J15" s="6"/>
      <c r="K15" s="6"/>
      <c r="L15" s="6"/>
    </row>
    <row r="16" spans="1:12" x14ac:dyDescent="0.25">
      <c r="A16" s="50"/>
      <c r="B16" s="64" t="s">
        <v>13</v>
      </c>
      <c r="C16" s="111" t="s">
        <v>14</v>
      </c>
      <c r="D16" s="451">
        <v>16500</v>
      </c>
      <c r="E16" s="451"/>
      <c r="F16" s="451">
        <f t="shared" si="4"/>
        <v>16500</v>
      </c>
      <c r="G16" s="743">
        <v>20454.080000000002</v>
      </c>
      <c r="H16" s="759">
        <f t="shared" si="1"/>
        <v>123.96412121212121</v>
      </c>
      <c r="I16" s="6"/>
      <c r="J16" s="6"/>
      <c r="K16" s="6"/>
      <c r="L16" s="6"/>
    </row>
    <row r="17" spans="1:12" x14ac:dyDescent="0.25">
      <c r="A17" s="50"/>
      <c r="B17" s="62">
        <v>625003</v>
      </c>
      <c r="C17" s="111" t="s">
        <v>15</v>
      </c>
      <c r="D17" s="451">
        <v>1100</v>
      </c>
      <c r="E17" s="451"/>
      <c r="F17" s="451">
        <f t="shared" si="4"/>
        <v>1100</v>
      </c>
      <c r="G17" s="743">
        <v>1154.3599999999999</v>
      </c>
      <c r="H17" s="759">
        <f t="shared" si="1"/>
        <v>104.94181818181818</v>
      </c>
      <c r="I17" s="6"/>
      <c r="J17" s="6"/>
      <c r="K17" s="6"/>
      <c r="L17" s="6"/>
    </row>
    <row r="18" spans="1:12" x14ac:dyDescent="0.25">
      <c r="A18" s="50"/>
      <c r="B18" s="62">
        <v>625004</v>
      </c>
      <c r="C18" s="111" t="s">
        <v>16</v>
      </c>
      <c r="D18" s="451">
        <v>3500</v>
      </c>
      <c r="E18" s="451"/>
      <c r="F18" s="451">
        <f t="shared" si="4"/>
        <v>3500</v>
      </c>
      <c r="G18" s="743">
        <v>4295.8599999999997</v>
      </c>
      <c r="H18" s="759">
        <f t="shared" si="1"/>
        <v>122.73885714285713</v>
      </c>
      <c r="I18" s="6"/>
      <c r="J18" s="6"/>
      <c r="K18" s="6"/>
      <c r="L18" s="6"/>
    </row>
    <row r="19" spans="1:12" x14ac:dyDescent="0.25">
      <c r="A19" s="50"/>
      <c r="B19" s="62">
        <v>625005</v>
      </c>
      <c r="C19" s="111" t="s">
        <v>17</v>
      </c>
      <c r="D19" s="451">
        <v>1200</v>
      </c>
      <c r="E19" s="451"/>
      <c r="F19" s="451">
        <f t="shared" si="4"/>
        <v>1200</v>
      </c>
      <c r="G19" s="743">
        <v>1408.57</v>
      </c>
      <c r="H19" s="759">
        <f t="shared" si="1"/>
        <v>117.38083333333333</v>
      </c>
      <c r="I19" s="6"/>
      <c r="J19" s="6"/>
      <c r="K19" s="6"/>
      <c r="L19" s="6"/>
    </row>
    <row r="20" spans="1:12" ht="26.25" x14ac:dyDescent="0.25">
      <c r="A20" s="50"/>
      <c r="B20" s="62">
        <v>625007</v>
      </c>
      <c r="C20" s="111" t="s">
        <v>18</v>
      </c>
      <c r="D20" s="451">
        <v>6100</v>
      </c>
      <c r="E20" s="451"/>
      <c r="F20" s="451">
        <f t="shared" si="4"/>
        <v>6100</v>
      </c>
      <c r="G20" s="743">
        <v>7188.09</v>
      </c>
      <c r="H20" s="759">
        <f t="shared" si="1"/>
        <v>117.83754098360657</v>
      </c>
      <c r="I20" s="6"/>
      <c r="J20" s="6"/>
      <c r="K20" s="6"/>
      <c r="L20" s="6"/>
    </row>
    <row r="21" spans="1:12" x14ac:dyDescent="0.25">
      <c r="A21" s="77"/>
      <c r="B21" s="140">
        <v>630</v>
      </c>
      <c r="C21" s="107" t="s">
        <v>19</v>
      </c>
      <c r="D21" s="51">
        <f>D22+D24+D29+D36+D42+D47+D49</f>
        <v>74185.790000000008</v>
      </c>
      <c r="E21" s="51">
        <f>E22+E24+E29+E36+E42+E47+E49</f>
        <v>12354.68</v>
      </c>
      <c r="F21" s="51">
        <f>F22+F24+F29+F36+F42+F47+F49</f>
        <v>86540.47</v>
      </c>
      <c r="G21" s="709">
        <f>G22+G24+G29+G36+G42+G47+G49</f>
        <v>92383.9</v>
      </c>
      <c r="H21" s="759">
        <f t="shared" si="1"/>
        <v>106.7522512877501</v>
      </c>
      <c r="I21" s="6"/>
      <c r="J21" s="6"/>
      <c r="K21" s="6"/>
      <c r="L21" s="6"/>
    </row>
    <row r="22" spans="1:12" x14ac:dyDescent="0.25">
      <c r="A22" s="77" t="s">
        <v>20</v>
      </c>
      <c r="B22" s="114">
        <v>631</v>
      </c>
      <c r="C22" s="77" t="s">
        <v>21</v>
      </c>
      <c r="D22" s="51">
        <f>SUM(D23)</f>
        <v>1300</v>
      </c>
      <c r="E22" s="51">
        <f t="shared" ref="E22:G22" si="5">SUM(E23)</f>
        <v>0</v>
      </c>
      <c r="F22" s="51">
        <f t="shared" si="5"/>
        <v>1300</v>
      </c>
      <c r="G22" s="709">
        <f t="shared" si="5"/>
        <v>1636.22</v>
      </c>
      <c r="H22" s="759">
        <f t="shared" si="1"/>
        <v>125.86307692307692</v>
      </c>
      <c r="I22" s="6"/>
      <c r="J22" s="6"/>
      <c r="K22" s="6"/>
      <c r="L22" s="6"/>
    </row>
    <row r="23" spans="1:12" x14ac:dyDescent="0.25">
      <c r="A23" s="50"/>
      <c r="B23" s="99" t="s">
        <v>22</v>
      </c>
      <c r="C23" s="111" t="s">
        <v>23</v>
      </c>
      <c r="D23" s="451">
        <v>1300</v>
      </c>
      <c r="E23" s="451"/>
      <c r="F23" s="451">
        <f>SUM(D23:E23)</f>
        <v>1300</v>
      </c>
      <c r="G23" s="743">
        <v>1636.22</v>
      </c>
      <c r="H23" s="759">
        <f t="shared" si="1"/>
        <v>125.86307692307692</v>
      </c>
      <c r="I23" s="6"/>
      <c r="J23" s="6"/>
      <c r="K23" s="6"/>
      <c r="L23" s="6"/>
    </row>
    <row r="24" spans="1:12" x14ac:dyDescent="0.25">
      <c r="A24" s="77"/>
      <c r="B24" s="140">
        <v>632</v>
      </c>
      <c r="C24" s="102" t="s">
        <v>24</v>
      </c>
      <c r="D24" s="84">
        <f>SUM(D25:D28)</f>
        <v>21963</v>
      </c>
      <c r="E24" s="84">
        <f t="shared" ref="E24" si="6">SUM(E25:E27)</f>
        <v>0</v>
      </c>
      <c r="F24" s="84">
        <f>SUM(F25:F28)</f>
        <v>21963</v>
      </c>
      <c r="G24" s="177">
        <f>SUM(G25:G28)</f>
        <v>20976.690000000002</v>
      </c>
      <c r="H24" s="759">
        <f t="shared" si="1"/>
        <v>95.509220051905487</v>
      </c>
      <c r="I24" s="6"/>
      <c r="J24" s="6"/>
      <c r="K24" s="6"/>
      <c r="L24" s="6"/>
    </row>
    <row r="25" spans="1:12" x14ac:dyDescent="0.25">
      <c r="A25" s="50"/>
      <c r="B25" s="100">
        <v>632001</v>
      </c>
      <c r="C25" s="111" t="s">
        <v>25</v>
      </c>
      <c r="D25" s="76">
        <v>19100</v>
      </c>
      <c r="E25" s="76"/>
      <c r="F25" s="76">
        <f>SUM(D25:E25)</f>
        <v>19100</v>
      </c>
      <c r="G25" s="744">
        <v>18152.95</v>
      </c>
      <c r="H25" s="759">
        <f t="shared" si="1"/>
        <v>95.041623036649213</v>
      </c>
      <c r="I25" s="6"/>
      <c r="J25" s="6"/>
      <c r="K25" s="6"/>
      <c r="L25" s="6"/>
    </row>
    <row r="26" spans="1:12" s="6" customFormat="1" x14ac:dyDescent="0.25">
      <c r="A26" s="50"/>
      <c r="B26" s="100">
        <v>632002</v>
      </c>
      <c r="C26" s="111" t="s">
        <v>26</v>
      </c>
      <c r="D26" s="76">
        <v>410</v>
      </c>
      <c r="E26" s="76"/>
      <c r="F26" s="76">
        <f t="shared" ref="F26:F28" si="7">SUM(D26:E26)</f>
        <v>410</v>
      </c>
      <c r="G26" s="744">
        <v>267.56</v>
      </c>
      <c r="H26" s="759">
        <f t="shared" si="1"/>
        <v>65.25853658536586</v>
      </c>
    </row>
    <row r="27" spans="1:12" ht="26.25" x14ac:dyDescent="0.25">
      <c r="A27" s="50"/>
      <c r="B27" s="100">
        <v>632003</v>
      </c>
      <c r="C27" s="111" t="s">
        <v>27</v>
      </c>
      <c r="D27" s="52">
        <v>2300</v>
      </c>
      <c r="E27" s="76"/>
      <c r="F27" s="76">
        <f t="shared" si="7"/>
        <v>2300</v>
      </c>
      <c r="G27" s="744">
        <v>2411.9299999999998</v>
      </c>
      <c r="H27" s="759">
        <f t="shared" si="1"/>
        <v>104.86652173913042</v>
      </c>
      <c r="I27" s="6"/>
      <c r="J27" s="6"/>
      <c r="K27" s="6"/>
      <c r="L27" s="6"/>
    </row>
    <row r="28" spans="1:12" ht="26.25" x14ac:dyDescent="0.25">
      <c r="A28" s="50"/>
      <c r="B28" s="100">
        <v>632004</v>
      </c>
      <c r="C28" s="111" t="s">
        <v>363</v>
      </c>
      <c r="D28" s="52">
        <v>153</v>
      </c>
      <c r="E28" s="52"/>
      <c r="F28" s="76">
        <f t="shared" si="7"/>
        <v>153</v>
      </c>
      <c r="G28" s="744">
        <v>144.25</v>
      </c>
      <c r="H28" s="759">
        <f t="shared" si="1"/>
        <v>94.281045751633982</v>
      </c>
      <c r="I28" s="6"/>
      <c r="J28" s="6"/>
      <c r="K28" s="6"/>
      <c r="L28" s="6"/>
    </row>
    <row r="29" spans="1:12" x14ac:dyDescent="0.25">
      <c r="A29" s="107"/>
      <c r="B29" s="140">
        <v>633</v>
      </c>
      <c r="C29" s="107" t="s">
        <v>28</v>
      </c>
      <c r="D29" s="51">
        <f>SUM(D30:D35)</f>
        <v>13900</v>
      </c>
      <c r="E29" s="51">
        <f>SUM(E30:E35)</f>
        <v>0</v>
      </c>
      <c r="F29" s="51">
        <f>SUM(F30:F35)</f>
        <v>13900</v>
      </c>
      <c r="G29" s="709">
        <f>SUM(G30:G35)</f>
        <v>17064.82</v>
      </c>
      <c r="H29" s="759">
        <f t="shared" si="1"/>
        <v>122.76848920863308</v>
      </c>
      <c r="I29" s="6"/>
      <c r="J29" s="6"/>
      <c r="K29" s="6"/>
      <c r="L29" s="6"/>
    </row>
    <row r="30" spans="1:12" s="6" customFormat="1" x14ac:dyDescent="0.25">
      <c r="A30" s="50"/>
      <c r="B30" s="100">
        <v>633002</v>
      </c>
      <c r="C30" s="111" t="s">
        <v>29</v>
      </c>
      <c r="D30" s="76">
        <v>0</v>
      </c>
      <c r="E30" s="76"/>
      <c r="F30" s="76">
        <f>SUM(D30:E30)</f>
        <v>0</v>
      </c>
      <c r="G30" s="744">
        <v>0</v>
      </c>
      <c r="H30" s="759">
        <v>0</v>
      </c>
    </row>
    <row r="31" spans="1:12" x14ac:dyDescent="0.25">
      <c r="A31" s="50"/>
      <c r="B31" s="100">
        <v>633006</v>
      </c>
      <c r="C31" s="111" t="s">
        <v>30</v>
      </c>
      <c r="D31" s="76">
        <v>8100</v>
      </c>
      <c r="E31" s="76"/>
      <c r="F31" s="76">
        <f t="shared" ref="F31:F35" si="8">SUM(D31:E31)</f>
        <v>8100</v>
      </c>
      <c r="G31" s="744">
        <v>11265.43</v>
      </c>
      <c r="H31" s="759">
        <f t="shared" si="1"/>
        <v>139.07938271604939</v>
      </c>
      <c r="I31" s="6"/>
      <c r="J31" s="6"/>
      <c r="K31" s="6"/>
      <c r="L31" s="6"/>
    </row>
    <row r="32" spans="1:12" x14ac:dyDescent="0.25">
      <c r="A32" s="50"/>
      <c r="B32" s="100">
        <v>633007</v>
      </c>
      <c r="C32" s="111" t="s">
        <v>31</v>
      </c>
      <c r="D32" s="76">
        <v>300</v>
      </c>
      <c r="E32" s="76"/>
      <c r="F32" s="76">
        <f t="shared" si="8"/>
        <v>300</v>
      </c>
      <c r="G32" s="744">
        <v>300</v>
      </c>
      <c r="H32" s="759">
        <f t="shared" si="1"/>
        <v>100</v>
      </c>
      <c r="I32" s="6"/>
      <c r="J32" s="6"/>
      <c r="K32" s="6"/>
      <c r="L32" s="6"/>
    </row>
    <row r="33" spans="1:12" ht="26.25" x14ac:dyDescent="0.25">
      <c r="A33" s="50"/>
      <c r="B33" s="100">
        <v>633009</v>
      </c>
      <c r="C33" s="111" t="s">
        <v>32</v>
      </c>
      <c r="D33" s="76">
        <v>100</v>
      </c>
      <c r="E33" s="76"/>
      <c r="F33" s="76">
        <f t="shared" si="8"/>
        <v>100</v>
      </c>
      <c r="G33" s="744">
        <v>200.8</v>
      </c>
      <c r="H33" s="759">
        <f t="shared" si="1"/>
        <v>200.8</v>
      </c>
      <c r="I33" s="6"/>
      <c r="J33" s="6"/>
      <c r="K33" s="6"/>
      <c r="L33" s="6"/>
    </row>
    <row r="34" spans="1:12" x14ac:dyDescent="0.25">
      <c r="A34" s="50"/>
      <c r="B34" s="100">
        <v>633013</v>
      </c>
      <c r="C34" s="111" t="s">
        <v>33</v>
      </c>
      <c r="D34" s="76">
        <v>3000</v>
      </c>
      <c r="E34" s="76"/>
      <c r="F34" s="76">
        <f t="shared" si="8"/>
        <v>3000</v>
      </c>
      <c r="G34" s="744">
        <v>1994.41</v>
      </c>
      <c r="H34" s="759">
        <f t="shared" si="1"/>
        <v>66.480333333333334</v>
      </c>
      <c r="I34" s="6"/>
      <c r="J34" s="6"/>
      <c r="K34" s="6"/>
      <c r="L34" s="6"/>
    </row>
    <row r="35" spans="1:12" ht="14.25" customHeight="1" x14ac:dyDescent="0.25">
      <c r="A35" s="80"/>
      <c r="B35" s="100">
        <v>633016</v>
      </c>
      <c r="C35" s="111" t="s">
        <v>34</v>
      </c>
      <c r="D35" s="76">
        <v>2400</v>
      </c>
      <c r="E35" s="76"/>
      <c r="F35" s="76">
        <f t="shared" si="8"/>
        <v>2400</v>
      </c>
      <c r="G35" s="744">
        <v>3304.18</v>
      </c>
      <c r="H35" s="759">
        <f t="shared" si="1"/>
        <v>137.67416666666665</v>
      </c>
      <c r="I35" s="6"/>
      <c r="J35" s="6"/>
      <c r="K35" s="6"/>
      <c r="L35" s="6"/>
    </row>
    <row r="36" spans="1:12" x14ac:dyDescent="0.25">
      <c r="A36" s="107"/>
      <c r="B36" s="140">
        <v>634</v>
      </c>
      <c r="C36" s="107" t="s">
        <v>35</v>
      </c>
      <c r="D36" s="51">
        <f>SUM(D37:D41)</f>
        <v>5100</v>
      </c>
      <c r="E36" s="51">
        <f t="shared" ref="E36" si="9">SUM(E37:E41)</f>
        <v>2971.31</v>
      </c>
      <c r="F36" s="51">
        <f>SUM(F37:F41)</f>
        <v>8071.31</v>
      </c>
      <c r="G36" s="709">
        <f>SUM(G37:G41)</f>
        <v>8214.18</v>
      </c>
      <c r="H36" s="759">
        <f t="shared" si="1"/>
        <v>101.77009679965209</v>
      </c>
      <c r="I36" s="6"/>
      <c r="J36" s="6"/>
      <c r="K36" s="6"/>
      <c r="L36" s="6"/>
    </row>
    <row r="37" spans="1:12" ht="26.25" x14ac:dyDescent="0.25">
      <c r="A37" s="50"/>
      <c r="B37" s="99" t="s">
        <v>36</v>
      </c>
      <c r="C37" s="111" t="s">
        <v>37</v>
      </c>
      <c r="D37" s="76">
        <v>2000</v>
      </c>
      <c r="E37" s="76">
        <v>858.25</v>
      </c>
      <c r="F37" s="76">
        <f>SUM(D37:E37)</f>
        <v>2858.25</v>
      </c>
      <c r="G37" s="744">
        <v>3728.33</v>
      </c>
      <c r="H37" s="759">
        <f t="shared" si="1"/>
        <v>130.44100411090702</v>
      </c>
      <c r="I37" s="6"/>
      <c r="J37" s="6"/>
      <c r="K37" s="6"/>
      <c r="L37" s="6"/>
    </row>
    <row r="38" spans="1:12" s="6" customFormat="1" ht="26.25" x14ac:dyDescent="0.25">
      <c r="A38" s="50"/>
      <c r="B38" s="100">
        <v>634002</v>
      </c>
      <c r="C38" s="111" t="s">
        <v>38</v>
      </c>
      <c r="D38" s="76">
        <v>2000</v>
      </c>
      <c r="E38" s="76">
        <v>2000</v>
      </c>
      <c r="F38" s="76">
        <f t="shared" ref="F38:F41" si="10">SUM(D38:E38)</f>
        <v>4000</v>
      </c>
      <c r="G38" s="744">
        <v>3348.35</v>
      </c>
      <c r="H38" s="759">
        <f t="shared" si="1"/>
        <v>83.708749999999995</v>
      </c>
      <c r="I38" s="706"/>
    </row>
    <row r="39" spans="1:12" x14ac:dyDescent="0.25">
      <c r="A39" s="50"/>
      <c r="B39" s="100">
        <v>634003</v>
      </c>
      <c r="C39" s="111" t="s">
        <v>39</v>
      </c>
      <c r="D39" s="76">
        <v>700</v>
      </c>
      <c r="E39" s="76"/>
      <c r="F39" s="76">
        <f t="shared" si="10"/>
        <v>700</v>
      </c>
      <c r="G39" s="744">
        <v>627.84</v>
      </c>
      <c r="H39" s="759">
        <f t="shared" si="1"/>
        <v>89.691428571428574</v>
      </c>
      <c r="I39" s="6"/>
      <c r="J39" s="6"/>
      <c r="K39" s="6"/>
      <c r="L39" s="6"/>
    </row>
    <row r="40" spans="1:12" x14ac:dyDescent="0.25">
      <c r="A40" s="50"/>
      <c r="B40" s="100">
        <v>634005</v>
      </c>
      <c r="C40" s="111" t="s">
        <v>40</v>
      </c>
      <c r="D40" s="76">
        <v>300</v>
      </c>
      <c r="E40" s="76"/>
      <c r="F40" s="76">
        <f t="shared" si="10"/>
        <v>300</v>
      </c>
      <c r="G40" s="744">
        <v>296.60000000000002</v>
      </c>
      <c r="H40" s="759">
        <f t="shared" si="1"/>
        <v>98.866666666666674</v>
      </c>
      <c r="I40" s="6"/>
      <c r="J40" s="6"/>
      <c r="K40" s="6"/>
      <c r="L40" s="6"/>
    </row>
    <row r="41" spans="1:12" x14ac:dyDescent="0.25">
      <c r="A41" s="64"/>
      <c r="B41" s="100">
        <v>634006</v>
      </c>
      <c r="C41" s="110" t="s">
        <v>41</v>
      </c>
      <c r="D41" s="76">
        <v>100</v>
      </c>
      <c r="E41" s="76">
        <v>113.06</v>
      </c>
      <c r="F41" s="76">
        <f t="shared" si="10"/>
        <v>213.06</v>
      </c>
      <c r="G41" s="744">
        <v>213.06</v>
      </c>
      <c r="H41" s="759">
        <f t="shared" si="1"/>
        <v>100</v>
      </c>
      <c r="I41" s="6"/>
      <c r="J41" s="6"/>
      <c r="K41" s="6"/>
      <c r="L41" s="6"/>
    </row>
    <row r="42" spans="1:12" ht="14.25" customHeight="1" x14ac:dyDescent="0.25">
      <c r="A42" s="107"/>
      <c r="B42" s="140">
        <v>635</v>
      </c>
      <c r="C42" s="107" t="s">
        <v>42</v>
      </c>
      <c r="D42" s="51">
        <f>SUM(D43:D46)</f>
        <v>2100</v>
      </c>
      <c r="E42" s="51">
        <f t="shared" ref="E42:F42" si="11">SUM(E43:E46)</f>
        <v>0</v>
      </c>
      <c r="F42" s="51">
        <f t="shared" si="11"/>
        <v>2100</v>
      </c>
      <c r="G42" s="709">
        <f t="shared" ref="G42" si="12">SUM(G43:G46)</f>
        <v>804.06</v>
      </c>
      <c r="H42" s="759">
        <f t="shared" si="1"/>
        <v>38.28857142857143</v>
      </c>
      <c r="I42" s="6"/>
      <c r="J42" s="6"/>
      <c r="K42" s="6"/>
      <c r="L42" s="6"/>
    </row>
    <row r="43" spans="1:12" x14ac:dyDescent="0.25">
      <c r="A43" s="50"/>
      <c r="B43" s="99" t="s">
        <v>43</v>
      </c>
      <c r="C43" s="111" t="s">
        <v>44</v>
      </c>
      <c r="D43" s="76">
        <v>100</v>
      </c>
      <c r="E43" s="76"/>
      <c r="F43" s="76">
        <f>SUM(D43:E43)</f>
        <v>100</v>
      </c>
      <c r="G43" s="744">
        <v>0</v>
      </c>
      <c r="H43" s="759">
        <f t="shared" si="1"/>
        <v>0</v>
      </c>
      <c r="I43" s="6"/>
      <c r="J43" s="6"/>
      <c r="K43" s="6"/>
      <c r="L43" s="6"/>
    </row>
    <row r="44" spans="1:12" s="6" customFormat="1" ht="26.25" x14ac:dyDescent="0.25">
      <c r="A44" s="50"/>
      <c r="B44" s="100">
        <v>635004</v>
      </c>
      <c r="C44" s="111" t="s">
        <v>45</v>
      </c>
      <c r="D44" s="76">
        <v>2000</v>
      </c>
      <c r="E44" s="76"/>
      <c r="F44" s="76">
        <f t="shared" ref="F44:F48" si="13">SUM(D44:E44)</f>
        <v>2000</v>
      </c>
      <c r="G44" s="744">
        <v>379.26</v>
      </c>
      <c r="H44" s="759">
        <f t="shared" si="1"/>
        <v>18.963000000000001</v>
      </c>
    </row>
    <row r="45" spans="1:12" ht="26.25" x14ac:dyDescent="0.25">
      <c r="A45" s="50"/>
      <c r="B45" s="100">
        <v>635005</v>
      </c>
      <c r="C45" s="111" t="s">
        <v>46</v>
      </c>
      <c r="D45" s="76">
        <v>0</v>
      </c>
      <c r="E45" s="76"/>
      <c r="F45" s="76">
        <f t="shared" si="13"/>
        <v>0</v>
      </c>
      <c r="G45" s="744"/>
      <c r="H45" s="759">
        <v>0</v>
      </c>
      <c r="I45" s="6"/>
      <c r="J45" s="6"/>
      <c r="K45" s="6"/>
      <c r="L45" s="6"/>
    </row>
    <row r="46" spans="1:12" ht="25.5" customHeight="1" x14ac:dyDescent="0.25">
      <c r="A46" s="50"/>
      <c r="B46" s="100">
        <v>635006</v>
      </c>
      <c r="C46" s="111" t="s">
        <v>47</v>
      </c>
      <c r="D46" s="76"/>
      <c r="E46" s="76"/>
      <c r="F46" s="76">
        <f t="shared" si="13"/>
        <v>0</v>
      </c>
      <c r="G46" s="744">
        <v>424.8</v>
      </c>
      <c r="H46" s="759">
        <v>0</v>
      </c>
      <c r="I46" s="6"/>
      <c r="J46" s="6"/>
      <c r="K46" s="6"/>
      <c r="L46" s="6"/>
    </row>
    <row r="47" spans="1:12" ht="26.25" x14ac:dyDescent="0.25">
      <c r="A47" s="107"/>
      <c r="B47" s="142">
        <v>636</v>
      </c>
      <c r="C47" s="102" t="s">
        <v>48</v>
      </c>
      <c r="D47" s="51">
        <v>0</v>
      </c>
      <c r="E47" s="52"/>
      <c r="F47" s="453">
        <f t="shared" si="13"/>
        <v>0</v>
      </c>
      <c r="G47" s="749">
        <f>SUM(G48)</f>
        <v>0</v>
      </c>
      <c r="H47" s="759">
        <v>0</v>
      </c>
      <c r="I47" s="6"/>
      <c r="J47" s="6"/>
      <c r="K47" s="6"/>
      <c r="L47" s="6"/>
    </row>
    <row r="48" spans="1:12" ht="27.75" customHeight="1" x14ac:dyDescent="0.25">
      <c r="A48" s="50"/>
      <c r="B48" s="100">
        <v>636002</v>
      </c>
      <c r="C48" s="111" t="s">
        <v>181</v>
      </c>
      <c r="D48" s="76">
        <v>0</v>
      </c>
      <c r="E48" s="76"/>
      <c r="F48" s="76">
        <f t="shared" si="13"/>
        <v>0</v>
      </c>
      <c r="G48" s="744">
        <v>0</v>
      </c>
      <c r="H48" s="759">
        <v>0</v>
      </c>
      <c r="I48" s="6"/>
      <c r="J48" s="6"/>
      <c r="K48" s="6"/>
      <c r="L48" s="6"/>
    </row>
    <row r="49" spans="1:12" s="6" customFormat="1" ht="33.75" customHeight="1" x14ac:dyDescent="0.25">
      <c r="A49" s="107"/>
      <c r="B49" s="140">
        <v>637</v>
      </c>
      <c r="C49" s="107" t="s">
        <v>49</v>
      </c>
      <c r="D49" s="51">
        <f>SUM(D50:D63)</f>
        <v>29822.79</v>
      </c>
      <c r="E49" s="51">
        <f>SUM(E50:E65)</f>
        <v>9383.3700000000008</v>
      </c>
      <c r="F49" s="51">
        <f>SUM(F50:F65)</f>
        <v>39206.160000000003</v>
      </c>
      <c r="G49" s="709">
        <f>G50+G51+G52+G53+G54+G55+G56+G58+G57+G59+G60+G61+G63+G62+G64+G65</f>
        <v>43687.93</v>
      </c>
      <c r="H49" s="759">
        <f t="shared" si="1"/>
        <v>111.4312903890613</v>
      </c>
    </row>
    <row r="50" spans="1:12" s="6" customFormat="1" ht="26.25" x14ac:dyDescent="0.25">
      <c r="A50" s="50"/>
      <c r="B50" s="99" t="s">
        <v>50</v>
      </c>
      <c r="C50" s="111" t="s">
        <v>51</v>
      </c>
      <c r="D50" s="76">
        <v>310</v>
      </c>
      <c r="E50" s="76">
        <v>470.49</v>
      </c>
      <c r="F50" s="76">
        <f>SUM(D50:E50)</f>
        <v>780.49</v>
      </c>
      <c r="G50" s="744">
        <v>951.49</v>
      </c>
      <c r="H50" s="759">
        <f t="shared" si="1"/>
        <v>121.90931338005613</v>
      </c>
    </row>
    <row r="51" spans="1:12" ht="28.5" customHeight="1" x14ac:dyDescent="0.25">
      <c r="A51" s="50"/>
      <c r="B51" s="100">
        <v>637002</v>
      </c>
      <c r="C51" s="111" t="s">
        <v>378</v>
      </c>
      <c r="D51" s="76">
        <v>2000</v>
      </c>
      <c r="E51" s="76"/>
      <c r="F51" s="76">
        <f t="shared" ref="F51:F65" si="14">SUM(D51:E51)</f>
        <v>2000</v>
      </c>
      <c r="G51" s="744">
        <v>1000</v>
      </c>
      <c r="H51" s="759">
        <f t="shared" si="1"/>
        <v>50</v>
      </c>
      <c r="I51" s="6"/>
      <c r="J51" s="6"/>
      <c r="K51" s="6"/>
      <c r="L51" s="6"/>
    </row>
    <row r="52" spans="1:12" ht="20.25" customHeight="1" x14ac:dyDescent="0.25">
      <c r="A52" s="50"/>
      <c r="B52" s="100">
        <v>637003</v>
      </c>
      <c r="C52" s="111" t="s">
        <v>52</v>
      </c>
      <c r="D52" s="76">
        <v>0</v>
      </c>
      <c r="E52" s="76"/>
      <c r="F52" s="76">
        <f t="shared" si="14"/>
        <v>0</v>
      </c>
      <c r="G52" s="744">
        <v>60</v>
      </c>
      <c r="H52" s="759">
        <v>0</v>
      </c>
      <c r="I52" s="8"/>
      <c r="J52" s="6"/>
      <c r="K52" s="6"/>
      <c r="L52" s="6"/>
    </row>
    <row r="53" spans="1:12" ht="21" customHeight="1" x14ac:dyDescent="0.25">
      <c r="A53" s="50"/>
      <c r="B53" s="100">
        <v>637004</v>
      </c>
      <c r="C53" s="111" t="s">
        <v>53</v>
      </c>
      <c r="D53" s="76">
        <v>4000</v>
      </c>
      <c r="E53" s="76">
        <v>391</v>
      </c>
      <c r="F53" s="76">
        <v>4391</v>
      </c>
      <c r="G53" s="744">
        <v>3405.77</v>
      </c>
      <c r="H53" s="759">
        <f t="shared" si="1"/>
        <v>77.562514233659769</v>
      </c>
      <c r="I53" s="8"/>
      <c r="J53" s="6"/>
      <c r="K53" s="6"/>
      <c r="L53" s="6"/>
    </row>
    <row r="54" spans="1:12" x14ac:dyDescent="0.25">
      <c r="A54" s="50"/>
      <c r="B54" s="100">
        <v>637005</v>
      </c>
      <c r="C54" s="111" t="s">
        <v>54</v>
      </c>
      <c r="D54" s="76">
        <v>4000</v>
      </c>
      <c r="E54" s="76">
        <v>5158.5600000000004</v>
      </c>
      <c r="F54" s="76">
        <f t="shared" si="14"/>
        <v>9158.5600000000013</v>
      </c>
      <c r="G54" s="744">
        <v>10202.56</v>
      </c>
      <c r="H54" s="759">
        <f t="shared" si="1"/>
        <v>111.39917192222354</v>
      </c>
      <c r="I54" s="703"/>
      <c r="J54" s="6"/>
      <c r="K54" s="6"/>
      <c r="L54" s="6"/>
    </row>
    <row r="55" spans="1:12" x14ac:dyDescent="0.25">
      <c r="A55" s="50"/>
      <c r="B55" s="100">
        <v>637007</v>
      </c>
      <c r="C55" s="111" t="s">
        <v>21</v>
      </c>
      <c r="D55" s="76">
        <v>0</v>
      </c>
      <c r="E55" s="76"/>
      <c r="F55" s="76">
        <f t="shared" si="14"/>
        <v>0</v>
      </c>
      <c r="G55" s="744">
        <v>0</v>
      </c>
      <c r="H55" s="759">
        <v>0</v>
      </c>
      <c r="I55" s="8"/>
      <c r="J55" s="6"/>
      <c r="K55" s="6"/>
      <c r="L55" s="6"/>
    </row>
    <row r="56" spans="1:12" x14ac:dyDescent="0.25">
      <c r="A56" s="50"/>
      <c r="B56" s="100">
        <v>637012</v>
      </c>
      <c r="C56" s="152" t="s">
        <v>55</v>
      </c>
      <c r="D56" s="76">
        <v>800</v>
      </c>
      <c r="E56" s="76"/>
      <c r="F56" s="76">
        <f t="shared" si="14"/>
        <v>800</v>
      </c>
      <c r="G56" s="744">
        <v>1379.49</v>
      </c>
      <c r="H56" s="759">
        <f t="shared" si="1"/>
        <v>172.43625</v>
      </c>
      <c r="I56" s="8"/>
      <c r="J56" s="6"/>
      <c r="K56" s="6"/>
      <c r="L56" s="6"/>
    </row>
    <row r="57" spans="1:12" x14ac:dyDescent="0.25">
      <c r="A57" s="50"/>
      <c r="B57" s="100">
        <v>637014</v>
      </c>
      <c r="C57" s="152" t="s">
        <v>56</v>
      </c>
      <c r="D57" s="76">
        <v>4500</v>
      </c>
      <c r="E57" s="76">
        <v>1348</v>
      </c>
      <c r="F57" s="76">
        <f t="shared" si="14"/>
        <v>5848</v>
      </c>
      <c r="G57" s="744">
        <v>8408.4</v>
      </c>
      <c r="H57" s="759">
        <f t="shared" si="1"/>
        <v>143.78248974008207</v>
      </c>
      <c r="I57" s="8"/>
      <c r="J57" s="6"/>
      <c r="K57" s="6"/>
      <c r="L57" s="6"/>
    </row>
    <row r="58" spans="1:12" x14ac:dyDescent="0.25">
      <c r="A58" s="50"/>
      <c r="B58" s="63">
        <v>637015</v>
      </c>
      <c r="C58" s="151" t="s">
        <v>57</v>
      </c>
      <c r="D58" s="76">
        <v>2000.79</v>
      </c>
      <c r="E58" s="76">
        <v>119.21</v>
      </c>
      <c r="F58" s="76">
        <f t="shared" si="14"/>
        <v>2120</v>
      </c>
      <c r="G58" s="744">
        <v>2189.84</v>
      </c>
      <c r="H58" s="759">
        <f t="shared" si="1"/>
        <v>103.29433962264152</v>
      </c>
      <c r="I58" s="8"/>
      <c r="J58" s="6"/>
      <c r="K58" s="6"/>
      <c r="L58" s="6"/>
    </row>
    <row r="59" spans="1:12" x14ac:dyDescent="0.25">
      <c r="A59" s="50"/>
      <c r="B59" s="100">
        <v>637016</v>
      </c>
      <c r="C59" s="152" t="s">
        <v>58</v>
      </c>
      <c r="D59" s="119">
        <v>0</v>
      </c>
      <c r="E59" s="119">
        <v>746.11</v>
      </c>
      <c r="F59" s="76">
        <f t="shared" si="14"/>
        <v>746.11</v>
      </c>
      <c r="G59" s="744">
        <v>1335.19</v>
      </c>
      <c r="H59" s="759">
        <f t="shared" si="1"/>
        <v>178.95350551527255</v>
      </c>
      <c r="I59" s="8"/>
      <c r="J59" s="6"/>
      <c r="K59" s="6"/>
      <c r="L59" s="6"/>
    </row>
    <row r="60" spans="1:12" x14ac:dyDescent="0.25">
      <c r="A60" s="50"/>
      <c r="B60" s="100">
        <v>637017</v>
      </c>
      <c r="C60" s="152" t="s">
        <v>59</v>
      </c>
      <c r="D60" s="76">
        <v>212</v>
      </c>
      <c r="E60" s="76"/>
      <c r="F60" s="76">
        <f t="shared" si="14"/>
        <v>212</v>
      </c>
      <c r="G60" s="744">
        <v>212.46</v>
      </c>
      <c r="H60" s="759">
        <f t="shared" si="1"/>
        <v>100.21698113207546</v>
      </c>
      <c r="I60" s="8"/>
      <c r="J60" s="6"/>
      <c r="K60" s="6"/>
      <c r="L60" s="6"/>
    </row>
    <row r="61" spans="1:12" x14ac:dyDescent="0.25">
      <c r="A61" s="50"/>
      <c r="B61" s="100">
        <v>637021</v>
      </c>
      <c r="C61" s="152" t="s">
        <v>409</v>
      </c>
      <c r="D61" s="76">
        <v>0</v>
      </c>
      <c r="E61" s="76">
        <v>0</v>
      </c>
      <c r="F61" s="76">
        <f t="shared" si="14"/>
        <v>0</v>
      </c>
      <c r="G61" s="744">
        <v>85</v>
      </c>
      <c r="H61" s="759">
        <v>0</v>
      </c>
      <c r="I61" s="8"/>
      <c r="J61" s="6"/>
      <c r="K61" s="6"/>
      <c r="L61" s="6"/>
    </row>
    <row r="62" spans="1:12" ht="32.25" customHeight="1" x14ac:dyDescent="0.25">
      <c r="A62" s="50"/>
      <c r="B62" s="100">
        <v>637026</v>
      </c>
      <c r="C62" s="152" t="s">
        <v>60</v>
      </c>
      <c r="D62" s="76">
        <v>4500</v>
      </c>
      <c r="E62" s="76"/>
      <c r="F62" s="76">
        <f t="shared" si="14"/>
        <v>4500</v>
      </c>
      <c r="G62" s="744">
        <v>2113.1999999999998</v>
      </c>
      <c r="H62" s="759">
        <f t="shared" si="1"/>
        <v>46.959999999999994</v>
      </c>
      <c r="I62" s="8"/>
      <c r="J62" s="6"/>
      <c r="K62" s="6"/>
      <c r="L62" s="6"/>
    </row>
    <row r="63" spans="1:12" ht="32.25" customHeight="1" x14ac:dyDescent="0.25">
      <c r="A63" s="50"/>
      <c r="B63" s="100">
        <v>637027</v>
      </c>
      <c r="C63" s="152" t="s">
        <v>61</v>
      </c>
      <c r="D63" s="76">
        <v>7500</v>
      </c>
      <c r="E63" s="76"/>
      <c r="F63" s="76">
        <f t="shared" si="14"/>
        <v>7500</v>
      </c>
      <c r="G63" s="744">
        <v>11134.53</v>
      </c>
      <c r="H63" s="759">
        <f t="shared" si="1"/>
        <v>148.46039999999999</v>
      </c>
      <c r="I63" s="8"/>
      <c r="J63" s="6"/>
      <c r="K63" s="6"/>
      <c r="L63" s="6"/>
    </row>
    <row r="64" spans="1:12" ht="32.25" customHeight="1" x14ac:dyDescent="0.25">
      <c r="A64" s="50"/>
      <c r="B64" s="100">
        <v>637031</v>
      </c>
      <c r="C64" s="152" t="s">
        <v>410</v>
      </c>
      <c r="D64" s="76">
        <v>0</v>
      </c>
      <c r="E64" s="76">
        <v>0</v>
      </c>
      <c r="F64" s="76">
        <f t="shared" si="14"/>
        <v>0</v>
      </c>
      <c r="G64" s="744">
        <v>60</v>
      </c>
      <c r="H64" s="759">
        <v>0</v>
      </c>
      <c r="I64" s="8"/>
      <c r="J64" s="6"/>
      <c r="K64" s="6"/>
      <c r="L64" s="6"/>
    </row>
    <row r="65" spans="1:12" ht="27.75" customHeight="1" x14ac:dyDescent="0.25">
      <c r="A65" s="50"/>
      <c r="B65" s="741">
        <v>637037</v>
      </c>
      <c r="C65" s="644" t="s">
        <v>352</v>
      </c>
      <c r="D65" s="644">
        <v>0</v>
      </c>
      <c r="E65" s="76">
        <v>1150</v>
      </c>
      <c r="F65" s="76">
        <f t="shared" si="14"/>
        <v>1150</v>
      </c>
      <c r="G65" s="744">
        <v>1150</v>
      </c>
      <c r="H65" s="759">
        <f t="shared" si="1"/>
        <v>100</v>
      </c>
      <c r="I65" s="822"/>
      <c r="J65" s="823"/>
      <c r="K65" s="823"/>
      <c r="L65" s="6"/>
    </row>
    <row r="66" spans="1:12" ht="18" customHeight="1" x14ac:dyDescent="0.25">
      <c r="A66" s="105"/>
      <c r="B66" s="101">
        <v>642</v>
      </c>
      <c r="C66" s="153" t="s">
        <v>62</v>
      </c>
      <c r="D66" s="84">
        <f>SUM(D67:D70)</f>
        <v>8330.61</v>
      </c>
      <c r="E66" s="84">
        <f t="shared" ref="E66" si="15">SUM(E67:E70)</f>
        <v>0</v>
      </c>
      <c r="F66" s="84">
        <f>SUM(F67:F70)</f>
        <v>8296.25</v>
      </c>
      <c r="G66" s="177">
        <f>SUM(G67:G70)</f>
        <v>10475.449999999999</v>
      </c>
      <c r="H66" s="759">
        <f t="shared" si="1"/>
        <v>126.26728943799907</v>
      </c>
      <c r="I66" s="6"/>
      <c r="J66" s="6"/>
      <c r="K66" s="6"/>
      <c r="L66" s="6"/>
    </row>
    <row r="67" spans="1:12" s="144" customFormat="1" ht="15.75" customHeight="1" x14ac:dyDescent="0.25">
      <c r="A67" s="50"/>
      <c r="B67" s="100">
        <v>642001</v>
      </c>
      <c r="C67" s="152" t="s">
        <v>391</v>
      </c>
      <c r="D67" s="76">
        <v>6900</v>
      </c>
      <c r="E67" s="76"/>
      <c r="F67" s="76">
        <v>6865.64</v>
      </c>
      <c r="G67" s="744">
        <v>9573.2999999999993</v>
      </c>
      <c r="H67" s="759">
        <f t="shared" si="1"/>
        <v>139.43783827873293</v>
      </c>
      <c r="I67" s="671"/>
      <c r="J67" s="671"/>
      <c r="K67" s="671"/>
      <c r="L67" s="671"/>
    </row>
    <row r="68" spans="1:12" ht="50.25" customHeight="1" x14ac:dyDescent="0.25">
      <c r="A68" s="50"/>
      <c r="B68" s="62">
        <v>642002</v>
      </c>
      <c r="C68" s="111" t="s">
        <v>63</v>
      </c>
      <c r="D68" s="76">
        <v>930.61</v>
      </c>
      <c r="E68" s="76"/>
      <c r="F68" s="76">
        <f t="shared" ref="F68:F70" si="16">SUM(D68:E68)</f>
        <v>930.61</v>
      </c>
      <c r="G68" s="744">
        <v>520.6</v>
      </c>
      <c r="H68" s="759">
        <f t="shared" si="1"/>
        <v>55.941801613995125</v>
      </c>
      <c r="I68" s="6"/>
      <c r="J68" s="6"/>
      <c r="K68" s="6"/>
      <c r="L68" s="6"/>
    </row>
    <row r="69" spans="1:12" ht="15" customHeight="1" x14ac:dyDescent="0.25">
      <c r="A69" s="64"/>
      <c r="B69" s="63">
        <v>642012</v>
      </c>
      <c r="C69" s="110" t="s">
        <v>64</v>
      </c>
      <c r="D69" s="55">
        <v>0</v>
      </c>
      <c r="E69" s="55"/>
      <c r="F69" s="76">
        <f t="shared" si="16"/>
        <v>0</v>
      </c>
      <c r="G69" s="744">
        <v>0</v>
      </c>
      <c r="H69" s="759">
        <v>0</v>
      </c>
      <c r="I69" s="6"/>
      <c r="J69" s="6"/>
      <c r="K69" s="6"/>
      <c r="L69" s="6"/>
    </row>
    <row r="70" spans="1:12" s="10" customFormat="1" ht="13.5" customHeight="1" x14ac:dyDescent="0.25">
      <c r="A70" s="64"/>
      <c r="B70" s="63">
        <v>642015</v>
      </c>
      <c r="C70" s="110" t="s">
        <v>65</v>
      </c>
      <c r="D70" s="55">
        <v>500</v>
      </c>
      <c r="E70" s="55"/>
      <c r="F70" s="76">
        <f t="shared" si="16"/>
        <v>500</v>
      </c>
      <c r="G70" s="744">
        <v>381.55</v>
      </c>
      <c r="H70" s="759">
        <f t="shared" si="1"/>
        <v>76.31</v>
      </c>
      <c r="I70" s="672"/>
      <c r="J70" s="672"/>
      <c r="K70" s="672"/>
      <c r="L70" s="672"/>
    </row>
    <row r="71" spans="1:12" s="10" customFormat="1" ht="13.5" customHeight="1" x14ac:dyDescent="0.25">
      <c r="A71" s="106" t="s">
        <v>66</v>
      </c>
      <c r="B71" s="103"/>
      <c r="C71" s="139"/>
      <c r="D71" s="96">
        <f>SUM(D72+D73+D74+D79)</f>
        <v>3001</v>
      </c>
      <c r="E71" s="96">
        <f t="shared" ref="E71:F71" si="17">SUM(E72:E74)</f>
        <v>92.77</v>
      </c>
      <c r="F71" s="96">
        <f t="shared" si="17"/>
        <v>3068.31</v>
      </c>
      <c r="G71" s="804">
        <f>G72+G73+G74</f>
        <v>3068.31</v>
      </c>
      <c r="H71" s="813">
        <f t="shared" si="1"/>
        <v>100</v>
      </c>
      <c r="I71" s="672"/>
      <c r="J71" s="802"/>
      <c r="K71" s="672"/>
      <c r="L71" s="672"/>
    </row>
    <row r="72" spans="1:12" s="147" customFormat="1" ht="26.25" x14ac:dyDescent="0.25">
      <c r="A72" s="105"/>
      <c r="B72" s="73">
        <v>610</v>
      </c>
      <c r="C72" s="102" t="s">
        <v>3</v>
      </c>
      <c r="D72" s="84">
        <v>1588.74</v>
      </c>
      <c r="E72" s="84">
        <v>-110.7</v>
      </c>
      <c r="F72" s="84">
        <f>SUM(D72:E72)</f>
        <v>1478.04</v>
      </c>
      <c r="G72" s="177">
        <v>1478.04</v>
      </c>
      <c r="H72" s="759">
        <f t="shared" si="1"/>
        <v>100</v>
      </c>
      <c r="I72" s="673"/>
      <c r="J72" s="673"/>
      <c r="K72" s="673"/>
      <c r="L72" s="673"/>
    </row>
    <row r="73" spans="1:12" ht="27.75" customHeight="1" x14ac:dyDescent="0.25">
      <c r="A73" s="105"/>
      <c r="B73" s="145">
        <v>620</v>
      </c>
      <c r="C73" s="102" t="s">
        <v>8</v>
      </c>
      <c r="D73" s="84">
        <v>542.26</v>
      </c>
      <c r="E73" s="84">
        <v>0</v>
      </c>
      <c r="F73" s="84">
        <v>516.79999999999995</v>
      </c>
      <c r="G73" s="177">
        <v>516.79999999999995</v>
      </c>
      <c r="H73" s="759">
        <f t="shared" ref="H73:H140" si="18">G73/F73*100</f>
        <v>100</v>
      </c>
      <c r="I73" s="6"/>
      <c r="J73" s="6"/>
      <c r="K73" s="6"/>
      <c r="L73" s="6"/>
    </row>
    <row r="74" spans="1:12" x14ac:dyDescent="0.25">
      <c r="A74" s="105"/>
      <c r="B74" s="73">
        <v>630</v>
      </c>
      <c r="C74" s="102" t="s">
        <v>19</v>
      </c>
      <c r="D74" s="84">
        <f>SUM(D75:D78)</f>
        <v>870</v>
      </c>
      <c r="E74" s="84">
        <v>203.47</v>
      </c>
      <c r="F74" s="84">
        <f t="shared" ref="F74" si="19">SUM(F75:F78)</f>
        <v>1073.47</v>
      </c>
      <c r="G74" s="177">
        <f t="shared" ref="G74" si="20">SUM(G75:G78)</f>
        <v>1073.47</v>
      </c>
      <c r="H74" s="759">
        <f t="shared" si="18"/>
        <v>100</v>
      </c>
      <c r="I74" s="6"/>
      <c r="J74" s="6"/>
      <c r="K74" s="6"/>
      <c r="L74" s="6"/>
    </row>
    <row r="75" spans="1:12" x14ac:dyDescent="0.25">
      <c r="A75" s="50"/>
      <c r="B75" s="64">
        <v>631</v>
      </c>
      <c r="C75" s="111" t="s">
        <v>21</v>
      </c>
      <c r="D75" s="76">
        <v>120</v>
      </c>
      <c r="E75" s="76">
        <v>0</v>
      </c>
      <c r="F75" s="76">
        <v>0</v>
      </c>
      <c r="G75" s="744">
        <f>SUM(E75:F75)</f>
        <v>0</v>
      </c>
      <c r="H75" s="759">
        <v>0</v>
      </c>
      <c r="I75" s="6"/>
      <c r="J75" s="6"/>
      <c r="K75" s="6"/>
      <c r="L75" s="6"/>
    </row>
    <row r="76" spans="1:12" x14ac:dyDescent="0.25">
      <c r="A76" s="50"/>
      <c r="B76" s="64">
        <v>632</v>
      </c>
      <c r="C76" s="111" t="s">
        <v>67</v>
      </c>
      <c r="D76" s="76">
        <v>48</v>
      </c>
      <c r="E76" s="76">
        <v>0</v>
      </c>
      <c r="F76" s="76">
        <v>0</v>
      </c>
      <c r="G76" s="744">
        <f t="shared" ref="F76:G79" si="21">SUM(E76:F76)</f>
        <v>0</v>
      </c>
      <c r="H76" s="759">
        <v>0</v>
      </c>
      <c r="I76" s="6"/>
      <c r="J76" s="6"/>
      <c r="K76" s="6"/>
      <c r="L76" s="6"/>
    </row>
    <row r="77" spans="1:12" x14ac:dyDescent="0.25">
      <c r="A77" s="50"/>
      <c r="B77" s="64">
        <v>633</v>
      </c>
      <c r="C77" s="77" t="s">
        <v>28</v>
      </c>
      <c r="D77" s="76">
        <v>350</v>
      </c>
      <c r="E77" s="76"/>
      <c r="F77" s="76">
        <v>1019.47</v>
      </c>
      <c r="G77" s="744">
        <f t="shared" si="21"/>
        <v>1019.47</v>
      </c>
      <c r="H77" s="759">
        <f t="shared" si="18"/>
        <v>100</v>
      </c>
      <c r="I77" s="6"/>
      <c r="J77" s="6"/>
      <c r="K77" s="6"/>
      <c r="L77" s="6"/>
    </row>
    <row r="78" spans="1:12" x14ac:dyDescent="0.25">
      <c r="A78" s="50"/>
      <c r="B78" s="64">
        <v>637</v>
      </c>
      <c r="C78" s="77" t="s">
        <v>49</v>
      </c>
      <c r="D78" s="76">
        <v>352</v>
      </c>
      <c r="E78" s="76"/>
      <c r="F78" s="76">
        <v>54</v>
      </c>
      <c r="G78" s="744">
        <f t="shared" si="21"/>
        <v>54</v>
      </c>
      <c r="H78" s="759">
        <f t="shared" si="18"/>
        <v>100</v>
      </c>
      <c r="I78" s="6"/>
      <c r="J78" s="6"/>
      <c r="K78" s="6"/>
      <c r="L78" s="6"/>
    </row>
    <row r="79" spans="1:12" x14ac:dyDescent="0.25">
      <c r="A79" s="50"/>
      <c r="B79" s="121">
        <v>642</v>
      </c>
      <c r="C79" s="130" t="s">
        <v>175</v>
      </c>
      <c r="D79" s="76">
        <v>0</v>
      </c>
      <c r="E79" s="76"/>
      <c r="F79" s="76">
        <f t="shared" si="21"/>
        <v>0</v>
      </c>
      <c r="G79" s="744">
        <f t="shared" si="21"/>
        <v>0</v>
      </c>
      <c r="H79" s="759">
        <v>0</v>
      </c>
      <c r="I79" s="6"/>
      <c r="J79" s="6"/>
      <c r="K79" s="6"/>
      <c r="L79" s="6"/>
    </row>
    <row r="80" spans="1:12" x14ac:dyDescent="0.25">
      <c r="A80" s="106" t="s">
        <v>186</v>
      </c>
      <c r="B80" s="106"/>
      <c r="C80" s="106"/>
      <c r="D80" s="96">
        <f>SUM(D81:D83)</f>
        <v>874.22</v>
      </c>
      <c r="E80" s="96">
        <f t="shared" ref="E80:F80" si="22">SUM(E81:E83)</f>
        <v>890.35</v>
      </c>
      <c r="F80" s="96">
        <f t="shared" si="22"/>
        <v>1764.5700000000002</v>
      </c>
      <c r="G80" s="804">
        <f t="shared" ref="G80" si="23">SUM(G81:G83)</f>
        <v>1764.5700000000002</v>
      </c>
      <c r="H80" s="813">
        <f t="shared" si="18"/>
        <v>100</v>
      </c>
      <c r="I80" s="673"/>
      <c r="J80" s="673"/>
      <c r="K80" s="673"/>
      <c r="L80" s="673"/>
    </row>
    <row r="81" spans="1:12" s="147" customFormat="1" ht="26.25" x14ac:dyDescent="0.25">
      <c r="A81" s="141"/>
      <c r="B81" s="73">
        <v>610</v>
      </c>
      <c r="C81" s="102" t="s">
        <v>3</v>
      </c>
      <c r="D81" s="84">
        <v>330</v>
      </c>
      <c r="E81" s="84">
        <v>330</v>
      </c>
      <c r="F81" s="84">
        <f>SUM(D81:E81)</f>
        <v>660</v>
      </c>
      <c r="G81" s="177">
        <v>660</v>
      </c>
      <c r="H81" s="759">
        <f t="shared" si="18"/>
        <v>100</v>
      </c>
      <c r="I81" s="673"/>
      <c r="J81" s="673"/>
      <c r="K81" s="673"/>
      <c r="L81" s="673"/>
    </row>
    <row r="82" spans="1:12" ht="29.25" customHeight="1" x14ac:dyDescent="0.25">
      <c r="A82" s="141"/>
      <c r="B82" s="145">
        <v>620</v>
      </c>
      <c r="C82" s="102" t="s">
        <v>8</v>
      </c>
      <c r="D82" s="84">
        <v>115.34</v>
      </c>
      <c r="E82" s="84">
        <v>161.59</v>
      </c>
      <c r="F82" s="84">
        <f>SUM(D82:E82)</f>
        <v>276.93</v>
      </c>
      <c r="G82" s="177">
        <v>276.93</v>
      </c>
      <c r="H82" s="759">
        <f t="shared" si="18"/>
        <v>100</v>
      </c>
      <c r="I82" s="6"/>
      <c r="J82" s="6"/>
      <c r="K82" s="6"/>
      <c r="L82" s="6"/>
    </row>
    <row r="83" spans="1:12" x14ac:dyDescent="0.25">
      <c r="A83" s="141"/>
      <c r="B83" s="61">
        <v>630</v>
      </c>
      <c r="C83" s="102" t="s">
        <v>19</v>
      </c>
      <c r="D83" s="84">
        <f>SUM(D84:D88)</f>
        <v>428.88</v>
      </c>
      <c r="E83" s="84">
        <v>398.76</v>
      </c>
      <c r="F83" s="84">
        <f>F84+F85+F86+F87+F88+F89+F90+F91</f>
        <v>827.64</v>
      </c>
      <c r="G83" s="177">
        <f>G84+G85+G86+G87+G88+G89+G90+G91</f>
        <v>827.64</v>
      </c>
      <c r="H83" s="759">
        <f t="shared" si="18"/>
        <v>100</v>
      </c>
      <c r="I83" s="6"/>
      <c r="J83" s="6"/>
      <c r="K83" s="6"/>
      <c r="L83" s="6"/>
    </row>
    <row r="84" spans="1:12" x14ac:dyDescent="0.25">
      <c r="A84" s="80"/>
      <c r="B84" s="64">
        <v>631</v>
      </c>
      <c r="C84" s="111" t="s">
        <v>21</v>
      </c>
      <c r="D84" s="76">
        <v>0</v>
      </c>
      <c r="E84" s="76">
        <v>0</v>
      </c>
      <c r="F84" s="76">
        <f>SUM(D84:E84)</f>
        <v>0</v>
      </c>
      <c r="G84" s="744">
        <v>0</v>
      </c>
      <c r="H84" s="759">
        <v>0</v>
      </c>
      <c r="I84" s="6"/>
      <c r="J84" s="6"/>
      <c r="K84" s="6"/>
      <c r="L84" s="6"/>
    </row>
    <row r="85" spans="1:12" x14ac:dyDescent="0.25">
      <c r="A85" s="80"/>
      <c r="B85" s="64">
        <v>632</v>
      </c>
      <c r="C85" s="111" t="s">
        <v>67</v>
      </c>
      <c r="D85" s="76">
        <v>0</v>
      </c>
      <c r="E85" s="76">
        <v>0</v>
      </c>
      <c r="F85" s="76">
        <f t="shared" ref="F85:F91" si="24">SUM(D85:E85)</f>
        <v>0</v>
      </c>
      <c r="G85" s="744">
        <v>0</v>
      </c>
      <c r="H85" s="759">
        <v>0</v>
      </c>
      <c r="I85" s="6"/>
      <c r="J85" s="6"/>
      <c r="K85" s="6"/>
      <c r="L85" s="6"/>
    </row>
    <row r="86" spans="1:12" x14ac:dyDescent="0.25">
      <c r="A86" s="80"/>
      <c r="B86" s="62">
        <v>633</v>
      </c>
      <c r="C86" s="111" t="s">
        <v>68</v>
      </c>
      <c r="D86" s="76">
        <v>398.88</v>
      </c>
      <c r="E86" s="76">
        <v>-344.99</v>
      </c>
      <c r="F86" s="76">
        <f t="shared" si="24"/>
        <v>53.889999999999986</v>
      </c>
      <c r="G86" s="744">
        <v>53.89</v>
      </c>
      <c r="H86" s="759">
        <f t="shared" si="18"/>
        <v>100.00000000000003</v>
      </c>
      <c r="I86" s="6"/>
      <c r="J86" s="6"/>
      <c r="K86" s="6"/>
      <c r="L86" s="6"/>
    </row>
    <row r="87" spans="1:12" x14ac:dyDescent="0.25">
      <c r="A87" s="80"/>
      <c r="B87" s="62">
        <v>634</v>
      </c>
      <c r="C87" s="111" t="s">
        <v>35</v>
      </c>
      <c r="D87" s="76">
        <v>0</v>
      </c>
      <c r="E87" s="76">
        <v>40</v>
      </c>
      <c r="F87" s="76">
        <f t="shared" si="24"/>
        <v>40</v>
      </c>
      <c r="G87" s="744">
        <v>40</v>
      </c>
      <c r="H87" s="759">
        <f t="shared" si="18"/>
        <v>100</v>
      </c>
      <c r="I87" s="6"/>
      <c r="J87" s="6"/>
      <c r="K87" s="6"/>
      <c r="L87" s="6"/>
    </row>
    <row r="88" spans="1:12" x14ac:dyDescent="0.25">
      <c r="A88" s="80"/>
      <c r="B88" s="62">
        <v>637001</v>
      </c>
      <c r="C88" s="111" t="s">
        <v>49</v>
      </c>
      <c r="D88" s="76">
        <v>30</v>
      </c>
      <c r="E88" s="76">
        <v>-15</v>
      </c>
      <c r="F88" s="76">
        <f t="shared" si="24"/>
        <v>15</v>
      </c>
      <c r="G88" s="744">
        <v>15</v>
      </c>
      <c r="H88" s="759">
        <f t="shared" si="18"/>
        <v>100</v>
      </c>
      <c r="I88" s="6"/>
      <c r="J88" s="6"/>
      <c r="K88" s="6"/>
      <c r="L88" s="6"/>
    </row>
    <row r="89" spans="1:12" x14ac:dyDescent="0.25">
      <c r="A89" s="80"/>
      <c r="B89" s="62">
        <v>637014</v>
      </c>
      <c r="C89" s="111" t="s">
        <v>420</v>
      </c>
      <c r="D89" s="76">
        <v>0</v>
      </c>
      <c r="E89" s="76">
        <v>147.6</v>
      </c>
      <c r="F89" s="76">
        <f t="shared" si="24"/>
        <v>147.6</v>
      </c>
      <c r="G89" s="744">
        <v>147.6</v>
      </c>
      <c r="H89" s="759">
        <f t="shared" si="18"/>
        <v>100</v>
      </c>
      <c r="I89" s="6"/>
      <c r="J89" s="6"/>
      <c r="K89" s="6"/>
      <c r="L89" s="6"/>
    </row>
    <row r="90" spans="1:12" x14ac:dyDescent="0.25">
      <c r="A90" s="80"/>
      <c r="B90" s="62">
        <v>637026</v>
      </c>
      <c r="C90" s="111" t="s">
        <v>421</v>
      </c>
      <c r="D90" s="76">
        <v>0</v>
      </c>
      <c r="E90" s="76">
        <v>429</v>
      </c>
      <c r="F90" s="76">
        <f t="shared" si="24"/>
        <v>429</v>
      </c>
      <c r="G90" s="744">
        <v>429</v>
      </c>
      <c r="H90" s="759">
        <f t="shared" si="18"/>
        <v>100</v>
      </c>
      <c r="I90" s="6"/>
      <c r="J90" s="6"/>
      <c r="K90" s="6"/>
      <c r="L90" s="6"/>
    </row>
    <row r="91" spans="1:12" x14ac:dyDescent="0.25">
      <c r="A91" s="80"/>
      <c r="B91" s="62">
        <v>637027</v>
      </c>
      <c r="C91" s="111" t="s">
        <v>422</v>
      </c>
      <c r="D91" s="76">
        <v>0</v>
      </c>
      <c r="E91" s="76">
        <v>142.15</v>
      </c>
      <c r="F91" s="76">
        <f t="shared" si="24"/>
        <v>142.15</v>
      </c>
      <c r="G91" s="744">
        <v>142.15</v>
      </c>
      <c r="H91" s="759">
        <f t="shared" si="18"/>
        <v>100</v>
      </c>
      <c r="I91" s="6"/>
      <c r="J91" s="6"/>
      <c r="K91" s="6"/>
      <c r="L91" s="6"/>
    </row>
    <row r="92" spans="1:12" x14ac:dyDescent="0.25">
      <c r="A92" s="146" t="s">
        <v>69</v>
      </c>
      <c r="B92" s="103"/>
      <c r="C92" s="139"/>
      <c r="D92" s="85">
        <f>SUM(D93:D95)</f>
        <v>79738.909999999989</v>
      </c>
      <c r="E92" s="85">
        <f t="shared" ref="E92:F92" si="25">SUM(E93:E95)</f>
        <v>0</v>
      </c>
      <c r="F92" s="85">
        <f t="shared" si="25"/>
        <v>79738.909999999989</v>
      </c>
      <c r="G92" s="805">
        <f t="shared" ref="G92" si="26">SUM(G93:G95)</f>
        <v>74679.3</v>
      </c>
      <c r="H92" s="813">
        <f t="shared" si="18"/>
        <v>93.654779078369671</v>
      </c>
      <c r="I92" s="6"/>
      <c r="J92" s="6"/>
      <c r="K92" s="6"/>
      <c r="L92" s="6"/>
    </row>
    <row r="93" spans="1:12" s="147" customFormat="1" x14ac:dyDescent="0.25">
      <c r="A93" s="115"/>
      <c r="B93" s="62">
        <v>651003</v>
      </c>
      <c r="C93" s="111" t="s">
        <v>70</v>
      </c>
      <c r="D93" s="76">
        <v>72962.259999999995</v>
      </c>
      <c r="E93" s="76"/>
      <c r="F93" s="76">
        <f>SUM(D93:E93)</f>
        <v>72962.259999999995</v>
      </c>
      <c r="G93" s="744">
        <v>68639.06</v>
      </c>
      <c r="H93" s="759">
        <f t="shared" si="18"/>
        <v>94.074744943481747</v>
      </c>
      <c r="I93" s="673"/>
      <c r="J93" s="673"/>
      <c r="K93" s="673"/>
      <c r="L93" s="673"/>
    </row>
    <row r="94" spans="1:12" x14ac:dyDescent="0.25">
      <c r="A94" s="115"/>
      <c r="B94" s="62">
        <v>651002</v>
      </c>
      <c r="C94" s="111" t="s">
        <v>70</v>
      </c>
      <c r="D94" s="76">
        <v>6776.65</v>
      </c>
      <c r="E94" s="76"/>
      <c r="F94" s="76">
        <f t="shared" ref="F94:F95" si="27">SUM(D94:E94)</f>
        <v>6776.65</v>
      </c>
      <c r="G94" s="744">
        <v>6040.24</v>
      </c>
      <c r="H94" s="759">
        <f t="shared" si="18"/>
        <v>89.13312624969565</v>
      </c>
      <c r="I94" s="6"/>
      <c r="J94" s="6"/>
      <c r="K94" s="6"/>
      <c r="L94" s="6"/>
    </row>
    <row r="95" spans="1:12" x14ac:dyDescent="0.25">
      <c r="A95" s="80"/>
      <c r="B95" s="461">
        <v>653</v>
      </c>
      <c r="C95" s="130" t="s">
        <v>185</v>
      </c>
      <c r="D95" s="642">
        <v>0</v>
      </c>
      <c r="E95" s="642"/>
      <c r="F95" s="76">
        <f t="shared" si="27"/>
        <v>0</v>
      </c>
      <c r="G95" s="744">
        <v>0</v>
      </c>
      <c r="H95" s="759">
        <v>0</v>
      </c>
      <c r="I95" s="6"/>
      <c r="J95" s="6"/>
      <c r="K95" s="6"/>
      <c r="L95" s="6"/>
    </row>
    <row r="96" spans="1:12" x14ac:dyDescent="0.25">
      <c r="A96" s="103" t="s">
        <v>71</v>
      </c>
      <c r="B96" s="103"/>
      <c r="C96" s="103"/>
      <c r="D96" s="87">
        <f>SUM(D97)</f>
        <v>81</v>
      </c>
      <c r="E96" s="87">
        <f t="shared" ref="E96:F96" si="28">SUM(E97)</f>
        <v>8.48</v>
      </c>
      <c r="F96" s="87">
        <f t="shared" si="28"/>
        <v>89.48</v>
      </c>
      <c r="G96" s="805">
        <f>G97</f>
        <v>89.48</v>
      </c>
      <c r="H96" s="813">
        <f t="shared" si="18"/>
        <v>100</v>
      </c>
      <c r="I96" s="6"/>
      <c r="J96" s="6"/>
      <c r="K96" s="6"/>
      <c r="L96" s="6"/>
    </row>
    <row r="97" spans="1:12" s="144" customFormat="1" x14ac:dyDescent="0.25">
      <c r="A97" s="98"/>
      <c r="B97" s="63">
        <v>637</v>
      </c>
      <c r="C97" s="151" t="s">
        <v>53</v>
      </c>
      <c r="D97" s="76">
        <v>81</v>
      </c>
      <c r="E97" s="76">
        <v>8.48</v>
      </c>
      <c r="F97" s="76">
        <f>SUM(D97:E97)</f>
        <v>89.48</v>
      </c>
      <c r="G97" s="744">
        <v>89.48</v>
      </c>
      <c r="H97" s="759">
        <f t="shared" si="18"/>
        <v>100</v>
      </c>
      <c r="I97" s="671"/>
      <c r="J97" s="671"/>
      <c r="K97" s="671"/>
      <c r="L97" s="671"/>
    </row>
    <row r="98" spans="1:12" x14ac:dyDescent="0.25">
      <c r="A98" s="106" t="s">
        <v>72</v>
      </c>
      <c r="B98" s="103"/>
      <c r="C98" s="139"/>
      <c r="D98" s="85">
        <f>D99+D105</f>
        <v>2000</v>
      </c>
      <c r="E98" s="85">
        <f>SUM(E99:E105)</f>
        <v>3000</v>
      </c>
      <c r="F98" s="85">
        <f>F99+F105</f>
        <v>5000</v>
      </c>
      <c r="G98" s="805">
        <f>G99+G105</f>
        <v>5295.4</v>
      </c>
      <c r="H98" s="813">
        <f t="shared" si="18"/>
        <v>105.908</v>
      </c>
      <c r="I98" s="463"/>
      <c r="J98" s="6"/>
      <c r="K98" s="6"/>
      <c r="L98" s="6"/>
    </row>
    <row r="99" spans="1:12" s="144" customFormat="1" x14ac:dyDescent="0.25">
      <c r="A99" s="107"/>
      <c r="B99" s="73">
        <v>630</v>
      </c>
      <c r="C99" s="107" t="s">
        <v>19</v>
      </c>
      <c r="D99" s="89">
        <v>0</v>
      </c>
      <c r="E99" s="89"/>
      <c r="F99" s="89">
        <f>SUM(F100:F104)</f>
        <v>3000</v>
      </c>
      <c r="G99" s="748">
        <f>G100+G103+G104</f>
        <v>3295.4</v>
      </c>
      <c r="H99" s="759">
        <f t="shared" si="18"/>
        <v>109.84666666666666</v>
      </c>
      <c r="I99" s="8"/>
      <c r="J99" s="671"/>
      <c r="K99" s="671"/>
      <c r="L99" s="671"/>
    </row>
    <row r="100" spans="1:12" x14ac:dyDescent="0.25">
      <c r="A100" s="50"/>
      <c r="B100" s="100">
        <v>633010</v>
      </c>
      <c r="C100" s="111" t="s">
        <v>41</v>
      </c>
      <c r="D100" s="76"/>
      <c r="E100" s="76">
        <v>2875.49</v>
      </c>
      <c r="F100" s="88">
        <f t="shared" ref="F100:F105" si="29">SUM(D100:E100)</f>
        <v>2875.49</v>
      </c>
      <c r="G100" s="242">
        <v>2875.49</v>
      </c>
      <c r="H100" s="759">
        <f t="shared" si="18"/>
        <v>100</v>
      </c>
      <c r="I100" s="702"/>
      <c r="J100" s="6"/>
      <c r="K100" s="6"/>
      <c r="L100" s="6"/>
    </row>
    <row r="101" spans="1:12" x14ac:dyDescent="0.25">
      <c r="A101" s="50"/>
      <c r="B101" s="62">
        <v>633</v>
      </c>
      <c r="C101" s="111" t="s">
        <v>68</v>
      </c>
      <c r="D101" s="76">
        <v>0</v>
      </c>
      <c r="E101" s="76"/>
      <c r="F101" s="88">
        <f t="shared" si="29"/>
        <v>0</v>
      </c>
      <c r="G101" s="242"/>
      <c r="H101" s="759">
        <v>0</v>
      </c>
      <c r="I101" s="8"/>
      <c r="J101" s="6"/>
      <c r="K101" s="6"/>
      <c r="L101" s="6"/>
    </row>
    <row r="102" spans="1:12" x14ac:dyDescent="0.25">
      <c r="A102" s="50"/>
      <c r="B102" s="62">
        <v>634</v>
      </c>
      <c r="C102" s="111" t="s">
        <v>35</v>
      </c>
      <c r="D102" s="76">
        <v>0</v>
      </c>
      <c r="E102" s="76"/>
      <c r="F102" s="88">
        <f t="shared" si="29"/>
        <v>0</v>
      </c>
      <c r="G102" s="242"/>
      <c r="H102" s="759">
        <v>0</v>
      </c>
      <c r="I102" s="8"/>
      <c r="J102" s="6"/>
      <c r="K102" s="6"/>
      <c r="L102" s="6"/>
    </row>
    <row r="103" spans="1:12" x14ac:dyDescent="0.25">
      <c r="A103" s="77"/>
      <c r="B103" s="64">
        <v>635</v>
      </c>
      <c r="C103" s="77" t="s">
        <v>73</v>
      </c>
      <c r="D103" s="451">
        <v>0</v>
      </c>
      <c r="E103" s="451"/>
      <c r="F103" s="88">
        <v>0</v>
      </c>
      <c r="G103" s="242">
        <v>295.39999999999998</v>
      </c>
      <c r="H103" s="759">
        <v>0</v>
      </c>
      <c r="I103" s="8"/>
      <c r="J103" s="6"/>
      <c r="K103" s="6"/>
      <c r="L103" s="6"/>
    </row>
    <row r="104" spans="1:12" x14ac:dyDescent="0.25">
      <c r="A104" s="77"/>
      <c r="B104" s="62">
        <v>637</v>
      </c>
      <c r="C104" s="111" t="s">
        <v>49</v>
      </c>
      <c r="D104" s="451">
        <v>0</v>
      </c>
      <c r="E104" s="451">
        <v>124.51</v>
      </c>
      <c r="F104" s="88">
        <f t="shared" si="29"/>
        <v>124.51</v>
      </c>
      <c r="G104" s="242">
        <v>124.51</v>
      </c>
      <c r="H104" s="759">
        <f t="shared" si="18"/>
        <v>100</v>
      </c>
      <c r="I104" s="703"/>
      <c r="J104" s="6"/>
      <c r="K104" s="6"/>
      <c r="L104" s="6"/>
    </row>
    <row r="105" spans="1:12" x14ac:dyDescent="0.25">
      <c r="A105" s="50"/>
      <c r="B105" s="462">
        <v>642</v>
      </c>
      <c r="C105" s="452" t="s">
        <v>283</v>
      </c>
      <c r="D105" s="453">
        <v>2000</v>
      </c>
      <c r="E105" s="453"/>
      <c r="F105" s="88">
        <f t="shared" si="29"/>
        <v>2000</v>
      </c>
      <c r="G105" s="242">
        <v>2000</v>
      </c>
      <c r="H105" s="759">
        <f t="shared" si="18"/>
        <v>100</v>
      </c>
      <c r="I105" s="8"/>
      <c r="J105" s="6"/>
      <c r="K105" s="6"/>
      <c r="L105" s="6"/>
    </row>
    <row r="106" spans="1:12" s="144" customFormat="1" x14ac:dyDescent="0.25">
      <c r="A106" s="106" t="s">
        <v>74</v>
      </c>
      <c r="B106" s="103"/>
      <c r="C106" s="139"/>
      <c r="D106" s="450">
        <f t="shared" ref="D106:E106" si="30">SUM(D107:D108)</f>
        <v>0</v>
      </c>
      <c r="E106" s="450">
        <f t="shared" si="30"/>
        <v>5753.4800000000005</v>
      </c>
      <c r="F106" s="450">
        <f>SUM(F107:F108)</f>
        <v>5753.4800000000005</v>
      </c>
      <c r="G106" s="806">
        <f>SUM(G107:G110)</f>
        <v>6051.72</v>
      </c>
      <c r="H106" s="813">
        <f t="shared" si="18"/>
        <v>105.18364537636351</v>
      </c>
      <c r="I106" s="143"/>
      <c r="J106" s="671"/>
      <c r="K106" s="671"/>
      <c r="L106" s="671"/>
    </row>
    <row r="107" spans="1:12" ht="26.25" x14ac:dyDescent="0.25">
      <c r="A107" s="107"/>
      <c r="B107" s="61">
        <v>610</v>
      </c>
      <c r="C107" s="102" t="s">
        <v>3</v>
      </c>
      <c r="D107" s="453">
        <v>0</v>
      </c>
      <c r="E107" s="453">
        <v>3871.32</v>
      </c>
      <c r="F107" s="453">
        <v>3871.32</v>
      </c>
      <c r="G107" s="749">
        <v>4597.33</v>
      </c>
      <c r="H107" s="759">
        <f t="shared" si="18"/>
        <v>118.75355176012317</v>
      </c>
      <c r="I107" s="703"/>
      <c r="J107" s="6"/>
      <c r="K107" s="6"/>
      <c r="L107" s="6"/>
    </row>
    <row r="108" spans="1:12" x14ac:dyDescent="0.25">
      <c r="A108" s="107"/>
      <c r="B108" s="83">
        <v>620</v>
      </c>
      <c r="C108" s="102" t="s">
        <v>8</v>
      </c>
      <c r="D108" s="51">
        <v>0</v>
      </c>
      <c r="E108" s="51">
        <v>1882.16</v>
      </c>
      <c r="F108" s="51">
        <v>1882.16</v>
      </c>
      <c r="G108" s="709">
        <v>1454.39</v>
      </c>
      <c r="H108" s="759">
        <f t="shared" si="18"/>
        <v>77.272389169889905</v>
      </c>
      <c r="I108" s="703"/>
      <c r="J108" s="6"/>
      <c r="K108" s="6"/>
      <c r="L108" s="6"/>
    </row>
    <row r="109" spans="1:12" x14ac:dyDescent="0.25">
      <c r="A109" s="107"/>
      <c r="B109" s="83">
        <v>630</v>
      </c>
      <c r="C109" s="102" t="s">
        <v>53</v>
      </c>
      <c r="D109" s="451">
        <v>0</v>
      </c>
      <c r="E109" s="451">
        <v>0</v>
      </c>
      <c r="F109" s="51">
        <f t="shared" ref="F109:F110" si="31">SUM(D109:E109)</f>
        <v>0</v>
      </c>
      <c r="G109" s="709">
        <v>0</v>
      </c>
      <c r="H109" s="759">
        <v>0</v>
      </c>
      <c r="I109" s="6"/>
      <c r="J109" s="6"/>
      <c r="K109" s="6"/>
      <c r="L109" s="6"/>
    </row>
    <row r="110" spans="1:12" x14ac:dyDescent="0.25">
      <c r="A110" s="50"/>
      <c r="B110" s="98">
        <v>642</v>
      </c>
      <c r="C110" s="78" t="s">
        <v>62</v>
      </c>
      <c r="D110" s="451">
        <v>0</v>
      </c>
      <c r="E110" s="451">
        <v>0</v>
      </c>
      <c r="F110" s="51">
        <f t="shared" si="31"/>
        <v>0</v>
      </c>
      <c r="G110" s="709">
        <v>0</v>
      </c>
      <c r="H110" s="759">
        <v>0</v>
      </c>
      <c r="I110" s="6"/>
      <c r="J110" s="6"/>
      <c r="K110" s="6"/>
      <c r="L110" s="6"/>
    </row>
    <row r="111" spans="1:12" s="144" customFormat="1" x14ac:dyDescent="0.25">
      <c r="A111" s="106" t="s">
        <v>75</v>
      </c>
      <c r="B111" s="103"/>
      <c r="C111" s="139"/>
      <c r="D111" s="85">
        <f>SUM(D112+D113)</f>
        <v>3800</v>
      </c>
      <c r="E111" s="85">
        <f t="shared" ref="E111" si="32">SUM(E112+E113)</f>
        <v>293.61</v>
      </c>
      <c r="F111" s="85">
        <f>SUM(F112+F113)</f>
        <v>4093.61</v>
      </c>
      <c r="G111" s="805">
        <f>SUM(G112+G113)</f>
        <v>8796.61</v>
      </c>
      <c r="H111" s="813">
        <f t="shared" si="18"/>
        <v>214.88637168660426</v>
      </c>
      <c r="I111" s="671"/>
      <c r="J111" s="671"/>
      <c r="K111" s="671"/>
      <c r="L111" s="671"/>
    </row>
    <row r="112" spans="1:12" s="6" customFormat="1" x14ac:dyDescent="0.25">
      <c r="A112" s="107"/>
      <c r="B112" s="73">
        <v>625</v>
      </c>
      <c r="C112" s="102" t="s">
        <v>76</v>
      </c>
      <c r="D112" s="84">
        <v>0</v>
      </c>
      <c r="E112" s="84"/>
      <c r="F112" s="84">
        <f>SUM(D112:E112)</f>
        <v>0</v>
      </c>
      <c r="G112" s="177">
        <f>SUM(E112:F112)</f>
        <v>0</v>
      </c>
      <c r="H112" s="759">
        <v>0</v>
      </c>
    </row>
    <row r="113" spans="1:12" x14ac:dyDescent="0.25">
      <c r="A113" s="107"/>
      <c r="B113" s="61">
        <v>630</v>
      </c>
      <c r="C113" s="107" t="s">
        <v>19</v>
      </c>
      <c r="D113" s="89">
        <f>SUM(D114:D116)</f>
        <v>3800</v>
      </c>
      <c r="E113" s="89">
        <f t="shared" ref="E113" si="33">SUM(E114:E116)</f>
        <v>293.61</v>
      </c>
      <c r="F113" s="84">
        <f>SUM(F114:F116)</f>
        <v>4093.61</v>
      </c>
      <c r="G113" s="177">
        <f>SUM(G114:G116)</f>
        <v>8796.61</v>
      </c>
      <c r="H113" s="759">
        <f t="shared" si="18"/>
        <v>214.88637168660426</v>
      </c>
      <c r="I113" s="6"/>
      <c r="J113" s="6"/>
      <c r="K113" s="6"/>
      <c r="L113" s="6"/>
    </row>
    <row r="114" spans="1:12" x14ac:dyDescent="0.25">
      <c r="A114" s="50"/>
      <c r="B114" s="62">
        <v>633</v>
      </c>
      <c r="C114" s="111" t="s">
        <v>68</v>
      </c>
      <c r="D114" s="76">
        <v>2800</v>
      </c>
      <c r="E114" s="76">
        <v>177.61</v>
      </c>
      <c r="F114" s="86">
        <f>SUM(D114:E114)</f>
        <v>2977.61</v>
      </c>
      <c r="G114" s="176">
        <v>2996.61</v>
      </c>
      <c r="H114" s="759">
        <f t="shared" si="18"/>
        <v>100.63809565389693</v>
      </c>
      <c r="I114" s="6"/>
      <c r="J114" s="6"/>
      <c r="K114" s="6"/>
      <c r="L114" s="6"/>
    </row>
    <row r="115" spans="1:12" x14ac:dyDescent="0.25">
      <c r="A115" s="50"/>
      <c r="B115" s="64">
        <v>635</v>
      </c>
      <c r="C115" s="77" t="s">
        <v>73</v>
      </c>
      <c r="D115" s="76">
        <v>1000</v>
      </c>
      <c r="E115" s="76">
        <v>116</v>
      </c>
      <c r="F115" s="86">
        <f t="shared" ref="F115:F116" si="34">SUM(D115:E115)</f>
        <v>1116</v>
      </c>
      <c r="G115" s="176">
        <v>3719</v>
      </c>
      <c r="H115" s="759">
        <f t="shared" si="18"/>
        <v>333.2437275985663</v>
      </c>
      <c r="I115" s="6"/>
      <c r="J115" s="6"/>
      <c r="K115" s="6"/>
      <c r="L115" s="6"/>
    </row>
    <row r="116" spans="1:12" x14ac:dyDescent="0.25">
      <c r="A116" s="50"/>
      <c r="B116" s="98">
        <v>637</v>
      </c>
      <c r="C116" s="151" t="s">
        <v>53</v>
      </c>
      <c r="D116" s="76">
        <v>0</v>
      </c>
      <c r="E116" s="76">
        <v>0</v>
      </c>
      <c r="F116" s="86">
        <f t="shared" si="34"/>
        <v>0</v>
      </c>
      <c r="G116" s="176">
        <v>2081</v>
      </c>
      <c r="H116" s="759">
        <v>0</v>
      </c>
      <c r="I116" s="6"/>
      <c r="J116" s="6"/>
      <c r="K116" s="6"/>
      <c r="L116" s="6"/>
    </row>
    <row r="117" spans="1:12" s="144" customFormat="1" x14ac:dyDescent="0.25">
      <c r="A117" s="106" t="s">
        <v>77</v>
      </c>
      <c r="B117" s="103"/>
      <c r="C117" s="139"/>
      <c r="D117" s="85">
        <f>SUM(D118)</f>
        <v>60405</v>
      </c>
      <c r="E117" s="85">
        <f t="shared" ref="E117:G117" si="35">SUM(E118)</f>
        <v>0</v>
      </c>
      <c r="F117" s="85">
        <f t="shared" si="35"/>
        <v>60405</v>
      </c>
      <c r="G117" s="805">
        <f t="shared" si="35"/>
        <v>59814.15</v>
      </c>
      <c r="H117" s="813">
        <f t="shared" si="18"/>
        <v>99.021852495654343</v>
      </c>
      <c r="I117" s="671"/>
      <c r="J117" s="671"/>
      <c r="K117" s="671"/>
      <c r="L117" s="671"/>
    </row>
    <row r="118" spans="1:12" x14ac:dyDescent="0.25">
      <c r="A118" s="107"/>
      <c r="B118" s="61">
        <v>630</v>
      </c>
      <c r="C118" s="107" t="s">
        <v>19</v>
      </c>
      <c r="D118" s="89">
        <f>SUM(D119:D121)</f>
        <v>60405</v>
      </c>
      <c r="E118" s="89">
        <f t="shared" ref="E118" si="36">SUM(E119:E121)</f>
        <v>0</v>
      </c>
      <c r="F118" s="89">
        <f>SUM(D118:E118)</f>
        <v>60405</v>
      </c>
      <c r="G118" s="748">
        <f>SUM(G119:G121)</f>
        <v>59814.15</v>
      </c>
      <c r="H118" s="759">
        <f t="shared" si="18"/>
        <v>99.021852495654343</v>
      </c>
      <c r="I118" s="6"/>
      <c r="J118" s="6"/>
      <c r="K118" s="6"/>
      <c r="L118" s="6"/>
    </row>
    <row r="119" spans="1:12" x14ac:dyDescent="0.25">
      <c r="A119" s="50"/>
      <c r="B119" s="62">
        <v>633</v>
      </c>
      <c r="C119" s="111" t="s">
        <v>68</v>
      </c>
      <c r="D119" s="76">
        <v>0</v>
      </c>
      <c r="E119" s="76">
        <v>0</v>
      </c>
      <c r="F119" s="88">
        <f t="shared" ref="F119:F121" si="37">SUM(D119:E119)</f>
        <v>0</v>
      </c>
      <c r="G119" s="242">
        <v>1702.61</v>
      </c>
      <c r="H119" s="759">
        <v>0</v>
      </c>
      <c r="I119" s="6"/>
      <c r="J119" s="6"/>
      <c r="K119" s="6"/>
      <c r="L119" s="6"/>
    </row>
    <row r="120" spans="1:12" x14ac:dyDescent="0.25">
      <c r="A120" s="50"/>
      <c r="B120" s="62">
        <v>637002</v>
      </c>
      <c r="C120" s="111" t="s">
        <v>378</v>
      </c>
      <c r="D120" s="76">
        <v>0</v>
      </c>
      <c r="E120" s="76">
        <v>0</v>
      </c>
      <c r="F120" s="88">
        <v>0</v>
      </c>
      <c r="G120" s="242">
        <v>495</v>
      </c>
      <c r="H120" s="759">
        <v>0</v>
      </c>
      <c r="I120" s="6"/>
      <c r="J120" s="6"/>
      <c r="K120" s="6"/>
      <c r="L120" s="6"/>
    </row>
    <row r="121" spans="1:12" x14ac:dyDescent="0.25">
      <c r="A121" s="50"/>
      <c r="B121" s="62">
        <v>637004</v>
      </c>
      <c r="C121" s="111" t="s">
        <v>78</v>
      </c>
      <c r="D121" s="76">
        <v>60405</v>
      </c>
      <c r="E121" s="76">
        <v>0</v>
      </c>
      <c r="F121" s="88">
        <f t="shared" si="37"/>
        <v>60405</v>
      </c>
      <c r="G121" s="242">
        <v>57616.54</v>
      </c>
      <c r="H121" s="759">
        <f t="shared" si="18"/>
        <v>95.383726512705906</v>
      </c>
      <c r="I121" s="6"/>
      <c r="J121" s="6"/>
      <c r="K121" s="6"/>
      <c r="L121" s="6"/>
    </row>
    <row r="122" spans="1:12" s="144" customFormat="1" x14ac:dyDescent="0.25">
      <c r="A122" s="106" t="s">
        <v>79</v>
      </c>
      <c r="B122" s="103"/>
      <c r="C122" s="139"/>
      <c r="D122" s="85">
        <f>SUM(D123:D124)</f>
        <v>7600</v>
      </c>
      <c r="E122" s="85">
        <f>O117</f>
        <v>0</v>
      </c>
      <c r="F122" s="85">
        <f>F123+F124</f>
        <v>15434.15</v>
      </c>
      <c r="G122" s="805">
        <f>G123+G124</f>
        <v>20814.420000000002</v>
      </c>
      <c r="H122" s="813">
        <f t="shared" si="18"/>
        <v>134.85951607312359</v>
      </c>
      <c r="I122" s="671"/>
      <c r="J122" s="671"/>
      <c r="K122" s="671"/>
      <c r="L122" s="671"/>
    </row>
    <row r="123" spans="1:12" s="6" customFormat="1" x14ac:dyDescent="0.25">
      <c r="A123" s="107"/>
      <c r="B123" s="83">
        <v>620</v>
      </c>
      <c r="C123" s="102" t="s">
        <v>76</v>
      </c>
      <c r="D123" s="89">
        <v>0</v>
      </c>
      <c r="E123" s="89">
        <v>0</v>
      </c>
      <c r="F123" s="89">
        <v>0</v>
      </c>
      <c r="G123" s="748">
        <v>0</v>
      </c>
      <c r="H123" s="759">
        <v>0</v>
      </c>
    </row>
    <row r="124" spans="1:12" x14ac:dyDescent="0.25">
      <c r="A124" s="107"/>
      <c r="B124" s="83">
        <v>630</v>
      </c>
      <c r="C124" s="102" t="s">
        <v>19</v>
      </c>
      <c r="D124" s="84">
        <f>SUM(D125:D127)</f>
        <v>7600</v>
      </c>
      <c r="E124" s="84">
        <v>0</v>
      </c>
      <c r="F124" s="84">
        <f>SUM(F125:F127)</f>
        <v>15434.15</v>
      </c>
      <c r="G124" s="177">
        <f>SUM(G125:G127)</f>
        <v>20814.420000000002</v>
      </c>
      <c r="H124" s="759">
        <f t="shared" si="18"/>
        <v>134.85951607312359</v>
      </c>
      <c r="I124" s="6"/>
      <c r="J124" s="6"/>
      <c r="K124" s="6"/>
      <c r="L124" s="6"/>
    </row>
    <row r="125" spans="1:12" x14ac:dyDescent="0.25">
      <c r="A125" s="77"/>
      <c r="B125" s="62">
        <v>633</v>
      </c>
      <c r="C125" s="111" t="s">
        <v>68</v>
      </c>
      <c r="D125" s="76">
        <v>2500</v>
      </c>
      <c r="E125" s="76">
        <v>0</v>
      </c>
      <c r="F125" s="76">
        <f>SUM(D125:E125)</f>
        <v>2500</v>
      </c>
      <c r="G125" s="744">
        <v>5193.5200000000004</v>
      </c>
      <c r="H125" s="759">
        <f t="shared" si="18"/>
        <v>207.74080000000001</v>
      </c>
      <c r="I125" s="8"/>
      <c r="J125" s="8"/>
      <c r="K125" s="6"/>
      <c r="L125" s="6"/>
    </row>
    <row r="126" spans="1:12" x14ac:dyDescent="0.25">
      <c r="A126" s="116"/>
      <c r="B126" s="64">
        <v>635</v>
      </c>
      <c r="C126" s="77" t="s">
        <v>73</v>
      </c>
      <c r="D126" s="76">
        <v>5100</v>
      </c>
      <c r="E126" s="76">
        <v>7834.15</v>
      </c>
      <c r="F126" s="76">
        <f t="shared" ref="F126:F127" si="38">SUM(D126:E126)</f>
        <v>12934.15</v>
      </c>
      <c r="G126" s="744">
        <v>15390.49</v>
      </c>
      <c r="H126" s="759">
        <f t="shared" si="18"/>
        <v>118.99112040605684</v>
      </c>
      <c r="I126" s="703"/>
      <c r="J126" s="8"/>
      <c r="K126" s="6"/>
      <c r="L126" s="6"/>
    </row>
    <row r="127" spans="1:12" x14ac:dyDescent="0.25">
      <c r="A127" s="50"/>
      <c r="B127" s="64">
        <v>637</v>
      </c>
      <c r="C127" s="77" t="s">
        <v>53</v>
      </c>
      <c r="D127" s="76">
        <v>0</v>
      </c>
      <c r="E127" s="76">
        <v>0</v>
      </c>
      <c r="F127" s="76">
        <f t="shared" si="38"/>
        <v>0</v>
      </c>
      <c r="G127" s="744">
        <v>230.41</v>
      </c>
      <c r="H127" s="759">
        <v>0</v>
      </c>
      <c r="I127" s="8"/>
      <c r="J127" s="8"/>
      <c r="K127" s="6"/>
      <c r="L127" s="6"/>
    </row>
    <row r="128" spans="1:12" s="144" customFormat="1" x14ac:dyDescent="0.25">
      <c r="A128" s="106" t="s">
        <v>80</v>
      </c>
      <c r="B128" s="66"/>
      <c r="C128" s="139"/>
      <c r="D128" s="96">
        <f>SUM(D129)</f>
        <v>73700</v>
      </c>
      <c r="E128" s="85">
        <f t="shared" ref="E128:G128" si="39">SUM(E129)</f>
        <v>19538.620000000003</v>
      </c>
      <c r="F128" s="85">
        <f t="shared" si="39"/>
        <v>93238.62</v>
      </c>
      <c r="G128" s="805">
        <f t="shared" si="39"/>
        <v>112917.32</v>
      </c>
      <c r="H128" s="813">
        <f t="shared" si="18"/>
        <v>121.10573923123273</v>
      </c>
      <c r="I128" s="704"/>
      <c r="J128" s="143"/>
      <c r="K128" s="671"/>
      <c r="L128" s="671"/>
    </row>
    <row r="129" spans="1:12" x14ac:dyDescent="0.25">
      <c r="A129" s="107"/>
      <c r="B129" s="73">
        <v>630</v>
      </c>
      <c r="C129" s="154" t="s">
        <v>19</v>
      </c>
      <c r="D129" s="89">
        <f>SUM(D130:D133)</f>
        <v>73700</v>
      </c>
      <c r="E129" s="89">
        <f t="shared" ref="E129" si="40">SUM(E130:E133)</f>
        <v>19538.620000000003</v>
      </c>
      <c r="F129" s="89">
        <f>SUM(F130:F133)</f>
        <v>93238.62</v>
      </c>
      <c r="G129" s="748">
        <f>SUM(G130:G133)</f>
        <v>112917.32</v>
      </c>
      <c r="H129" s="759">
        <f t="shared" si="18"/>
        <v>121.10573923123273</v>
      </c>
      <c r="I129" s="8"/>
      <c r="J129" s="8"/>
      <c r="K129" s="6"/>
      <c r="L129" s="6"/>
    </row>
    <row r="130" spans="1:12" ht="26.25" x14ac:dyDescent="0.25">
      <c r="A130" s="50"/>
      <c r="B130" s="62">
        <v>632</v>
      </c>
      <c r="C130" s="111" t="s">
        <v>81</v>
      </c>
      <c r="D130" s="76">
        <v>45600</v>
      </c>
      <c r="E130" s="76">
        <v>0</v>
      </c>
      <c r="F130" s="76">
        <f t="shared" ref="F130:F131" si="41">SUM(D130:E130)</f>
        <v>45600</v>
      </c>
      <c r="G130" s="744">
        <v>41473.910000000003</v>
      </c>
      <c r="H130" s="759">
        <f t="shared" si="18"/>
        <v>90.951557017543877</v>
      </c>
      <c r="I130" s="8"/>
      <c r="J130" s="8"/>
      <c r="K130" s="6"/>
      <c r="L130" s="6"/>
    </row>
    <row r="131" spans="1:12" x14ac:dyDescent="0.25">
      <c r="A131" s="80"/>
      <c r="B131" s="98">
        <v>633</v>
      </c>
      <c r="C131" s="151" t="s">
        <v>68</v>
      </c>
      <c r="D131" s="76">
        <v>1000</v>
      </c>
      <c r="E131" s="76">
        <v>0</v>
      </c>
      <c r="F131" s="76">
        <f t="shared" si="41"/>
        <v>1000</v>
      </c>
      <c r="G131" s="744">
        <v>1207.17</v>
      </c>
      <c r="H131" s="759">
        <f t="shared" si="18"/>
        <v>120.71700000000001</v>
      </c>
      <c r="I131" s="8"/>
      <c r="J131" s="8"/>
      <c r="K131" s="6"/>
      <c r="L131" s="6"/>
    </row>
    <row r="132" spans="1:12" x14ac:dyDescent="0.25">
      <c r="A132" s="80"/>
      <c r="B132" s="63">
        <v>635</v>
      </c>
      <c r="C132" s="151" t="s">
        <v>82</v>
      </c>
      <c r="D132" s="76">
        <v>9100</v>
      </c>
      <c r="E132" s="76">
        <v>2554.7399999999998</v>
      </c>
      <c r="F132" s="76">
        <f>SUM(D132:E132)</f>
        <v>11654.74</v>
      </c>
      <c r="G132" s="744">
        <v>25095.61</v>
      </c>
      <c r="H132" s="759">
        <f t="shared" si="18"/>
        <v>215.32535260331849</v>
      </c>
      <c r="I132" s="703"/>
      <c r="J132" s="8"/>
      <c r="K132" s="6"/>
      <c r="L132" s="6"/>
    </row>
    <row r="133" spans="1:12" x14ac:dyDescent="0.25">
      <c r="A133" s="65"/>
      <c r="B133" s="63">
        <v>637</v>
      </c>
      <c r="C133" s="77" t="s">
        <v>49</v>
      </c>
      <c r="D133" s="76">
        <v>18000</v>
      </c>
      <c r="E133" s="76">
        <v>16983.88</v>
      </c>
      <c r="F133" s="76">
        <f>SUM(D133:E133)</f>
        <v>34983.880000000005</v>
      </c>
      <c r="G133" s="744">
        <v>45140.63</v>
      </c>
      <c r="H133" s="759">
        <f t="shared" si="18"/>
        <v>129.03265732674589</v>
      </c>
      <c r="I133" s="703"/>
      <c r="J133" s="8"/>
      <c r="K133" s="6"/>
      <c r="L133" s="6"/>
    </row>
    <row r="134" spans="1:12" s="144" customFormat="1" x14ac:dyDescent="0.25">
      <c r="A134" s="106" t="s">
        <v>83</v>
      </c>
      <c r="B134" s="66"/>
      <c r="C134" s="139"/>
      <c r="D134" s="85">
        <f>SUM(D135+D136)</f>
        <v>15300</v>
      </c>
      <c r="E134" s="85">
        <f t="shared" ref="E134:F134" si="42">SUM(E135+E136)</f>
        <v>0</v>
      </c>
      <c r="F134" s="85">
        <f t="shared" si="42"/>
        <v>15300</v>
      </c>
      <c r="G134" s="805">
        <f t="shared" ref="G134" si="43">SUM(G135+G136)</f>
        <v>11793.86</v>
      </c>
      <c r="H134" s="813">
        <f t="shared" si="18"/>
        <v>77.084052287581699</v>
      </c>
      <c r="I134" s="143"/>
      <c r="J134" s="143"/>
      <c r="K134" s="671"/>
      <c r="L134" s="671"/>
    </row>
    <row r="135" spans="1:12" s="12" customFormat="1" x14ac:dyDescent="0.25">
      <c r="A135" s="107"/>
      <c r="B135" s="61">
        <v>620</v>
      </c>
      <c r="C135" s="102" t="s">
        <v>76</v>
      </c>
      <c r="D135" s="84">
        <v>1900</v>
      </c>
      <c r="E135" s="84"/>
      <c r="F135" s="84">
        <f>SUM(D135:E135)</f>
        <v>1900</v>
      </c>
      <c r="G135" s="177">
        <v>1072.78</v>
      </c>
      <c r="H135" s="759">
        <f t="shared" si="18"/>
        <v>56.462105263157895</v>
      </c>
      <c r="I135" s="9"/>
      <c r="J135" s="9"/>
      <c r="K135" s="75"/>
      <c r="L135" s="75"/>
    </row>
    <row r="136" spans="1:12" s="6" customFormat="1" x14ac:dyDescent="0.25">
      <c r="A136" s="107"/>
      <c r="B136" s="61">
        <v>630</v>
      </c>
      <c r="C136" s="102" t="s">
        <v>19</v>
      </c>
      <c r="D136" s="84">
        <f>SUM(D137:D139)</f>
        <v>13400</v>
      </c>
      <c r="E136" s="84"/>
      <c r="F136" s="84">
        <f t="shared" ref="F136:F139" si="44">SUM(D136:E136)</f>
        <v>13400</v>
      </c>
      <c r="G136" s="177">
        <f>SUM(G137:G139)</f>
        <v>10721.08</v>
      </c>
      <c r="H136" s="759">
        <f t="shared" si="18"/>
        <v>80.008059701492542</v>
      </c>
      <c r="I136" s="8"/>
      <c r="J136" s="8"/>
    </row>
    <row r="137" spans="1:12" x14ac:dyDescent="0.25">
      <c r="A137" s="77"/>
      <c r="B137" s="64">
        <v>633</v>
      </c>
      <c r="C137" s="77" t="s">
        <v>28</v>
      </c>
      <c r="D137" s="76">
        <v>4500</v>
      </c>
      <c r="E137" s="76"/>
      <c r="F137" s="86">
        <f t="shared" si="44"/>
        <v>4500</v>
      </c>
      <c r="G137" s="176">
        <v>1575.45</v>
      </c>
      <c r="H137" s="759">
        <f t="shared" si="18"/>
        <v>35.010000000000005</v>
      </c>
      <c r="I137" s="8"/>
      <c r="J137" s="8"/>
      <c r="K137" s="6"/>
      <c r="L137" s="6"/>
    </row>
    <row r="138" spans="1:12" x14ac:dyDescent="0.25">
      <c r="A138" s="50"/>
      <c r="B138" s="62">
        <v>635</v>
      </c>
      <c r="C138" s="111" t="s">
        <v>84</v>
      </c>
      <c r="D138" s="76">
        <v>1400</v>
      </c>
      <c r="E138" s="76"/>
      <c r="F138" s="86">
        <f t="shared" si="44"/>
        <v>1400</v>
      </c>
      <c r="G138" s="176">
        <v>355.36</v>
      </c>
      <c r="H138" s="759">
        <f t="shared" si="18"/>
        <v>25.382857142857144</v>
      </c>
      <c r="I138" s="8"/>
      <c r="J138" s="8"/>
      <c r="K138" s="6"/>
      <c r="L138" s="6"/>
    </row>
    <row r="139" spans="1:12" x14ac:dyDescent="0.25">
      <c r="A139" s="50"/>
      <c r="B139" s="62">
        <v>637</v>
      </c>
      <c r="C139" s="111" t="s">
        <v>85</v>
      </c>
      <c r="D139" s="76">
        <v>7500</v>
      </c>
      <c r="E139" s="76"/>
      <c r="F139" s="86">
        <f t="shared" si="44"/>
        <v>7500</v>
      </c>
      <c r="G139" s="176">
        <v>8790.27</v>
      </c>
      <c r="H139" s="759">
        <f t="shared" si="18"/>
        <v>117.20360000000001</v>
      </c>
      <c r="I139" s="8"/>
      <c r="J139" s="8"/>
      <c r="K139" s="6"/>
      <c r="L139" s="6"/>
    </row>
    <row r="140" spans="1:12" s="144" customFormat="1" x14ac:dyDescent="0.25">
      <c r="A140" s="106" t="s">
        <v>86</v>
      </c>
      <c r="B140" s="103"/>
      <c r="C140" s="139"/>
      <c r="D140" s="85">
        <f>SUM(D141)</f>
        <v>19916</v>
      </c>
      <c r="E140" s="85">
        <f t="shared" ref="E140:G140" si="45">SUM(E141)</f>
        <v>1197.5999999999999</v>
      </c>
      <c r="F140" s="85">
        <f t="shared" si="45"/>
        <v>21113.599999999999</v>
      </c>
      <c r="G140" s="805">
        <f t="shared" si="45"/>
        <v>19244.47</v>
      </c>
      <c r="H140" s="813">
        <f t="shared" si="18"/>
        <v>91.147270006062456</v>
      </c>
      <c r="I140" s="704"/>
      <c r="J140" s="143"/>
      <c r="K140" s="671"/>
      <c r="L140" s="671"/>
    </row>
    <row r="141" spans="1:12" x14ac:dyDescent="0.25">
      <c r="A141" s="107"/>
      <c r="B141" s="61">
        <v>630</v>
      </c>
      <c r="C141" s="102" t="s">
        <v>19</v>
      </c>
      <c r="D141" s="84">
        <f>SUM(D142:D144)</f>
        <v>19916</v>
      </c>
      <c r="E141" s="84">
        <f t="shared" ref="E141:F141" si="46">SUM(E142:E144)</f>
        <v>1197.5999999999999</v>
      </c>
      <c r="F141" s="84">
        <f t="shared" si="46"/>
        <v>21113.599999999999</v>
      </c>
      <c r="G141" s="177">
        <f t="shared" ref="G141" si="47">SUM(G142:G144)</f>
        <v>19244.47</v>
      </c>
      <c r="H141" s="759">
        <f t="shared" ref="H141:H202" si="48">G141/F141*100</f>
        <v>91.147270006062456</v>
      </c>
      <c r="I141" s="8"/>
      <c r="J141" s="8"/>
      <c r="K141" s="6"/>
      <c r="L141" s="6"/>
    </row>
    <row r="142" spans="1:12" x14ac:dyDescent="0.25">
      <c r="A142" s="50"/>
      <c r="B142" s="64">
        <v>632</v>
      </c>
      <c r="C142" s="111" t="s">
        <v>25</v>
      </c>
      <c r="D142" s="76">
        <v>6620</v>
      </c>
      <c r="E142" s="76">
        <v>0</v>
      </c>
      <c r="F142" s="76">
        <f>SUM(D142:E142)</f>
        <v>6620</v>
      </c>
      <c r="G142" s="744">
        <v>6618.21</v>
      </c>
      <c r="H142" s="759">
        <f t="shared" si="48"/>
        <v>99.972960725075538</v>
      </c>
      <c r="I142" s="15"/>
      <c r="J142" s="8"/>
      <c r="K142" s="6"/>
      <c r="L142" s="6"/>
    </row>
    <row r="143" spans="1:12" x14ac:dyDescent="0.25">
      <c r="A143" s="50"/>
      <c r="B143" s="64">
        <v>635</v>
      </c>
      <c r="C143" s="77" t="s">
        <v>73</v>
      </c>
      <c r="D143" s="76">
        <v>0</v>
      </c>
      <c r="E143" s="76">
        <v>1197.5999999999999</v>
      </c>
      <c r="F143" s="76">
        <f t="shared" ref="F143:F144" si="49">SUM(D143:E143)</f>
        <v>1197.5999999999999</v>
      </c>
      <c r="G143" s="744">
        <v>1197.5999999999999</v>
      </c>
      <c r="H143" s="759">
        <f t="shared" si="48"/>
        <v>100</v>
      </c>
      <c r="I143" s="703"/>
      <c r="J143" s="8"/>
      <c r="K143" s="6"/>
      <c r="L143" s="6"/>
    </row>
    <row r="144" spans="1:12" x14ac:dyDescent="0.25">
      <c r="A144" s="50"/>
      <c r="B144" s="64">
        <v>637</v>
      </c>
      <c r="C144" s="77" t="s">
        <v>49</v>
      </c>
      <c r="D144" s="76">
        <v>13296</v>
      </c>
      <c r="E144" s="76"/>
      <c r="F144" s="76">
        <f t="shared" si="49"/>
        <v>13296</v>
      </c>
      <c r="G144" s="744">
        <v>11428.66</v>
      </c>
      <c r="H144" s="759">
        <f t="shared" si="48"/>
        <v>85.955625752105888</v>
      </c>
      <c r="I144" s="8"/>
      <c r="J144" s="8"/>
      <c r="K144" s="6"/>
      <c r="L144" s="6"/>
    </row>
    <row r="145" spans="1:12" s="144" customFormat="1" x14ac:dyDescent="0.25">
      <c r="A145" s="106" t="s">
        <v>87</v>
      </c>
      <c r="B145" s="66"/>
      <c r="C145" s="139"/>
      <c r="D145" s="85">
        <f>SUM(D146)</f>
        <v>800</v>
      </c>
      <c r="E145" s="85">
        <f t="shared" ref="E145:G145" si="50">SUM(E146)</f>
        <v>0</v>
      </c>
      <c r="F145" s="85">
        <f t="shared" si="50"/>
        <v>800</v>
      </c>
      <c r="G145" s="805">
        <f t="shared" si="50"/>
        <v>500.77</v>
      </c>
      <c r="H145" s="813">
        <f t="shared" si="48"/>
        <v>62.596249999999998</v>
      </c>
      <c r="I145" s="143"/>
      <c r="J145" s="143"/>
      <c r="K145" s="671"/>
      <c r="L145" s="671"/>
    </row>
    <row r="146" spans="1:12" x14ac:dyDescent="0.25">
      <c r="A146" s="107"/>
      <c r="B146" s="73">
        <v>630</v>
      </c>
      <c r="C146" s="102" t="s">
        <v>19</v>
      </c>
      <c r="D146" s="84">
        <f>SUM(D147:D148)</f>
        <v>800</v>
      </c>
      <c r="E146" s="84">
        <f t="shared" ref="E146:F146" si="51">SUM(E147:E148)</f>
        <v>0</v>
      </c>
      <c r="F146" s="84">
        <f t="shared" si="51"/>
        <v>800</v>
      </c>
      <c r="G146" s="177">
        <f t="shared" ref="G146" si="52">SUM(G147:G148)</f>
        <v>500.77</v>
      </c>
      <c r="H146" s="759">
        <f t="shared" si="48"/>
        <v>62.596249999999998</v>
      </c>
      <c r="I146" s="8"/>
      <c r="J146" s="8"/>
      <c r="K146" s="6"/>
      <c r="L146" s="6"/>
    </row>
    <row r="147" spans="1:12" ht="18" customHeight="1" x14ac:dyDescent="0.25">
      <c r="A147" s="50"/>
      <c r="B147" s="64">
        <v>632</v>
      </c>
      <c r="C147" s="111" t="s">
        <v>88</v>
      </c>
      <c r="D147" s="76">
        <v>800</v>
      </c>
      <c r="E147" s="76"/>
      <c r="F147" s="76">
        <f>SUM(D147:E147)</f>
        <v>800</v>
      </c>
      <c r="G147" s="744">
        <v>500.77</v>
      </c>
      <c r="H147" s="759">
        <f t="shared" si="48"/>
        <v>62.596249999999998</v>
      </c>
      <c r="I147" s="8"/>
      <c r="J147" s="8"/>
      <c r="K147" s="6"/>
      <c r="L147" s="6"/>
    </row>
    <row r="148" spans="1:12" x14ac:dyDescent="0.25">
      <c r="A148" s="50"/>
      <c r="B148" s="63">
        <v>637</v>
      </c>
      <c r="C148" s="111" t="s">
        <v>49</v>
      </c>
      <c r="D148" s="76"/>
      <c r="E148" s="76"/>
      <c r="F148" s="76">
        <f>SUM(D148:E148)</f>
        <v>0</v>
      </c>
      <c r="G148" s="744">
        <v>0</v>
      </c>
      <c r="H148" s="759">
        <v>0</v>
      </c>
      <c r="I148" s="8"/>
      <c r="J148" s="8"/>
      <c r="K148" s="6"/>
      <c r="L148" s="6"/>
    </row>
    <row r="149" spans="1:12" s="14" customFormat="1" x14ac:dyDescent="0.25">
      <c r="A149" s="106" t="s">
        <v>284</v>
      </c>
      <c r="B149" s="66"/>
      <c r="C149" s="139"/>
      <c r="D149" s="96">
        <f>SUM(D150:D153)</f>
        <v>26970</v>
      </c>
      <c r="E149" s="96">
        <f t="shared" ref="E149:F149" si="53">SUM(E150:E153)</f>
        <v>0</v>
      </c>
      <c r="F149" s="96">
        <f t="shared" si="53"/>
        <v>26970</v>
      </c>
      <c r="G149" s="804">
        <f t="shared" ref="G149" si="54">SUM(G150:G153)</f>
        <v>26401.82</v>
      </c>
      <c r="H149" s="813">
        <f t="shared" si="48"/>
        <v>97.893288839451245</v>
      </c>
      <c r="I149" s="464"/>
      <c r="J149" s="465"/>
      <c r="K149" s="674"/>
      <c r="L149" s="674"/>
    </row>
    <row r="150" spans="1:12" s="329" customFormat="1" ht="20.25" customHeight="1" x14ac:dyDescent="0.25">
      <c r="A150" s="107"/>
      <c r="B150" s="64">
        <v>632</v>
      </c>
      <c r="C150" s="111" t="s">
        <v>88</v>
      </c>
      <c r="D150" s="86">
        <v>6970</v>
      </c>
      <c r="E150" s="86"/>
      <c r="F150" s="86">
        <f>SUM(D150:E150)</f>
        <v>6970</v>
      </c>
      <c r="G150" s="176">
        <v>9923.7900000000009</v>
      </c>
      <c r="H150" s="759">
        <f t="shared" si="48"/>
        <v>142.37862266857962</v>
      </c>
      <c r="I150" s="22"/>
      <c r="J150" s="447"/>
    </row>
    <row r="151" spans="1:12" s="329" customFormat="1" ht="20.25" customHeight="1" x14ac:dyDescent="0.25">
      <c r="A151" s="107"/>
      <c r="B151" s="64">
        <v>633</v>
      </c>
      <c r="C151" s="111" t="s">
        <v>30</v>
      </c>
      <c r="D151" s="86"/>
      <c r="E151" s="86"/>
      <c r="F151" s="86">
        <v>0</v>
      </c>
      <c r="G151" s="176">
        <v>1185.83</v>
      </c>
      <c r="H151" s="759"/>
      <c r="I151" s="22"/>
      <c r="J151" s="447"/>
    </row>
    <row r="152" spans="1:12" s="329" customFormat="1" ht="18" customHeight="1" x14ac:dyDescent="0.25">
      <c r="A152" s="107"/>
      <c r="B152" s="64">
        <v>637</v>
      </c>
      <c r="C152" s="111" t="s">
        <v>53</v>
      </c>
      <c r="D152" s="86">
        <v>7000</v>
      </c>
      <c r="E152" s="86"/>
      <c r="F152" s="86">
        <f t="shared" ref="F152:F153" si="55">SUM(D152:E152)</f>
        <v>7000</v>
      </c>
      <c r="G152" s="176">
        <v>2292.1999999999998</v>
      </c>
      <c r="H152" s="759">
        <f t="shared" si="48"/>
        <v>32.745714285714286</v>
      </c>
      <c r="I152" s="22"/>
      <c r="J152" s="447"/>
    </row>
    <row r="153" spans="1:12" s="14" customFormat="1" ht="26.25" x14ac:dyDescent="0.25">
      <c r="A153" s="50"/>
      <c r="B153" s="113">
        <v>642</v>
      </c>
      <c r="C153" s="111" t="s">
        <v>89</v>
      </c>
      <c r="D153" s="52">
        <v>13000</v>
      </c>
      <c r="E153" s="52"/>
      <c r="F153" s="86">
        <f t="shared" si="55"/>
        <v>13000</v>
      </c>
      <c r="G153" s="176">
        <v>13000</v>
      </c>
      <c r="H153" s="759">
        <f t="shared" si="48"/>
        <v>100</v>
      </c>
      <c r="I153" s="13"/>
      <c r="J153" s="13"/>
      <c r="K153" s="674"/>
      <c r="L153" s="674"/>
    </row>
    <row r="154" spans="1:12" x14ac:dyDescent="0.25">
      <c r="A154" s="106" t="s">
        <v>353</v>
      </c>
      <c r="B154" s="106"/>
      <c r="C154" s="106"/>
      <c r="D154" s="96">
        <f>SUM(D155)</f>
        <v>4900</v>
      </c>
      <c r="E154" s="96">
        <f>SUM(E155)</f>
        <v>151.83000000000001</v>
      </c>
      <c r="F154" s="96">
        <f>SUM(F155)</f>
        <v>5051.83</v>
      </c>
      <c r="G154" s="804">
        <f>SUM(G155)</f>
        <v>13588.390000000001</v>
      </c>
      <c r="H154" s="813">
        <f t="shared" si="48"/>
        <v>268.97955790277985</v>
      </c>
      <c r="I154" s="8"/>
      <c r="J154" s="8"/>
      <c r="K154" s="6"/>
      <c r="L154" s="6"/>
    </row>
    <row r="155" spans="1:12" s="14" customFormat="1" x14ac:dyDescent="0.25">
      <c r="A155" s="107"/>
      <c r="B155" s="73">
        <v>630</v>
      </c>
      <c r="C155" s="107" t="s">
        <v>19</v>
      </c>
      <c r="D155" s="84">
        <f>SUM(D156:D159)</f>
        <v>4900</v>
      </c>
      <c r="E155" s="84">
        <f t="shared" ref="E155" si="56">SUM(E156:E159)</f>
        <v>151.83000000000001</v>
      </c>
      <c r="F155" s="84">
        <f>SUM(F156:F159)</f>
        <v>5051.83</v>
      </c>
      <c r="G155" s="177">
        <f>SUM(G156:G159)</f>
        <v>13588.390000000001</v>
      </c>
      <c r="H155" s="759">
        <f t="shared" si="48"/>
        <v>268.97955790277985</v>
      </c>
      <c r="I155" s="674"/>
      <c r="J155" s="674"/>
      <c r="K155" s="674"/>
      <c r="L155" s="674"/>
    </row>
    <row r="156" spans="1:12" x14ac:dyDescent="0.25">
      <c r="A156" s="80"/>
      <c r="B156" s="63">
        <v>632</v>
      </c>
      <c r="C156" s="111" t="s">
        <v>91</v>
      </c>
      <c r="D156" s="76">
        <v>1200</v>
      </c>
      <c r="E156" s="76"/>
      <c r="F156" s="86">
        <f t="shared" ref="F156:F159" si="57">SUM(D156:E156)</f>
        <v>1200</v>
      </c>
      <c r="G156" s="176">
        <v>531.54</v>
      </c>
      <c r="H156" s="759">
        <f t="shared" si="48"/>
        <v>44.294999999999995</v>
      </c>
      <c r="I156" s="6"/>
      <c r="J156" s="6"/>
      <c r="K156" s="6"/>
      <c r="L156" s="6"/>
    </row>
    <row r="157" spans="1:12" x14ac:dyDescent="0.25">
      <c r="A157" s="80"/>
      <c r="B157" s="63">
        <v>633</v>
      </c>
      <c r="C157" s="111" t="s">
        <v>92</v>
      </c>
      <c r="D157" s="76">
        <v>1000</v>
      </c>
      <c r="E157" s="76">
        <v>151.83000000000001</v>
      </c>
      <c r="F157" s="86">
        <f t="shared" si="57"/>
        <v>1151.83</v>
      </c>
      <c r="G157" s="176">
        <v>4769.99</v>
      </c>
      <c r="H157" s="759">
        <f t="shared" si="48"/>
        <v>414.12274380767997</v>
      </c>
      <c r="I157" s="6"/>
      <c r="J157" s="6"/>
      <c r="K157" s="6"/>
      <c r="L157" s="6"/>
    </row>
    <row r="158" spans="1:12" s="14" customFormat="1" x14ac:dyDescent="0.25">
      <c r="A158" s="80"/>
      <c r="B158" s="63">
        <v>635</v>
      </c>
      <c r="C158" s="111" t="s">
        <v>93</v>
      </c>
      <c r="D158" s="52">
        <v>1200</v>
      </c>
      <c r="E158" s="52"/>
      <c r="F158" s="86">
        <f t="shared" si="57"/>
        <v>1200</v>
      </c>
      <c r="G158" s="176">
        <v>7691.26</v>
      </c>
      <c r="H158" s="759">
        <f t="shared" si="48"/>
        <v>640.93833333333339</v>
      </c>
      <c r="I158" s="674"/>
      <c r="J158" s="674"/>
      <c r="K158" s="674"/>
      <c r="L158" s="674"/>
    </row>
    <row r="159" spans="1:12" x14ac:dyDescent="0.25">
      <c r="A159" s="80"/>
      <c r="B159" s="63">
        <v>637</v>
      </c>
      <c r="C159" s="151" t="s">
        <v>286</v>
      </c>
      <c r="D159" s="76">
        <v>1500</v>
      </c>
      <c r="E159" s="76"/>
      <c r="F159" s="86">
        <f t="shared" si="57"/>
        <v>1500</v>
      </c>
      <c r="G159" s="176">
        <v>595.6</v>
      </c>
      <c r="H159" s="759">
        <f t="shared" si="48"/>
        <v>39.706666666666671</v>
      </c>
      <c r="I159" s="6"/>
      <c r="J159" s="6"/>
      <c r="K159" s="6"/>
      <c r="L159" s="6"/>
    </row>
    <row r="160" spans="1:12" x14ac:dyDescent="0.25">
      <c r="A160" s="466" t="s">
        <v>251</v>
      </c>
      <c r="B160" s="466" t="s">
        <v>348</v>
      </c>
      <c r="C160" s="106"/>
      <c r="D160" s="96">
        <f>SUM(D161:D163)</f>
        <v>1460</v>
      </c>
      <c r="E160" s="96">
        <f t="shared" ref="E160:F160" si="58">SUM(E161:E163)</f>
        <v>0</v>
      </c>
      <c r="F160" s="96">
        <f t="shared" si="58"/>
        <v>1460</v>
      </c>
      <c r="G160" s="804">
        <f t="shared" ref="G160" si="59">SUM(G161:G163)</f>
        <v>1256.18</v>
      </c>
      <c r="H160" s="813">
        <f t="shared" si="48"/>
        <v>86.039726027397265</v>
      </c>
      <c r="I160" s="6"/>
      <c r="J160" s="6"/>
      <c r="K160" s="6"/>
      <c r="L160" s="6"/>
    </row>
    <row r="161" spans="1:13" ht="26.25" x14ac:dyDescent="0.25">
      <c r="A161" s="141"/>
      <c r="B161" s="104">
        <v>610</v>
      </c>
      <c r="C161" s="102" t="s">
        <v>3</v>
      </c>
      <c r="D161" s="76">
        <v>0</v>
      </c>
      <c r="E161" s="76"/>
      <c r="F161" s="76">
        <f>SUM(D161:E161)</f>
        <v>0</v>
      </c>
      <c r="G161" s="744">
        <v>0</v>
      </c>
      <c r="H161" s="759">
        <v>0</v>
      </c>
      <c r="I161" s="6"/>
      <c r="J161" s="6"/>
      <c r="K161" s="6"/>
      <c r="L161" s="6"/>
    </row>
    <row r="162" spans="1:13" x14ac:dyDescent="0.25">
      <c r="A162" s="105"/>
      <c r="B162" s="61">
        <v>620</v>
      </c>
      <c r="C162" s="102" t="s">
        <v>76</v>
      </c>
      <c r="D162" s="76">
        <v>360</v>
      </c>
      <c r="E162" s="76"/>
      <c r="F162" s="76">
        <f t="shared" ref="F162:F163" si="60">SUM(D162:E162)</f>
        <v>360</v>
      </c>
      <c r="G162" s="744">
        <v>8.64</v>
      </c>
      <c r="H162" s="759">
        <f t="shared" si="48"/>
        <v>2.4</v>
      </c>
      <c r="I162" s="6"/>
      <c r="J162" s="6"/>
      <c r="K162" s="6"/>
      <c r="L162" s="6"/>
    </row>
    <row r="163" spans="1:13" x14ac:dyDescent="0.25">
      <c r="A163" s="105"/>
      <c r="B163" s="61">
        <v>630</v>
      </c>
      <c r="C163" s="102" t="s">
        <v>253</v>
      </c>
      <c r="D163" s="76">
        <v>1100</v>
      </c>
      <c r="E163" s="76"/>
      <c r="F163" s="76">
        <f t="shared" si="60"/>
        <v>1100</v>
      </c>
      <c r="G163" s="744">
        <v>1247.54</v>
      </c>
      <c r="H163" s="759">
        <f t="shared" si="48"/>
        <v>113.41272727272727</v>
      </c>
      <c r="I163" s="6"/>
      <c r="J163" s="6"/>
      <c r="K163" s="6"/>
      <c r="L163" s="6"/>
    </row>
    <row r="164" spans="1:13" x14ac:dyDescent="0.25">
      <c r="A164" s="106" t="s">
        <v>90</v>
      </c>
      <c r="B164" s="66"/>
      <c r="C164" s="139"/>
      <c r="D164" s="85">
        <f>D165</f>
        <v>0</v>
      </c>
      <c r="E164" s="85">
        <f t="shared" ref="E164:G164" si="61">E165</f>
        <v>0</v>
      </c>
      <c r="F164" s="85">
        <f t="shared" si="61"/>
        <v>0</v>
      </c>
      <c r="G164" s="805">
        <f t="shared" si="61"/>
        <v>2782.13</v>
      </c>
      <c r="H164" s="813">
        <v>0</v>
      </c>
      <c r="I164" s="6"/>
      <c r="J164" s="6"/>
      <c r="K164" s="6"/>
      <c r="L164" s="6"/>
    </row>
    <row r="165" spans="1:13" x14ac:dyDescent="0.25">
      <c r="A165" s="107"/>
      <c r="B165" s="61">
        <v>630</v>
      </c>
      <c r="C165" s="107" t="s">
        <v>19</v>
      </c>
      <c r="D165" s="84">
        <f>SUM(D166)</f>
        <v>0</v>
      </c>
      <c r="E165" s="84">
        <f t="shared" ref="E165:G165" si="62">SUM(E166)</f>
        <v>0</v>
      </c>
      <c r="F165" s="84">
        <f t="shared" si="62"/>
        <v>0</v>
      </c>
      <c r="G165" s="177">
        <f t="shared" si="62"/>
        <v>2782.13</v>
      </c>
      <c r="H165" s="759">
        <v>0</v>
      </c>
      <c r="I165" s="6"/>
      <c r="J165" s="6"/>
      <c r="K165" s="6"/>
      <c r="L165" s="6"/>
    </row>
    <row r="166" spans="1:13" x14ac:dyDescent="0.25">
      <c r="A166" s="77"/>
      <c r="B166" s="62">
        <v>633</v>
      </c>
      <c r="C166" s="111" t="s">
        <v>287</v>
      </c>
      <c r="D166" s="76">
        <v>0</v>
      </c>
      <c r="E166" s="76">
        <v>0</v>
      </c>
      <c r="F166" s="52">
        <v>0</v>
      </c>
      <c r="G166" s="119">
        <v>2782.13</v>
      </c>
      <c r="H166" s="759">
        <v>0</v>
      </c>
      <c r="I166" s="6"/>
      <c r="J166" s="6"/>
      <c r="K166" s="6"/>
      <c r="L166" s="6"/>
    </row>
    <row r="167" spans="1:13" x14ac:dyDescent="0.25">
      <c r="A167" s="106" t="s">
        <v>95</v>
      </c>
      <c r="B167" s="103"/>
      <c r="C167" s="139"/>
      <c r="D167" s="96">
        <f>SUM(D168)</f>
        <v>900</v>
      </c>
      <c r="E167" s="96">
        <f t="shared" ref="E167:G167" si="63">SUM(E168)</f>
        <v>0</v>
      </c>
      <c r="F167" s="96">
        <f t="shared" si="63"/>
        <v>900</v>
      </c>
      <c r="G167" s="804">
        <f t="shared" si="63"/>
        <v>1263.2</v>
      </c>
      <c r="H167" s="813">
        <f t="shared" si="48"/>
        <v>140.35555555555555</v>
      </c>
      <c r="I167" s="6"/>
      <c r="J167" s="6"/>
      <c r="K167" s="6"/>
      <c r="L167" s="6"/>
    </row>
    <row r="168" spans="1:13" x14ac:dyDescent="0.25">
      <c r="A168" s="107"/>
      <c r="B168" s="61">
        <v>630</v>
      </c>
      <c r="C168" s="107" t="s">
        <v>19</v>
      </c>
      <c r="D168" s="84">
        <f>SUM(D169:D172)</f>
        <v>900</v>
      </c>
      <c r="E168" s="84">
        <f t="shared" ref="E168:F168" si="64">SUM(E169:E172)</f>
        <v>0</v>
      </c>
      <c r="F168" s="84">
        <f t="shared" si="64"/>
        <v>900</v>
      </c>
      <c r="G168" s="177">
        <f t="shared" ref="G168" si="65">SUM(G169:G172)</f>
        <v>1263.2</v>
      </c>
      <c r="H168" s="759">
        <f t="shared" si="48"/>
        <v>140.35555555555555</v>
      </c>
      <c r="I168" s="6"/>
      <c r="J168" s="6"/>
      <c r="K168" s="6"/>
      <c r="L168" s="6"/>
    </row>
    <row r="169" spans="1:13" x14ac:dyDescent="0.25">
      <c r="A169" s="50"/>
      <c r="B169" s="64">
        <v>636</v>
      </c>
      <c r="C169" s="77" t="s">
        <v>96</v>
      </c>
      <c r="D169" s="76">
        <v>200</v>
      </c>
      <c r="E169" s="76"/>
      <c r="F169" s="76">
        <f>SUM(D169:E169)</f>
        <v>200</v>
      </c>
      <c r="G169" s="744">
        <v>191.2</v>
      </c>
      <c r="H169" s="759">
        <f t="shared" si="48"/>
        <v>95.6</v>
      </c>
      <c r="I169" s="6"/>
      <c r="J169" s="6"/>
      <c r="K169" s="6"/>
      <c r="L169" s="6"/>
    </row>
    <row r="170" spans="1:13" ht="27" customHeight="1" x14ac:dyDescent="0.25">
      <c r="A170" s="50"/>
      <c r="B170" s="62">
        <v>635004</v>
      </c>
      <c r="C170" s="111" t="s">
        <v>97</v>
      </c>
      <c r="D170" s="76">
        <v>0</v>
      </c>
      <c r="E170" s="76"/>
      <c r="F170" s="76">
        <f t="shared" ref="F170:F172" si="66">SUM(D170:E170)</f>
        <v>0</v>
      </c>
      <c r="G170" s="744">
        <v>8.98</v>
      </c>
      <c r="H170" s="759">
        <v>0</v>
      </c>
      <c r="I170" s="6"/>
      <c r="J170" s="6"/>
      <c r="K170" s="6"/>
      <c r="L170" s="6"/>
    </row>
    <row r="171" spans="1:13" ht="25.5" customHeight="1" x14ac:dyDescent="0.25">
      <c r="A171" s="50"/>
      <c r="B171" s="63">
        <v>635006</v>
      </c>
      <c r="C171" s="151" t="s">
        <v>98</v>
      </c>
      <c r="D171" s="76">
        <v>700</v>
      </c>
      <c r="E171" s="76"/>
      <c r="F171" s="76">
        <f t="shared" si="66"/>
        <v>700</v>
      </c>
      <c r="G171" s="744">
        <v>1024.52</v>
      </c>
      <c r="H171" s="759">
        <f t="shared" si="48"/>
        <v>146.36000000000001</v>
      </c>
      <c r="I171" s="6"/>
      <c r="J171" s="6"/>
      <c r="K171" s="6"/>
      <c r="L171" s="6"/>
    </row>
    <row r="172" spans="1:13" ht="25.5" customHeight="1" x14ac:dyDescent="0.25">
      <c r="A172" s="50"/>
      <c r="B172" s="62">
        <v>637</v>
      </c>
      <c r="C172" s="111" t="s">
        <v>412</v>
      </c>
      <c r="D172" s="76">
        <v>0</v>
      </c>
      <c r="E172" s="76"/>
      <c r="F172" s="76">
        <f t="shared" si="66"/>
        <v>0</v>
      </c>
      <c r="G172" s="744">
        <v>38.5</v>
      </c>
      <c r="H172" s="759">
        <v>0</v>
      </c>
      <c r="I172" s="6"/>
      <c r="J172" s="6"/>
      <c r="K172" s="6"/>
      <c r="L172" s="6"/>
    </row>
    <row r="173" spans="1:13" x14ac:dyDescent="0.25">
      <c r="A173" s="106" t="s">
        <v>100</v>
      </c>
      <c r="B173" s="66"/>
      <c r="C173" s="139"/>
      <c r="D173" s="85">
        <f>D174</f>
        <v>9250</v>
      </c>
      <c r="E173" s="85">
        <f t="shared" ref="E173:G173" si="67">E174</f>
        <v>-200</v>
      </c>
      <c r="F173" s="85">
        <f t="shared" si="67"/>
        <v>12250</v>
      </c>
      <c r="G173" s="805">
        <f t="shared" si="67"/>
        <v>9697.16</v>
      </c>
      <c r="H173" s="813">
        <f t="shared" si="48"/>
        <v>79.160489795918366</v>
      </c>
      <c r="I173" s="6"/>
      <c r="J173" s="6"/>
      <c r="K173" s="6"/>
      <c r="L173" s="6"/>
    </row>
    <row r="174" spans="1:13" s="6" customFormat="1" x14ac:dyDescent="0.25">
      <c r="A174" s="107"/>
      <c r="B174" s="61">
        <v>630</v>
      </c>
      <c r="C174" s="107" t="s">
        <v>19</v>
      </c>
      <c r="D174" s="84">
        <f>SUM(D175:D178)</f>
        <v>9250</v>
      </c>
      <c r="E174" s="84">
        <f>SUM(E175:E178)</f>
        <v>-200</v>
      </c>
      <c r="F174" s="84">
        <f>SUM(F175:F178)</f>
        <v>12250</v>
      </c>
      <c r="G174" s="177">
        <f>SUM(G175:G178)</f>
        <v>9697.16</v>
      </c>
      <c r="H174" s="759">
        <f t="shared" si="48"/>
        <v>79.160489795918366</v>
      </c>
    </row>
    <row r="175" spans="1:13" x14ac:dyDescent="0.25">
      <c r="A175" s="77"/>
      <c r="B175" s="64">
        <v>632</v>
      </c>
      <c r="C175" s="77" t="s">
        <v>67</v>
      </c>
      <c r="D175" s="76">
        <v>1900</v>
      </c>
      <c r="E175" s="76"/>
      <c r="F175" s="76">
        <f>SUM(D175:E175)</f>
        <v>1900</v>
      </c>
      <c r="G175" s="744">
        <v>592.32000000000005</v>
      </c>
      <c r="H175" s="759">
        <f t="shared" si="48"/>
        <v>31.174736842105265</v>
      </c>
      <c r="I175" s="6"/>
      <c r="J175" s="6"/>
      <c r="K175" s="6"/>
      <c r="L175" s="6"/>
    </row>
    <row r="176" spans="1:13" x14ac:dyDescent="0.25">
      <c r="A176" s="77"/>
      <c r="B176" s="64">
        <v>633</v>
      </c>
      <c r="C176" s="77" t="s">
        <v>379</v>
      </c>
      <c r="D176" s="76">
        <v>550</v>
      </c>
      <c r="E176" s="76"/>
      <c r="F176" s="76">
        <v>3750</v>
      </c>
      <c r="G176" s="744">
        <v>2404.84</v>
      </c>
      <c r="H176" s="759">
        <f t="shared" si="48"/>
        <v>64.129066666666674</v>
      </c>
      <c r="I176" s="6"/>
      <c r="J176" s="6"/>
      <c r="K176" s="6"/>
      <c r="L176" s="6"/>
      <c r="M176" s="6"/>
    </row>
    <row r="177" spans="1:12" x14ac:dyDescent="0.25">
      <c r="A177" s="50"/>
      <c r="B177" s="64">
        <v>635</v>
      </c>
      <c r="C177" s="111" t="s">
        <v>82</v>
      </c>
      <c r="D177" s="76">
        <v>100</v>
      </c>
      <c r="E177" s="76"/>
      <c r="F177" s="76">
        <f t="shared" ref="F177" si="68">SUM(D177:E177)</f>
        <v>100</v>
      </c>
      <c r="G177" s="744">
        <v>0</v>
      </c>
      <c r="H177" s="759">
        <f t="shared" si="48"/>
        <v>0</v>
      </c>
      <c r="I177" s="6"/>
      <c r="J177" s="6"/>
      <c r="K177" s="6"/>
      <c r="L177" s="6"/>
    </row>
    <row r="178" spans="1:12" ht="26.25" x14ac:dyDescent="0.25">
      <c r="A178" s="50"/>
      <c r="B178" s="64">
        <v>642</v>
      </c>
      <c r="C178" s="111" t="s">
        <v>411</v>
      </c>
      <c r="D178" s="76">
        <v>6700</v>
      </c>
      <c r="E178" s="76">
        <v>-200</v>
      </c>
      <c r="F178" s="76">
        <v>6500</v>
      </c>
      <c r="G178" s="744">
        <v>6700</v>
      </c>
      <c r="H178" s="759">
        <f t="shared" si="48"/>
        <v>103.07692307692307</v>
      </c>
      <c r="I178" s="6"/>
      <c r="J178" s="6"/>
      <c r="K178" s="6"/>
      <c r="L178" s="6"/>
    </row>
    <row r="179" spans="1:12" x14ac:dyDescent="0.25">
      <c r="A179" s="106" t="s">
        <v>101</v>
      </c>
      <c r="B179" s="493"/>
      <c r="C179" s="139"/>
      <c r="D179" s="96">
        <f>SUM(D180:D181)</f>
        <v>0</v>
      </c>
      <c r="E179" s="96">
        <f t="shared" ref="E179:F179" si="69">SUM(E180:E181)</f>
        <v>11263.859999999999</v>
      </c>
      <c r="F179" s="96">
        <f t="shared" si="69"/>
        <v>315.31</v>
      </c>
      <c r="G179" s="804">
        <f t="shared" ref="G179" si="70">SUM(G180:G181)</f>
        <v>335.31</v>
      </c>
      <c r="H179" s="813">
        <f t="shared" si="48"/>
        <v>106.34296406710857</v>
      </c>
      <c r="I179" s="6"/>
      <c r="J179" s="6"/>
      <c r="K179" s="6"/>
      <c r="L179" s="6"/>
    </row>
    <row r="180" spans="1:12" x14ac:dyDescent="0.25">
      <c r="A180" s="77"/>
      <c r="B180" s="113">
        <v>633</v>
      </c>
      <c r="C180" s="111" t="s">
        <v>68</v>
      </c>
      <c r="D180" s="76">
        <v>0</v>
      </c>
      <c r="E180" s="76">
        <v>315.31</v>
      </c>
      <c r="F180" s="76">
        <f>SUM(D180:E180)</f>
        <v>315.31</v>
      </c>
      <c r="G180" s="744">
        <v>335.31</v>
      </c>
      <c r="H180" s="759">
        <f t="shared" si="48"/>
        <v>106.34296406710857</v>
      </c>
      <c r="I180" s="6"/>
      <c r="J180" s="6"/>
      <c r="K180" s="6"/>
      <c r="L180" s="6"/>
    </row>
    <row r="181" spans="1:12" x14ac:dyDescent="0.25">
      <c r="A181" s="77"/>
      <c r="B181" s="113">
        <v>637</v>
      </c>
      <c r="C181" s="111" t="s">
        <v>285</v>
      </c>
      <c r="D181" s="76">
        <v>0</v>
      </c>
      <c r="E181" s="76">
        <v>10948.55</v>
      </c>
      <c r="F181" s="76">
        <v>0</v>
      </c>
      <c r="G181" s="744">
        <v>0</v>
      </c>
      <c r="H181" s="759">
        <v>0</v>
      </c>
      <c r="I181" s="6"/>
      <c r="J181" s="6"/>
      <c r="K181" s="6"/>
      <c r="L181" s="6"/>
    </row>
    <row r="182" spans="1:12" x14ac:dyDescent="0.25">
      <c r="A182" s="106" t="s">
        <v>102</v>
      </c>
      <c r="B182" s="103"/>
      <c r="C182" s="139"/>
      <c r="D182" s="85">
        <f>SUM(D183+D186+D187)</f>
        <v>41100</v>
      </c>
      <c r="E182" s="85">
        <f t="shared" ref="E182:F182" si="71">SUM(E183+E187)</f>
        <v>0</v>
      </c>
      <c r="F182" s="85">
        <f t="shared" si="71"/>
        <v>41100</v>
      </c>
      <c r="G182" s="805">
        <f t="shared" ref="G182" si="72">SUM(G183+G187)</f>
        <v>39630.699999999997</v>
      </c>
      <c r="H182" s="813">
        <f t="shared" si="48"/>
        <v>96.425060827250604</v>
      </c>
      <c r="I182" s="6"/>
      <c r="J182" s="6"/>
      <c r="K182" s="6"/>
      <c r="L182" s="6"/>
    </row>
    <row r="183" spans="1:12" s="6" customFormat="1" x14ac:dyDescent="0.25">
      <c r="A183" s="105"/>
      <c r="B183" s="61">
        <v>630</v>
      </c>
      <c r="C183" s="102" t="s">
        <v>19</v>
      </c>
      <c r="D183" s="84">
        <f>SUM(D184:D185)</f>
        <v>39100</v>
      </c>
      <c r="E183" s="84">
        <f t="shared" ref="E183:F183" si="73">SUM(E184:E185)</f>
        <v>0</v>
      </c>
      <c r="F183" s="84">
        <f t="shared" si="73"/>
        <v>39100</v>
      </c>
      <c r="G183" s="177">
        <f t="shared" ref="G183" si="74">SUM(G184:G185)</f>
        <v>37630.699999999997</v>
      </c>
      <c r="H183" s="759">
        <f t="shared" si="48"/>
        <v>96.242199488491039</v>
      </c>
    </row>
    <row r="184" spans="1:12" s="6" customFormat="1" x14ac:dyDescent="0.25">
      <c r="A184" s="50"/>
      <c r="B184" s="64">
        <v>633</v>
      </c>
      <c r="C184" s="111" t="s">
        <v>103</v>
      </c>
      <c r="D184" s="76">
        <v>3800</v>
      </c>
      <c r="E184" s="76"/>
      <c r="F184" s="76">
        <f>SUM(D184:E184)</f>
        <v>3800</v>
      </c>
      <c r="G184" s="744">
        <v>3110</v>
      </c>
      <c r="H184" s="759">
        <f t="shared" si="48"/>
        <v>81.84210526315789</v>
      </c>
    </row>
    <row r="185" spans="1:12" s="6" customFormat="1" ht="26.25" x14ac:dyDescent="0.25">
      <c r="A185" s="50"/>
      <c r="B185" s="64">
        <v>637</v>
      </c>
      <c r="C185" s="111" t="s">
        <v>104</v>
      </c>
      <c r="D185" s="76">
        <v>35300</v>
      </c>
      <c r="E185" s="76"/>
      <c r="F185" s="76">
        <f t="shared" ref="F185:G187" si="75">SUM(D185:E185)</f>
        <v>35300</v>
      </c>
      <c r="G185" s="744">
        <v>34520.699999999997</v>
      </c>
      <c r="H185" s="759">
        <f t="shared" si="48"/>
        <v>97.792351274787521</v>
      </c>
    </row>
    <row r="186" spans="1:12" s="6" customFormat="1" x14ac:dyDescent="0.25">
      <c r="A186" s="50"/>
      <c r="B186" s="622">
        <v>640</v>
      </c>
      <c r="C186" s="102" t="s">
        <v>354</v>
      </c>
      <c r="D186" s="76">
        <v>0</v>
      </c>
      <c r="E186" s="76"/>
      <c r="F186" s="76">
        <f t="shared" si="75"/>
        <v>0</v>
      </c>
      <c r="G186" s="744">
        <f t="shared" si="75"/>
        <v>0</v>
      </c>
      <c r="H186" s="759">
        <v>0</v>
      </c>
    </row>
    <row r="187" spans="1:12" s="6" customFormat="1" x14ac:dyDescent="0.25">
      <c r="A187" s="50"/>
      <c r="B187" s="61">
        <v>640</v>
      </c>
      <c r="C187" s="107" t="s">
        <v>62</v>
      </c>
      <c r="D187" s="453">
        <v>2000</v>
      </c>
      <c r="E187" s="453"/>
      <c r="F187" s="76">
        <f t="shared" si="75"/>
        <v>2000</v>
      </c>
      <c r="G187" s="744">
        <v>2000</v>
      </c>
      <c r="H187" s="759">
        <f t="shared" si="48"/>
        <v>100</v>
      </c>
    </row>
    <row r="188" spans="1:12" s="17" customFormat="1" x14ac:dyDescent="0.25">
      <c r="A188" s="688" t="s">
        <v>105</v>
      </c>
      <c r="B188" s="689"/>
      <c r="C188" s="690"/>
      <c r="D188" s="691">
        <v>595700.53</v>
      </c>
      <c r="E188" s="691">
        <f>SUM(E6+E71+E80+E92+E96+E98+E106+E111+E117+E122+E128+E134+E140+E145+E149+E154+E160+E167+E173+E164+E179+E182)</f>
        <v>54345.280000000006</v>
      </c>
      <c r="F188" s="691">
        <f>SUM(F6+F71+F80+F92+F96+F98+F106+F111+F117+F122+F128+F134+F140+F145+F149+F154+F160+F167+F173+F164+F179+F182)</f>
        <v>646771.59</v>
      </c>
      <c r="G188" s="807">
        <v>706166.19</v>
      </c>
      <c r="H188" s="813">
        <f t="shared" si="48"/>
        <v>109.18324195408769</v>
      </c>
    </row>
    <row r="189" spans="1:12" x14ac:dyDescent="0.25">
      <c r="A189" s="117"/>
      <c r="B189" s="117"/>
      <c r="C189" s="155"/>
      <c r="D189" s="489"/>
      <c r="E189" s="489"/>
      <c r="F189" s="489"/>
      <c r="G189" s="489"/>
      <c r="H189" s="759"/>
      <c r="I189" s="6"/>
      <c r="J189" s="6"/>
      <c r="K189" s="6"/>
      <c r="L189" s="6"/>
    </row>
    <row r="190" spans="1:12" x14ac:dyDescent="0.25">
      <c r="A190" s="168" t="s">
        <v>106</v>
      </c>
      <c r="B190" s="169"/>
      <c r="C190" s="170"/>
      <c r="D190" s="454"/>
      <c r="E190" s="454"/>
      <c r="F190" s="454"/>
      <c r="G190" s="808"/>
      <c r="H190" s="760"/>
      <c r="I190" s="6"/>
      <c r="J190" s="6"/>
      <c r="K190" s="6"/>
      <c r="L190" s="6"/>
    </row>
    <row r="191" spans="1:12" x14ac:dyDescent="0.25">
      <c r="A191" s="171" t="s">
        <v>2</v>
      </c>
      <c r="B191" s="135"/>
      <c r="C191" s="172"/>
      <c r="D191" s="90">
        <f>SUM(D192:D197)</f>
        <v>109000</v>
      </c>
      <c r="E191" s="90">
        <f t="shared" ref="E191:F191" si="76">SUM(E192:E197)</f>
        <v>11696.4</v>
      </c>
      <c r="F191" s="90">
        <f t="shared" si="76"/>
        <v>120696.4</v>
      </c>
      <c r="G191" s="90">
        <f t="shared" ref="G191" si="77">SUM(G192:G197)</f>
        <v>124285.87999999999</v>
      </c>
      <c r="H191" s="760">
        <f t="shared" si="48"/>
        <v>102.97397436874671</v>
      </c>
      <c r="I191" s="6"/>
      <c r="J191" s="6"/>
      <c r="K191" s="6"/>
      <c r="L191" s="6"/>
    </row>
    <row r="192" spans="1:12" x14ac:dyDescent="0.25">
      <c r="A192" s="109"/>
      <c r="B192" s="62">
        <v>711</v>
      </c>
      <c r="C192" s="111" t="s">
        <v>179</v>
      </c>
      <c r="D192" s="76">
        <v>105000</v>
      </c>
      <c r="E192" s="76">
        <v>2</v>
      </c>
      <c r="F192" s="76">
        <f>SUM(D192:E192)</f>
        <v>105002</v>
      </c>
      <c r="G192" s="744">
        <v>105091.48</v>
      </c>
      <c r="H192" s="759">
        <f t="shared" si="48"/>
        <v>100.08521742443001</v>
      </c>
      <c r="I192" s="701"/>
      <c r="J192" s="8"/>
      <c r="K192" s="6"/>
      <c r="L192" s="6"/>
    </row>
    <row r="193" spans="1:12" x14ac:dyDescent="0.25">
      <c r="A193" s="112"/>
      <c r="B193" s="62">
        <v>713002</v>
      </c>
      <c r="C193" s="111" t="s">
        <v>107</v>
      </c>
      <c r="D193" s="76"/>
      <c r="E193" s="76"/>
      <c r="F193" s="76"/>
      <c r="G193" s="744"/>
      <c r="H193" s="759"/>
      <c r="I193" s="8"/>
      <c r="J193" s="8"/>
      <c r="K193" s="6"/>
      <c r="L193" s="6"/>
    </row>
    <row r="194" spans="1:12" x14ac:dyDescent="0.25">
      <c r="A194" s="80"/>
      <c r="B194" s="63">
        <v>713004</v>
      </c>
      <c r="C194" s="78" t="s">
        <v>108</v>
      </c>
      <c r="D194" s="76"/>
      <c r="E194" s="76">
        <v>2694.4</v>
      </c>
      <c r="F194" s="76">
        <f t="shared" ref="F194:F197" si="78">SUM(D194:E194)</f>
        <v>2694.4</v>
      </c>
      <c r="G194" s="744">
        <v>2694.4</v>
      </c>
      <c r="H194" s="759">
        <f t="shared" si="48"/>
        <v>100</v>
      </c>
      <c r="I194" s="702"/>
      <c r="J194" s="6"/>
      <c r="K194" s="6"/>
      <c r="L194" s="6"/>
    </row>
    <row r="195" spans="1:12" x14ac:dyDescent="0.25">
      <c r="A195" s="80"/>
      <c r="B195" s="63">
        <v>713004</v>
      </c>
      <c r="C195" s="78" t="s">
        <v>402</v>
      </c>
      <c r="D195" s="76"/>
      <c r="E195" s="76">
        <v>9000</v>
      </c>
      <c r="F195" s="76">
        <f t="shared" si="78"/>
        <v>9000</v>
      </c>
      <c r="G195" s="744">
        <v>9000</v>
      </c>
      <c r="H195" s="759">
        <f t="shared" si="48"/>
        <v>100</v>
      </c>
      <c r="I195" s="702"/>
      <c r="J195" s="6"/>
      <c r="K195" s="6"/>
      <c r="L195" s="6"/>
    </row>
    <row r="196" spans="1:12" x14ac:dyDescent="0.25">
      <c r="A196" s="112"/>
      <c r="B196" s="64">
        <v>716</v>
      </c>
      <c r="C196" s="111" t="s">
        <v>109</v>
      </c>
      <c r="D196" s="76">
        <v>4000</v>
      </c>
      <c r="E196" s="76"/>
      <c r="F196" s="76">
        <f t="shared" si="78"/>
        <v>4000</v>
      </c>
      <c r="G196" s="744">
        <v>7500</v>
      </c>
      <c r="H196" s="759">
        <f t="shared" si="48"/>
        <v>187.5</v>
      </c>
      <c r="I196" s="8"/>
      <c r="J196" s="8"/>
      <c r="K196" s="6"/>
      <c r="L196" s="6"/>
    </row>
    <row r="197" spans="1:12" ht="24.75" customHeight="1" x14ac:dyDescent="0.25">
      <c r="A197" s="112"/>
      <c r="B197" s="64">
        <v>717</v>
      </c>
      <c r="C197" s="111" t="s">
        <v>180</v>
      </c>
      <c r="D197" s="76">
        <v>0</v>
      </c>
      <c r="E197" s="76"/>
      <c r="F197" s="76">
        <f t="shared" si="78"/>
        <v>0</v>
      </c>
      <c r="G197" s="744"/>
      <c r="H197" s="759"/>
      <c r="I197" s="8"/>
      <c r="J197" s="8"/>
      <c r="K197" s="6"/>
      <c r="L197" s="6"/>
    </row>
    <row r="198" spans="1:12" x14ac:dyDescent="0.25">
      <c r="A198" s="173" t="s">
        <v>75</v>
      </c>
      <c r="B198" s="135"/>
      <c r="C198" s="172"/>
      <c r="D198" s="92">
        <f>SUM(D200:D201)</f>
        <v>115000</v>
      </c>
      <c r="E198" s="92">
        <f>SUM(E199:E201)</f>
        <v>108000</v>
      </c>
      <c r="F198" s="92">
        <f>SUM(F199:F201)</f>
        <v>223000</v>
      </c>
      <c r="G198" s="809">
        <f>SUM(G199:G201)</f>
        <v>211925.06</v>
      </c>
      <c r="H198" s="760">
        <f t="shared" si="48"/>
        <v>95.033659192825112</v>
      </c>
      <c r="I198" s="8"/>
      <c r="J198" s="8"/>
      <c r="K198" s="6"/>
      <c r="L198" s="6"/>
    </row>
    <row r="199" spans="1:12" x14ac:dyDescent="0.25">
      <c r="A199" s="695"/>
      <c r="B199" s="696">
        <v>717001</v>
      </c>
      <c r="C199" s="697" t="s">
        <v>397</v>
      </c>
      <c r="D199" s="698"/>
      <c r="E199" s="699">
        <v>8000</v>
      </c>
      <c r="F199" s="699">
        <f>SUM(D199:E199)</f>
        <v>8000</v>
      </c>
      <c r="G199" s="810">
        <v>4920</v>
      </c>
      <c r="H199" s="759">
        <f t="shared" si="48"/>
        <v>61.5</v>
      </c>
      <c r="I199" s="8"/>
      <c r="J199" s="8"/>
      <c r="K199" s="6"/>
      <c r="L199" s="6"/>
    </row>
    <row r="200" spans="1:12" x14ac:dyDescent="0.25">
      <c r="A200" s="112"/>
      <c r="B200" s="62">
        <v>717002</v>
      </c>
      <c r="C200" s="111" t="s">
        <v>110</v>
      </c>
      <c r="D200" s="76">
        <v>100000</v>
      </c>
      <c r="E200" s="76">
        <v>100000</v>
      </c>
      <c r="F200" s="699">
        <f t="shared" ref="F200:F201" si="79">SUM(D200:E200)</f>
        <v>200000</v>
      </c>
      <c r="G200" s="810">
        <v>203723.46</v>
      </c>
      <c r="H200" s="759">
        <f t="shared" si="48"/>
        <v>101.86173000000001</v>
      </c>
      <c r="I200" s="701"/>
      <c r="J200" s="8"/>
      <c r="K200" s="6"/>
      <c r="L200" s="6"/>
    </row>
    <row r="201" spans="1:12" x14ac:dyDescent="0.25">
      <c r="A201" s="112"/>
      <c r="B201" s="62">
        <v>716</v>
      </c>
      <c r="C201" s="111" t="s">
        <v>347</v>
      </c>
      <c r="D201" s="76">
        <v>15000</v>
      </c>
      <c r="E201" s="76"/>
      <c r="F201" s="699">
        <f t="shared" si="79"/>
        <v>15000</v>
      </c>
      <c r="G201" s="810">
        <v>3281.6</v>
      </c>
      <c r="H201" s="759">
        <f t="shared" si="48"/>
        <v>21.877333333333333</v>
      </c>
      <c r="I201" s="8"/>
      <c r="J201" s="8"/>
      <c r="K201" s="6"/>
      <c r="L201" s="6"/>
    </row>
    <row r="202" spans="1:12" x14ac:dyDescent="0.25">
      <c r="A202" s="173" t="s">
        <v>77</v>
      </c>
      <c r="B202" s="135"/>
      <c r="C202" s="172"/>
      <c r="D202" s="92">
        <f>SUM(D203:D206)</f>
        <v>30000</v>
      </c>
      <c r="E202" s="92">
        <f>SUM(E203:E208)</f>
        <v>28000</v>
      </c>
      <c r="F202" s="92">
        <f>SUM(F203:F208)</f>
        <v>28000</v>
      </c>
      <c r="G202" s="809">
        <f>SUM(G203:G208)</f>
        <v>5241.93</v>
      </c>
      <c r="H202" s="760">
        <f t="shared" si="48"/>
        <v>18.721178571428574</v>
      </c>
      <c r="I202" s="8"/>
      <c r="J202" s="8"/>
      <c r="K202" s="6"/>
      <c r="L202" s="6"/>
    </row>
    <row r="203" spans="1:12" s="6" customFormat="1" x14ac:dyDescent="0.25">
      <c r="A203" s="107"/>
      <c r="B203" s="121">
        <v>716</v>
      </c>
      <c r="C203" s="130" t="s">
        <v>176</v>
      </c>
      <c r="D203" s="52">
        <v>0</v>
      </c>
      <c r="E203" s="76">
        <v>0</v>
      </c>
      <c r="F203" s="76">
        <v>0</v>
      </c>
      <c r="G203" s="744">
        <v>36</v>
      </c>
      <c r="H203" s="759">
        <v>0</v>
      </c>
      <c r="I203" s="8"/>
      <c r="J203" s="8"/>
    </row>
    <row r="204" spans="1:12" s="6" customFormat="1" x14ac:dyDescent="0.25">
      <c r="A204" s="107"/>
      <c r="B204" s="121">
        <v>713</v>
      </c>
      <c r="C204" s="130" t="s">
        <v>365</v>
      </c>
      <c r="D204" s="51"/>
      <c r="E204" s="453"/>
      <c r="F204" s="453"/>
      <c r="G204" s="749"/>
      <c r="H204" s="759"/>
      <c r="I204" s="8"/>
      <c r="J204" s="8"/>
    </row>
    <row r="205" spans="1:12" s="6" customFormat="1" x14ac:dyDescent="0.25">
      <c r="A205" s="107"/>
      <c r="B205" s="121">
        <v>713</v>
      </c>
      <c r="C205" s="130" t="s">
        <v>364</v>
      </c>
      <c r="D205" s="51"/>
      <c r="E205" s="453"/>
      <c r="F205" s="453"/>
      <c r="G205" s="749"/>
      <c r="H205" s="759"/>
      <c r="I205" s="8"/>
      <c r="J205" s="8"/>
    </row>
    <row r="206" spans="1:12" x14ac:dyDescent="0.25">
      <c r="A206" s="112"/>
      <c r="B206" s="461">
        <v>717</v>
      </c>
      <c r="C206" s="487" t="s">
        <v>345</v>
      </c>
      <c r="D206" s="76">
        <v>30000</v>
      </c>
      <c r="E206" s="76">
        <v>0</v>
      </c>
      <c r="F206" s="76">
        <v>0</v>
      </c>
      <c r="G206" s="744">
        <v>3817.93</v>
      </c>
      <c r="H206" s="759">
        <v>0</v>
      </c>
      <c r="I206" s="485"/>
      <c r="J206" s="8"/>
      <c r="K206" s="6"/>
      <c r="L206" s="6"/>
    </row>
    <row r="207" spans="1:12" x14ac:dyDescent="0.25">
      <c r="A207" s="112"/>
      <c r="B207" s="461">
        <v>717</v>
      </c>
      <c r="C207" s="487" t="s">
        <v>398</v>
      </c>
      <c r="D207" s="76">
        <v>0</v>
      </c>
      <c r="E207" s="76">
        <v>23000</v>
      </c>
      <c r="F207" s="76">
        <f>SUM(D207:E207)</f>
        <v>23000</v>
      </c>
      <c r="G207" s="744">
        <v>1388</v>
      </c>
      <c r="H207" s="759">
        <f t="shared" ref="H207:H253" si="80">G207/F207*100</f>
        <v>6.034782608695652</v>
      </c>
      <c r="I207" s="463"/>
      <c r="J207" s="703"/>
      <c r="K207" s="6"/>
      <c r="L207" s="6"/>
    </row>
    <row r="208" spans="1:12" x14ac:dyDescent="0.25">
      <c r="A208" s="112"/>
      <c r="B208" s="461">
        <v>718004</v>
      </c>
      <c r="C208" s="487" t="s">
        <v>399</v>
      </c>
      <c r="D208" s="76">
        <v>0</v>
      </c>
      <c r="E208" s="76">
        <v>5000</v>
      </c>
      <c r="F208" s="76">
        <f>SUM(D208:E208)</f>
        <v>5000</v>
      </c>
      <c r="G208" s="744">
        <v>0</v>
      </c>
      <c r="H208" s="759">
        <f t="shared" si="80"/>
        <v>0</v>
      </c>
      <c r="I208" s="463"/>
      <c r="J208" s="703"/>
      <c r="K208" s="6"/>
      <c r="L208" s="6"/>
    </row>
    <row r="209" spans="1:12" x14ac:dyDescent="0.25">
      <c r="A209" s="173" t="s">
        <v>111</v>
      </c>
      <c r="B209" s="135"/>
      <c r="C209" s="172"/>
      <c r="D209" s="92">
        <f>SUM(D210)</f>
        <v>5000</v>
      </c>
      <c r="E209" s="92">
        <f>SUM(E210:E211)</f>
        <v>11000</v>
      </c>
      <c r="F209" s="92">
        <f>SUM(F210)</f>
        <v>16000</v>
      </c>
      <c r="G209" s="809">
        <f>SUM(G210)</f>
        <v>3982</v>
      </c>
      <c r="H209" s="760">
        <f t="shared" si="80"/>
        <v>24.887500000000003</v>
      </c>
      <c r="I209" s="8"/>
      <c r="J209" s="8"/>
      <c r="K209" s="6"/>
      <c r="L209" s="6"/>
    </row>
    <row r="210" spans="1:12" ht="28.5" customHeight="1" x14ac:dyDescent="0.25">
      <c r="A210" s="122"/>
      <c r="B210" s="62">
        <v>717001</v>
      </c>
      <c r="C210" s="623" t="s">
        <v>355</v>
      </c>
      <c r="D210" s="76">
        <v>5000</v>
      </c>
      <c r="E210" s="76">
        <v>11000</v>
      </c>
      <c r="F210" s="76">
        <f>SUM(D210:E210)</f>
        <v>16000</v>
      </c>
      <c r="G210" s="743">
        <v>3982</v>
      </c>
      <c r="H210" s="759">
        <f t="shared" si="80"/>
        <v>24.887500000000003</v>
      </c>
      <c r="I210" s="8"/>
      <c r="J210" s="8"/>
      <c r="K210" s="6"/>
      <c r="L210" s="6"/>
    </row>
    <row r="211" spans="1:12" x14ac:dyDescent="0.25">
      <c r="A211" s="80"/>
      <c r="B211" s="64">
        <v>716</v>
      </c>
      <c r="C211" s="111" t="s">
        <v>109</v>
      </c>
      <c r="D211" s="451"/>
      <c r="E211" s="451"/>
      <c r="F211" s="451"/>
      <c r="G211" s="743"/>
      <c r="H211" s="759"/>
      <c r="I211" s="6"/>
      <c r="J211" s="6"/>
      <c r="K211" s="6"/>
      <c r="L211" s="6"/>
    </row>
    <row r="212" spans="1:12" x14ac:dyDescent="0.25">
      <c r="A212" s="173" t="s">
        <v>113</v>
      </c>
      <c r="B212" s="135"/>
      <c r="C212" s="172"/>
      <c r="D212" s="92">
        <v>0</v>
      </c>
      <c r="E212" s="92">
        <f t="shared" ref="E212:F212" si="81">SUM(E213:E214)</f>
        <v>1700</v>
      </c>
      <c r="F212" s="92">
        <f t="shared" si="81"/>
        <v>1700</v>
      </c>
      <c r="G212" s="809">
        <f t="shared" ref="G212" si="82">SUM(G213:G214)</f>
        <v>1510</v>
      </c>
      <c r="H212" s="759">
        <f t="shared" si="80"/>
        <v>88.823529411764696</v>
      </c>
      <c r="I212" s="8"/>
      <c r="J212" s="8"/>
      <c r="K212" s="6"/>
      <c r="L212" s="6"/>
    </row>
    <row r="213" spans="1:12" s="6" customFormat="1" ht="24" customHeight="1" x14ac:dyDescent="0.25">
      <c r="A213" s="77"/>
      <c r="B213" s="62">
        <v>713004</v>
      </c>
      <c r="C213" s="111" t="s">
        <v>114</v>
      </c>
      <c r="D213" s="76"/>
      <c r="E213" s="76">
        <v>1700</v>
      </c>
      <c r="F213" s="76">
        <v>1700</v>
      </c>
      <c r="G213" s="744">
        <v>1510</v>
      </c>
      <c r="H213" s="759">
        <f t="shared" si="80"/>
        <v>88.823529411764696</v>
      </c>
      <c r="I213" s="703"/>
      <c r="J213" s="8"/>
    </row>
    <row r="214" spans="1:12" s="6" customFormat="1" ht="24" customHeight="1" x14ac:dyDescent="0.25">
      <c r="A214" s="77"/>
      <c r="B214" s="64">
        <v>716</v>
      </c>
      <c r="C214" s="111" t="s">
        <v>109</v>
      </c>
      <c r="D214" s="76"/>
      <c r="E214" s="76"/>
      <c r="F214" s="76"/>
      <c r="G214" s="744"/>
      <c r="H214" s="759"/>
      <c r="I214" s="8"/>
      <c r="J214" s="8"/>
    </row>
    <row r="215" spans="1:12" ht="27.75" customHeight="1" x14ac:dyDescent="0.25">
      <c r="A215" s="836" t="s">
        <v>187</v>
      </c>
      <c r="B215" s="837"/>
      <c r="C215" s="837"/>
      <c r="D215" s="454">
        <v>0</v>
      </c>
      <c r="E215" s="454">
        <f>SUM(E216:E218)</f>
        <v>21500</v>
      </c>
      <c r="F215" s="454">
        <f>SUM(F216:F218)</f>
        <v>21500</v>
      </c>
      <c r="G215" s="808">
        <f>SUM(G216:G218)</f>
        <v>490</v>
      </c>
      <c r="H215" s="760">
        <f t="shared" si="80"/>
        <v>2.2790697674418601</v>
      </c>
      <c r="I215" s="8"/>
      <c r="J215" s="8"/>
      <c r="K215" s="6"/>
      <c r="L215" s="6"/>
    </row>
    <row r="216" spans="1:12" ht="27.75" customHeight="1" x14ac:dyDescent="0.25">
      <c r="A216" s="102"/>
      <c r="B216" s="108">
        <v>717002</v>
      </c>
      <c r="C216" s="111" t="s">
        <v>400</v>
      </c>
      <c r="D216" s="453">
        <v>0</v>
      </c>
      <c r="E216" s="453">
        <v>12500</v>
      </c>
      <c r="F216" s="453">
        <f>SUM(D216:E216)</f>
        <v>12500</v>
      </c>
      <c r="G216" s="749">
        <v>0</v>
      </c>
      <c r="H216" s="759">
        <f t="shared" si="80"/>
        <v>0</v>
      </c>
      <c r="I216" s="8"/>
      <c r="J216" s="8"/>
      <c r="K216" s="6"/>
      <c r="L216" s="6"/>
    </row>
    <row r="217" spans="1:12" ht="27.75" customHeight="1" x14ac:dyDescent="0.25">
      <c r="A217" s="102"/>
      <c r="B217" s="108">
        <v>716</v>
      </c>
      <c r="C217" s="111" t="s">
        <v>109</v>
      </c>
      <c r="D217" s="453">
        <v>0</v>
      </c>
      <c r="E217" s="453">
        <v>0</v>
      </c>
      <c r="F217" s="453">
        <v>0</v>
      </c>
      <c r="G217" s="749">
        <v>490</v>
      </c>
      <c r="H217" s="759"/>
      <c r="I217" s="8"/>
      <c r="J217" s="8"/>
      <c r="K217" s="6"/>
      <c r="L217" s="6"/>
    </row>
    <row r="218" spans="1:12" ht="27.75" customHeight="1" x14ac:dyDescent="0.25">
      <c r="A218" s="102"/>
      <c r="B218" s="108">
        <v>717002</v>
      </c>
      <c r="C218" s="111" t="s">
        <v>403</v>
      </c>
      <c r="D218" s="453"/>
      <c r="E218" s="453">
        <v>9000</v>
      </c>
      <c r="F218" s="453">
        <f>SUM(D218:E218)</f>
        <v>9000</v>
      </c>
      <c r="G218" s="749">
        <v>0</v>
      </c>
      <c r="H218" s="759">
        <f t="shared" si="80"/>
        <v>0</v>
      </c>
      <c r="I218" s="703"/>
      <c r="J218" s="8"/>
      <c r="K218" s="6"/>
      <c r="L218" s="6"/>
    </row>
    <row r="219" spans="1:12" ht="27.75" customHeight="1" x14ac:dyDescent="0.25">
      <c r="A219" s="836" t="s">
        <v>187</v>
      </c>
      <c r="B219" s="837"/>
      <c r="C219" s="837"/>
      <c r="D219" s="92"/>
      <c r="E219" s="454"/>
      <c r="F219" s="454"/>
      <c r="G219" s="808"/>
      <c r="H219" s="808"/>
      <c r="I219" s="8"/>
      <c r="J219" s="8"/>
      <c r="K219" s="6"/>
      <c r="L219" s="6"/>
    </row>
    <row r="220" spans="1:12" x14ac:dyDescent="0.25">
      <c r="A220" s="112"/>
      <c r="B220" s="619">
        <v>722001</v>
      </c>
      <c r="C220" s="487" t="s">
        <v>349</v>
      </c>
      <c r="D220" s="451"/>
      <c r="E220" s="451"/>
      <c r="F220" s="451"/>
      <c r="G220" s="743"/>
      <c r="H220" s="759"/>
      <c r="I220" s="8"/>
      <c r="J220" s="8"/>
      <c r="K220" s="6"/>
      <c r="L220" s="6"/>
    </row>
    <row r="221" spans="1:12" x14ac:dyDescent="0.25">
      <c r="A221" s="692" t="s">
        <v>115</v>
      </c>
      <c r="B221" s="693"/>
      <c r="C221" s="694"/>
      <c r="D221" s="454"/>
      <c r="E221" s="454"/>
      <c r="F221" s="454"/>
      <c r="G221" s="808"/>
      <c r="H221" s="808"/>
      <c r="I221" s="8"/>
      <c r="J221" s="8"/>
      <c r="K221" s="6"/>
      <c r="L221" s="6"/>
    </row>
    <row r="222" spans="1:12" x14ac:dyDescent="0.25">
      <c r="A222" s="112"/>
      <c r="B222" s="62" t="s">
        <v>116</v>
      </c>
      <c r="C222" s="111" t="s">
        <v>117</v>
      </c>
      <c r="D222" s="451"/>
      <c r="E222" s="451"/>
      <c r="F222" s="451"/>
      <c r="G222" s="743"/>
      <c r="H222" s="759"/>
      <c r="I222" s="8"/>
      <c r="J222" s="8"/>
      <c r="K222" s="6"/>
      <c r="L222" s="6"/>
    </row>
    <row r="223" spans="1:12" x14ac:dyDescent="0.25">
      <c r="A223" s="692" t="s">
        <v>118</v>
      </c>
      <c r="B223" s="693"/>
      <c r="C223" s="694"/>
      <c r="D223" s="454"/>
      <c r="E223" s="454"/>
      <c r="F223" s="454"/>
      <c r="G223" s="808"/>
      <c r="H223" s="808"/>
      <c r="I223" s="8"/>
      <c r="J223" s="8"/>
      <c r="K223" s="6"/>
      <c r="L223" s="6"/>
    </row>
    <row r="224" spans="1:12" x14ac:dyDescent="0.25">
      <c r="A224" s="112"/>
      <c r="B224" s="62" t="s">
        <v>116</v>
      </c>
      <c r="C224" s="111" t="s">
        <v>117</v>
      </c>
      <c r="D224" s="76"/>
      <c r="E224" s="76"/>
      <c r="F224" s="76"/>
      <c r="G224" s="744"/>
      <c r="H224" s="759"/>
      <c r="I224" s="8"/>
      <c r="J224" s="8"/>
      <c r="K224" s="6"/>
      <c r="L224" s="6"/>
    </row>
    <row r="225" spans="1:12" x14ac:dyDescent="0.25">
      <c r="A225" s="173" t="s">
        <v>177</v>
      </c>
      <c r="B225" s="135"/>
      <c r="C225" s="172"/>
      <c r="D225" s="58"/>
      <c r="E225" s="454"/>
      <c r="F225" s="454"/>
      <c r="G225" s="808"/>
      <c r="H225" s="760"/>
      <c r="I225" s="8"/>
      <c r="J225" s="8"/>
      <c r="K225" s="6"/>
      <c r="L225" s="6"/>
    </row>
    <row r="226" spans="1:12" x14ac:dyDescent="0.25">
      <c r="A226" s="80"/>
      <c r="B226" s="94">
        <v>717</v>
      </c>
      <c r="C226" s="130" t="s">
        <v>366</v>
      </c>
      <c r="D226" s="451"/>
      <c r="E226" s="451"/>
      <c r="F226" s="451"/>
      <c r="G226" s="743"/>
      <c r="H226" s="759"/>
      <c r="I226" s="8"/>
      <c r="J226" s="8"/>
      <c r="K226" s="6"/>
      <c r="L226" s="6"/>
    </row>
    <row r="227" spans="1:12" x14ac:dyDescent="0.25">
      <c r="A227" s="80"/>
      <c r="B227" s="94">
        <v>717</v>
      </c>
      <c r="C227" s="130" t="s">
        <v>366</v>
      </c>
      <c r="D227" s="451"/>
      <c r="E227" s="451"/>
      <c r="F227" s="451"/>
      <c r="G227" s="743"/>
      <c r="H227" s="759"/>
      <c r="I227" s="8"/>
      <c r="J227" s="8"/>
      <c r="K227" s="6"/>
      <c r="L227" s="6"/>
    </row>
    <row r="228" spans="1:12" x14ac:dyDescent="0.25">
      <c r="A228" s="173" t="s">
        <v>119</v>
      </c>
      <c r="B228" s="608"/>
      <c r="C228" s="172"/>
      <c r="D228" s="93"/>
      <c r="E228" s="454">
        <f>SUM(E229:E241)</f>
        <v>27626</v>
      </c>
      <c r="F228" s="454">
        <f>SUM(F229:F241)</f>
        <v>27626</v>
      </c>
      <c r="G228" s="808">
        <f>G232+G233+G237+G238+G239+G240+G241+G236+G235+G234+G231+G230+G229</f>
        <v>27849.370000000003</v>
      </c>
      <c r="H228" s="760">
        <f t="shared" si="80"/>
        <v>100.80854991674511</v>
      </c>
      <c r="I228" s="8"/>
      <c r="J228" s="8"/>
      <c r="K228" s="6"/>
      <c r="L228" s="6"/>
    </row>
    <row r="229" spans="1:12" x14ac:dyDescent="0.25">
      <c r="A229" s="107"/>
      <c r="B229" s="110">
        <v>717</v>
      </c>
      <c r="C229" s="111" t="s">
        <v>356</v>
      </c>
      <c r="D229" s="174"/>
      <c r="E229" s="453"/>
      <c r="F229" s="453"/>
      <c r="G229" s="749"/>
      <c r="H229" s="759"/>
      <c r="I229" s="8"/>
      <c r="J229" s="8"/>
      <c r="K229" s="6"/>
      <c r="L229" s="6"/>
    </row>
    <row r="230" spans="1:12" x14ac:dyDescent="0.25">
      <c r="A230" s="107"/>
      <c r="B230" s="110">
        <v>717</v>
      </c>
      <c r="C230" s="111" t="s">
        <v>357</v>
      </c>
      <c r="D230" s="174"/>
      <c r="E230" s="453"/>
      <c r="F230" s="453"/>
      <c r="G230" s="749"/>
      <c r="H230" s="759"/>
      <c r="I230" s="8"/>
      <c r="J230" s="8"/>
      <c r="K230" s="6"/>
      <c r="L230" s="6"/>
    </row>
    <row r="231" spans="1:12" x14ac:dyDescent="0.25">
      <c r="A231" s="107"/>
      <c r="B231" s="110">
        <v>717</v>
      </c>
      <c r="C231" s="111" t="s">
        <v>358</v>
      </c>
      <c r="D231" s="174"/>
      <c r="E231" s="453"/>
      <c r="F231" s="453"/>
      <c r="G231" s="749"/>
      <c r="H231" s="759"/>
      <c r="I231" s="8"/>
      <c r="J231" s="8"/>
      <c r="K231" s="6"/>
      <c r="L231" s="6"/>
    </row>
    <row r="232" spans="1:12" s="6" customFormat="1" x14ac:dyDescent="0.25">
      <c r="A232" s="107"/>
      <c r="B232" s="110">
        <v>716</v>
      </c>
      <c r="C232" s="111" t="s">
        <v>182</v>
      </c>
      <c r="D232" s="453"/>
      <c r="E232" s="76">
        <v>400</v>
      </c>
      <c r="F232" s="76">
        <f>SUM(D232:E232)</f>
        <v>400</v>
      </c>
      <c r="G232" s="744">
        <v>436.19</v>
      </c>
      <c r="H232" s="759">
        <f t="shared" si="80"/>
        <v>109.04750000000001</v>
      </c>
      <c r="I232" s="703"/>
      <c r="J232" s="8"/>
    </row>
    <row r="233" spans="1:12" x14ac:dyDescent="0.25">
      <c r="A233" s="77"/>
      <c r="B233" s="113">
        <v>717001</v>
      </c>
      <c r="C233" s="111" t="s">
        <v>183</v>
      </c>
      <c r="D233" s="76"/>
      <c r="E233" s="76">
        <v>8000</v>
      </c>
      <c r="F233" s="76">
        <f>SUM(D233:E233)</f>
        <v>8000</v>
      </c>
      <c r="G233" s="744">
        <v>8000</v>
      </c>
      <c r="H233" s="759">
        <f t="shared" si="80"/>
        <v>100</v>
      </c>
      <c r="I233" s="703"/>
      <c r="J233" s="8"/>
      <c r="K233" s="6"/>
      <c r="L233" s="6"/>
    </row>
    <row r="234" spans="1:12" x14ac:dyDescent="0.25">
      <c r="A234" s="77"/>
      <c r="B234" s="110">
        <v>717</v>
      </c>
      <c r="C234" s="111" t="s">
        <v>184</v>
      </c>
      <c r="D234" s="76"/>
      <c r="E234" s="76">
        <v>2726</v>
      </c>
      <c r="F234" s="76">
        <f>SUM(D234:E234)</f>
        <v>2726</v>
      </c>
      <c r="G234" s="744"/>
      <c r="H234" s="759">
        <f t="shared" si="80"/>
        <v>0</v>
      </c>
      <c r="I234" s="703"/>
      <c r="J234" s="8"/>
      <c r="K234" s="6"/>
      <c r="L234" s="6"/>
    </row>
    <row r="235" spans="1:12" ht="21" customHeight="1" x14ac:dyDescent="0.25">
      <c r="A235" s="77"/>
      <c r="B235" s="483">
        <v>717</v>
      </c>
      <c r="C235" s="111" t="s">
        <v>117</v>
      </c>
      <c r="D235" s="76"/>
      <c r="E235" s="76">
        <v>7500</v>
      </c>
      <c r="F235" s="76">
        <f>SUM(D235:E235)</f>
        <v>7500</v>
      </c>
      <c r="G235" s="744"/>
      <c r="H235" s="759">
        <f t="shared" si="80"/>
        <v>0</v>
      </c>
      <c r="I235" s="8"/>
      <c r="J235" s="8"/>
      <c r="K235" s="6"/>
      <c r="L235" s="6"/>
    </row>
    <row r="236" spans="1:12" ht="20.25" customHeight="1" x14ac:dyDescent="0.25">
      <c r="A236" s="77"/>
      <c r="B236" s="483">
        <v>717</v>
      </c>
      <c r="C236" s="111" t="s">
        <v>346</v>
      </c>
      <c r="D236" s="76"/>
      <c r="E236" s="76">
        <v>6000</v>
      </c>
      <c r="F236" s="76">
        <f>SUM(E236)</f>
        <v>6000</v>
      </c>
      <c r="G236" s="744">
        <v>0</v>
      </c>
      <c r="H236" s="759">
        <f t="shared" si="80"/>
        <v>0</v>
      </c>
      <c r="I236" s="486"/>
      <c r="J236" s="8"/>
      <c r="K236" s="6"/>
      <c r="L236" s="6"/>
    </row>
    <row r="237" spans="1:12" ht="26.25" x14ac:dyDescent="0.25">
      <c r="A237" s="77"/>
      <c r="B237" s="483">
        <v>718</v>
      </c>
      <c r="C237" s="111" t="s">
        <v>367</v>
      </c>
      <c r="D237" s="76"/>
      <c r="E237" s="76">
        <v>3000</v>
      </c>
      <c r="F237" s="76">
        <f>SUM(E237)</f>
        <v>3000</v>
      </c>
      <c r="G237" s="744">
        <v>4849.6400000000003</v>
      </c>
      <c r="H237" s="759">
        <f t="shared" si="80"/>
        <v>161.65466666666669</v>
      </c>
      <c r="I237" s="701"/>
      <c r="J237" s="8"/>
      <c r="K237" s="6"/>
      <c r="L237" s="6"/>
    </row>
    <row r="238" spans="1:12" x14ac:dyDescent="0.25">
      <c r="A238" s="112"/>
      <c r="B238" s="483">
        <v>717003</v>
      </c>
      <c r="C238" s="111" t="s">
        <v>427</v>
      </c>
      <c r="D238" s="451"/>
      <c r="E238" s="453">
        <v>0</v>
      </c>
      <c r="F238" s="76">
        <f t="shared" ref="F238" si="83">SUM(E238)</f>
        <v>0</v>
      </c>
      <c r="G238" s="744">
        <v>520</v>
      </c>
      <c r="H238" s="759">
        <v>0</v>
      </c>
      <c r="I238" s="486"/>
      <c r="J238" s="8"/>
      <c r="K238" s="6"/>
      <c r="L238" s="6"/>
    </row>
    <row r="239" spans="1:12" x14ac:dyDescent="0.25">
      <c r="A239" s="112"/>
      <c r="B239" s="483">
        <v>717003</v>
      </c>
      <c r="C239" s="130" t="s">
        <v>426</v>
      </c>
      <c r="D239" s="451"/>
      <c r="E239" s="453">
        <v>0</v>
      </c>
      <c r="F239" s="76">
        <v>0</v>
      </c>
      <c r="G239" s="744">
        <v>1448.73</v>
      </c>
      <c r="H239" s="759"/>
      <c r="I239" s="486"/>
      <c r="J239" s="8"/>
      <c r="K239" s="6"/>
      <c r="L239" s="6"/>
    </row>
    <row r="240" spans="1:12" x14ac:dyDescent="0.25">
      <c r="A240" s="112"/>
      <c r="B240" s="483">
        <v>717</v>
      </c>
      <c r="C240" s="130" t="s">
        <v>425</v>
      </c>
      <c r="D240" s="451"/>
      <c r="E240" s="453">
        <v>0</v>
      </c>
      <c r="F240" s="76">
        <v>0</v>
      </c>
      <c r="G240" s="744">
        <v>2726</v>
      </c>
      <c r="H240" s="759"/>
      <c r="I240" s="486"/>
      <c r="J240" s="8"/>
      <c r="K240" s="6"/>
      <c r="L240" s="6"/>
    </row>
    <row r="241" spans="1:12" x14ac:dyDescent="0.25">
      <c r="A241" s="112"/>
      <c r="B241" s="484">
        <v>717</v>
      </c>
      <c r="C241" s="130" t="s">
        <v>368</v>
      </c>
      <c r="D241" s="451"/>
      <c r="E241" s="453">
        <v>0</v>
      </c>
      <c r="F241" s="76">
        <v>0</v>
      </c>
      <c r="G241" s="744">
        <v>9868.81</v>
      </c>
      <c r="H241" s="759"/>
      <c r="I241" s="486"/>
      <c r="J241" s="8"/>
      <c r="K241" s="6"/>
      <c r="L241" s="6"/>
    </row>
    <row r="242" spans="1:12" x14ac:dyDescent="0.25">
      <c r="A242" s="168" t="s">
        <v>120</v>
      </c>
      <c r="B242" s="169"/>
      <c r="C242" s="170"/>
      <c r="D242" s="93">
        <f>D191+D198+D202+D209+D212+D219+D221+D223+D225+D228</f>
        <v>259000</v>
      </c>
      <c r="E242" s="93">
        <f>E191+E198+E202+E209+E212+E215+E221+E223+E225+E228</f>
        <v>209522.4</v>
      </c>
      <c r="F242" s="93">
        <f>F191+F198+F202+F209+F212+F215+F221+F223+F225+F228</f>
        <v>438522.4</v>
      </c>
      <c r="G242" s="811">
        <f>G191+G198+G202+G209+G212+G215+G221+G223+G225+G228</f>
        <v>375284.24</v>
      </c>
      <c r="H242" s="759">
        <f t="shared" si="80"/>
        <v>85.579263453816722</v>
      </c>
      <c r="I242" s="8"/>
      <c r="J242" s="8"/>
      <c r="K242" s="6"/>
      <c r="L242" s="6"/>
    </row>
    <row r="243" spans="1:12" x14ac:dyDescent="0.25">
      <c r="A243" s="495"/>
      <c r="B243" s="496"/>
      <c r="C243" s="497"/>
      <c r="D243" s="498"/>
      <c r="E243" s="498"/>
      <c r="F243" s="498"/>
      <c r="G243" s="498"/>
      <c r="H243" s="759"/>
      <c r="I243" s="6"/>
      <c r="J243" s="6"/>
      <c r="K243" s="6"/>
      <c r="L243" s="6"/>
    </row>
    <row r="244" spans="1:12" x14ac:dyDescent="0.25">
      <c r="A244" s="123" t="s">
        <v>121</v>
      </c>
      <c r="B244" s="124"/>
      <c r="C244" s="156"/>
      <c r="D244" s="455"/>
      <c r="E244" s="490"/>
      <c r="F244" s="490"/>
      <c r="G244" s="812"/>
      <c r="H244" s="759"/>
      <c r="I244" s="6"/>
      <c r="J244" s="6"/>
      <c r="K244" s="6"/>
      <c r="L244" s="6"/>
    </row>
    <row r="245" spans="1:12" x14ac:dyDescent="0.25">
      <c r="A245" s="112" t="s">
        <v>122</v>
      </c>
      <c r="B245" s="64"/>
      <c r="C245" s="111"/>
      <c r="D245" s="77"/>
      <c r="E245" s="52"/>
      <c r="F245" s="76"/>
      <c r="G245" s="744"/>
      <c r="H245" s="759"/>
      <c r="I245" s="6"/>
      <c r="J245" s="6"/>
      <c r="K245" s="6"/>
      <c r="L245" s="6"/>
    </row>
    <row r="246" spans="1:12" ht="26.25" x14ac:dyDescent="0.25">
      <c r="A246" s="50"/>
      <c r="B246" s="62" t="s">
        <v>123</v>
      </c>
      <c r="C246" s="111" t="s">
        <v>124</v>
      </c>
      <c r="D246" s="76">
        <v>14207.36</v>
      </c>
      <c r="E246" s="76"/>
      <c r="F246" s="76">
        <f>SUM(D246:E246)</f>
        <v>14207.36</v>
      </c>
      <c r="G246" s="744">
        <v>15089.89</v>
      </c>
      <c r="H246" s="759">
        <f t="shared" si="80"/>
        <v>106.21178037298978</v>
      </c>
      <c r="I246" s="6"/>
      <c r="J246" s="6"/>
      <c r="K246" s="6"/>
      <c r="L246" s="6"/>
    </row>
    <row r="247" spans="1:12" ht="26.25" x14ac:dyDescent="0.25">
      <c r="A247" s="50"/>
      <c r="B247" s="62" t="s">
        <v>125</v>
      </c>
      <c r="C247" s="111" t="s">
        <v>126</v>
      </c>
      <c r="D247" s="76">
        <v>25995.919999999998</v>
      </c>
      <c r="E247" s="76"/>
      <c r="F247" s="76">
        <f t="shared" ref="F247:G252" si="84">SUM(D247:E247)</f>
        <v>25995.919999999998</v>
      </c>
      <c r="G247" s="744">
        <v>26416.23</v>
      </c>
      <c r="H247" s="759">
        <f t="shared" si="80"/>
        <v>101.616830641116</v>
      </c>
      <c r="I247" s="6"/>
      <c r="J247" s="6"/>
      <c r="K247" s="6"/>
      <c r="L247" s="6"/>
    </row>
    <row r="248" spans="1:12" ht="26.25" x14ac:dyDescent="0.25">
      <c r="A248" s="112"/>
      <c r="B248" s="64" t="s">
        <v>127</v>
      </c>
      <c r="C248" s="111" t="s">
        <v>128</v>
      </c>
      <c r="D248" s="52">
        <v>38726.559999999998</v>
      </c>
      <c r="E248" s="52"/>
      <c r="F248" s="76">
        <f t="shared" si="84"/>
        <v>38726.559999999998</v>
      </c>
      <c r="G248" s="744">
        <v>39253.65</v>
      </c>
      <c r="H248" s="759">
        <f t="shared" si="80"/>
        <v>101.36105556496628</v>
      </c>
      <c r="I248" s="6"/>
      <c r="J248" s="6"/>
      <c r="K248" s="6"/>
      <c r="L248" s="6"/>
    </row>
    <row r="249" spans="1:12" ht="26.25" x14ac:dyDescent="0.25">
      <c r="A249" s="80"/>
      <c r="B249" s="63" t="s">
        <v>129</v>
      </c>
      <c r="C249" s="111" t="s">
        <v>130</v>
      </c>
      <c r="D249" s="76">
        <v>90729.04</v>
      </c>
      <c r="E249" s="76"/>
      <c r="F249" s="76">
        <f t="shared" si="84"/>
        <v>90729.04</v>
      </c>
      <c r="G249" s="744">
        <v>91989.46</v>
      </c>
      <c r="H249" s="759">
        <f t="shared" si="80"/>
        <v>101.38921342053217</v>
      </c>
      <c r="I249" s="6"/>
      <c r="J249" s="6"/>
      <c r="K249" s="6"/>
      <c r="L249" s="6"/>
    </row>
    <row r="250" spans="1:12" ht="26.25" x14ac:dyDescent="0.25">
      <c r="A250" s="80"/>
      <c r="B250" s="65" t="s">
        <v>131</v>
      </c>
      <c r="C250" s="111" t="s">
        <v>132</v>
      </c>
      <c r="D250" s="76">
        <v>57209.86</v>
      </c>
      <c r="E250" s="76"/>
      <c r="F250" s="76">
        <f t="shared" si="84"/>
        <v>57209.86</v>
      </c>
      <c r="G250" s="744">
        <v>58011.83</v>
      </c>
      <c r="H250" s="759">
        <f t="shared" si="80"/>
        <v>101.4018038149368</v>
      </c>
      <c r="I250" s="6"/>
      <c r="J250" s="6"/>
      <c r="K250" s="6"/>
      <c r="L250" s="6"/>
    </row>
    <row r="251" spans="1:12" ht="26.25" x14ac:dyDescent="0.25">
      <c r="A251" s="80"/>
      <c r="B251" s="94">
        <v>821005</v>
      </c>
      <c r="C251" s="157" t="s">
        <v>178</v>
      </c>
      <c r="D251" s="76">
        <v>40819.43</v>
      </c>
      <c r="E251" s="76"/>
      <c r="F251" s="76">
        <f t="shared" si="84"/>
        <v>40819.43</v>
      </c>
      <c r="G251" s="744">
        <v>41555.839999999997</v>
      </c>
      <c r="H251" s="759">
        <f t="shared" si="80"/>
        <v>101.80406732774073</v>
      </c>
      <c r="I251" s="6"/>
      <c r="J251" s="6"/>
    </row>
    <row r="252" spans="1:12" ht="26.25" x14ac:dyDescent="0.25">
      <c r="A252" s="80"/>
      <c r="B252" s="63">
        <v>824</v>
      </c>
      <c r="C252" s="111" t="s">
        <v>133</v>
      </c>
      <c r="D252" s="76">
        <v>0</v>
      </c>
      <c r="E252" s="76"/>
      <c r="F252" s="76">
        <f t="shared" si="84"/>
        <v>0</v>
      </c>
      <c r="G252" s="744">
        <f t="shared" si="84"/>
        <v>0</v>
      </c>
      <c r="H252" s="759"/>
      <c r="I252" s="6"/>
      <c r="J252" s="6"/>
    </row>
    <row r="253" spans="1:12" x14ac:dyDescent="0.25">
      <c r="A253" s="178" t="s">
        <v>121</v>
      </c>
      <c r="B253" s="179"/>
      <c r="C253" s="180"/>
      <c r="D253" s="181">
        <f>SUM(D246:D252)</f>
        <v>267688.17</v>
      </c>
      <c r="E253" s="181">
        <f t="shared" ref="E253:F253" si="85">SUM(E246:E252)</f>
        <v>0</v>
      </c>
      <c r="F253" s="181">
        <f t="shared" si="85"/>
        <v>267688.17</v>
      </c>
      <c r="G253" s="181">
        <f t="shared" ref="G253" si="86">SUM(G246:G252)</f>
        <v>272316.90000000002</v>
      </c>
      <c r="H253" s="759">
        <f t="shared" si="80"/>
        <v>101.72915000315481</v>
      </c>
      <c r="I253" s="6"/>
      <c r="J253" s="6"/>
    </row>
    <row r="254" spans="1:12" x14ac:dyDescent="0.25">
      <c r="A254" s="7"/>
      <c r="B254" s="7"/>
      <c r="C254" s="158"/>
      <c r="D254" s="148"/>
      <c r="E254" s="491"/>
      <c r="F254" s="491"/>
      <c r="G254" s="8"/>
      <c r="H254" s="41"/>
      <c r="I254" s="6"/>
      <c r="J254" s="6"/>
    </row>
    <row r="255" spans="1:12" x14ac:dyDescent="0.25">
      <c r="A255" s="7"/>
      <c r="B255" s="7"/>
      <c r="C255" s="148"/>
      <c r="D255" s="148"/>
      <c r="E255" s="491"/>
      <c r="F255" s="491"/>
      <c r="G255" s="8"/>
      <c r="H255" s="41"/>
      <c r="I255" s="6"/>
      <c r="J255" s="6"/>
    </row>
    <row r="256" spans="1:12" x14ac:dyDescent="0.25">
      <c r="A256" s="824" t="s">
        <v>134</v>
      </c>
      <c r="B256" s="825"/>
      <c r="C256" s="826"/>
      <c r="D256" s="456">
        <f>príjem!C65</f>
        <v>1625517.5999999999</v>
      </c>
      <c r="E256" s="456"/>
      <c r="F256" s="456">
        <f>príjem!E65</f>
        <v>1673503.72</v>
      </c>
      <c r="G256" s="8"/>
      <c r="H256" s="41"/>
      <c r="I256" s="6"/>
      <c r="J256" s="6"/>
    </row>
    <row r="257" spans="1:10" x14ac:dyDescent="0.25">
      <c r="A257" s="676" t="s">
        <v>170</v>
      </c>
      <c r="B257" s="676"/>
      <c r="C257" s="187"/>
      <c r="D257" s="457">
        <f>príjem!C66</f>
        <v>5000</v>
      </c>
      <c r="E257" s="457"/>
      <c r="F257" s="457">
        <f>príjem!E66</f>
        <v>32500</v>
      </c>
      <c r="G257" s="8"/>
      <c r="H257" s="41"/>
      <c r="I257" s="6"/>
      <c r="J257" s="6"/>
    </row>
    <row r="258" spans="1:10" x14ac:dyDescent="0.25">
      <c r="A258" s="677" t="s">
        <v>166</v>
      </c>
      <c r="B258" s="677"/>
      <c r="C258" s="188"/>
      <c r="D258" s="458">
        <f>príjem!C67</f>
        <v>200000</v>
      </c>
      <c r="E258" s="458"/>
      <c r="F258" s="458">
        <f>príjem!E67</f>
        <v>398543.35999999999</v>
      </c>
      <c r="G258" s="8"/>
      <c r="H258" s="41"/>
      <c r="I258" s="6"/>
      <c r="J258" s="6"/>
    </row>
    <row r="259" spans="1:10" x14ac:dyDescent="0.25">
      <c r="A259" s="494" t="s">
        <v>171</v>
      </c>
      <c r="B259" s="494"/>
      <c r="C259" s="183"/>
      <c r="D259" s="459">
        <f>SUM(D256:D258)</f>
        <v>1830517.5999999999</v>
      </c>
      <c r="E259" s="459"/>
      <c r="F259" s="459">
        <f>SUM(F256:F258)</f>
        <v>2104547.08</v>
      </c>
      <c r="G259" s="8"/>
      <c r="H259" s="41"/>
      <c r="I259" s="6"/>
      <c r="J259" s="6"/>
    </row>
    <row r="260" spans="1:10" x14ac:dyDescent="0.25">
      <c r="A260" s="183" t="s">
        <v>194</v>
      </c>
      <c r="B260" s="494"/>
      <c r="C260" s="77"/>
      <c r="D260" s="459">
        <v>20940</v>
      </c>
      <c r="E260" s="459"/>
      <c r="F260" s="459">
        <v>20940</v>
      </c>
      <c r="G260" s="8"/>
      <c r="H260" s="41"/>
      <c r="I260" s="6"/>
      <c r="J260" s="6"/>
    </row>
    <row r="261" spans="1:10" ht="14.25" customHeight="1" x14ac:dyDescent="0.25">
      <c r="A261" s="838" t="s">
        <v>188</v>
      </c>
      <c r="B261" s="828"/>
      <c r="C261" s="829"/>
      <c r="D261" s="625">
        <f>SUM(D259:D260)</f>
        <v>1851457.5999999999</v>
      </c>
      <c r="E261" s="625"/>
      <c r="F261" s="625">
        <f>SUM(F259:F260)</f>
        <v>2125487.08</v>
      </c>
      <c r="G261" s="8"/>
      <c r="H261" s="41"/>
      <c r="I261" s="700"/>
      <c r="J261" s="6"/>
    </row>
    <row r="262" spans="1:10" ht="12.75" customHeight="1" x14ac:dyDescent="0.25">
      <c r="A262" s="678"/>
      <c r="B262" s="679"/>
      <c r="C262" s="184"/>
      <c r="D262" s="460"/>
      <c r="E262" s="460"/>
      <c r="F262" s="460"/>
      <c r="G262" s="8"/>
      <c r="H262" s="41"/>
      <c r="I262" s="6"/>
      <c r="J262" s="6"/>
    </row>
    <row r="263" spans="1:10" x14ac:dyDescent="0.25">
      <c r="A263" s="824" t="s">
        <v>0</v>
      </c>
      <c r="B263" s="825"/>
      <c r="C263" s="826"/>
      <c r="D263" s="675">
        <f>D188</f>
        <v>595700.53</v>
      </c>
      <c r="E263" s="675"/>
      <c r="F263" s="675">
        <f>F188</f>
        <v>646771.59</v>
      </c>
      <c r="G263" s="8"/>
      <c r="H263" s="41"/>
      <c r="I263" s="6"/>
      <c r="J263" s="6"/>
    </row>
    <row r="264" spans="1:10" ht="16.5" customHeight="1" x14ac:dyDescent="0.25">
      <c r="A264" s="680" t="s">
        <v>189</v>
      </c>
      <c r="B264" s="681"/>
      <c r="C264" s="189"/>
      <c r="D264" s="457">
        <f t="shared" ref="D264" si="87">D242</f>
        <v>259000</v>
      </c>
      <c r="E264" s="457"/>
      <c r="F264" s="457">
        <f>F242</f>
        <v>438522.4</v>
      </c>
      <c r="G264" s="8"/>
      <c r="H264" s="41"/>
      <c r="I264" s="6"/>
      <c r="J264" s="6"/>
    </row>
    <row r="265" spans="1:10" x14ac:dyDescent="0.25">
      <c r="A265" s="682" t="s">
        <v>190</v>
      </c>
      <c r="B265" s="683"/>
      <c r="C265" s="190"/>
      <c r="D265" s="458">
        <f>D253</f>
        <v>267688.17</v>
      </c>
      <c r="E265" s="458"/>
      <c r="F265" s="458">
        <f>D265</f>
        <v>267688.17</v>
      </c>
      <c r="G265" s="8"/>
      <c r="H265" s="41"/>
      <c r="I265" s="6"/>
      <c r="J265" s="6"/>
    </row>
    <row r="266" spans="1:10" ht="16.5" customHeight="1" x14ac:dyDescent="0.25">
      <c r="A266" s="684" t="s">
        <v>191</v>
      </c>
      <c r="B266" s="685"/>
      <c r="C266" s="185"/>
      <c r="D266" s="459">
        <v>670839</v>
      </c>
      <c r="E266" s="459"/>
      <c r="F266" s="459">
        <f>SUM(D266:E266)</f>
        <v>670839</v>
      </c>
      <c r="G266" s="8"/>
      <c r="H266" s="41"/>
      <c r="I266" s="6"/>
      <c r="J266" s="6"/>
    </row>
    <row r="267" spans="1:10" ht="15.75" customHeight="1" x14ac:dyDescent="0.25">
      <c r="A267" s="827" t="s">
        <v>192</v>
      </c>
      <c r="B267" s="828"/>
      <c r="C267" s="829"/>
      <c r="D267" s="624">
        <f>SUM(D263:D266)</f>
        <v>1793227.7</v>
      </c>
      <c r="E267" s="624"/>
      <c r="F267" s="624">
        <f>SUM(F263:F266)</f>
        <v>2023821.16</v>
      </c>
      <c r="G267" s="8"/>
      <c r="H267" s="41"/>
      <c r="I267" s="6"/>
      <c r="J267" s="6"/>
    </row>
    <row r="268" spans="1:10" x14ac:dyDescent="0.25">
      <c r="A268" s="686" t="s">
        <v>193</v>
      </c>
      <c r="B268" s="687"/>
      <c r="C268" s="191"/>
      <c r="D268" s="626">
        <f>D261-D267</f>
        <v>58229.899999999907</v>
      </c>
      <c r="E268" s="626"/>
      <c r="F268" s="626">
        <f>F261-F267</f>
        <v>101665.92000000016</v>
      </c>
      <c r="G268" s="8"/>
      <c r="H268" s="41"/>
      <c r="I268" s="6"/>
      <c r="J268" s="6"/>
    </row>
    <row r="269" spans="1:10" x14ac:dyDescent="0.25">
      <c r="A269" s="16"/>
      <c r="B269" s="21"/>
      <c r="C269" s="159"/>
      <c r="D269" s="148"/>
      <c r="E269" s="491"/>
      <c r="F269" s="491"/>
      <c r="G269" s="8"/>
      <c r="H269" s="8"/>
      <c r="I269" s="6"/>
      <c r="J269" s="6"/>
    </row>
    <row r="270" spans="1:10" x14ac:dyDescent="0.25">
      <c r="A270" s="16"/>
      <c r="B270" s="21"/>
      <c r="C270" s="159"/>
      <c r="D270" s="148"/>
      <c r="E270" s="491"/>
      <c r="F270" s="491"/>
      <c r="G270" s="8"/>
      <c r="H270" s="8"/>
      <c r="I270" s="6"/>
      <c r="J270" s="6"/>
    </row>
    <row r="271" spans="1:10" x14ac:dyDescent="0.25">
      <c r="A271" s="20"/>
      <c r="B271" s="19"/>
      <c r="C271" s="159"/>
      <c r="D271" s="491"/>
      <c r="E271" s="491"/>
      <c r="F271" s="491"/>
      <c r="G271" s="8"/>
      <c r="H271" s="8"/>
      <c r="I271" s="6"/>
      <c r="J271" s="6"/>
    </row>
    <row r="272" spans="1:10" x14ac:dyDescent="0.25">
      <c r="A272" s="20"/>
      <c r="B272" s="19"/>
      <c r="C272" s="159"/>
      <c r="D272" s="491"/>
      <c r="E272" s="491"/>
      <c r="F272" s="491"/>
      <c r="G272" s="8"/>
      <c r="H272" s="8"/>
      <c r="I272" s="6"/>
      <c r="J272" s="6"/>
    </row>
    <row r="273" spans="1:10" x14ac:dyDescent="0.25">
      <c r="A273" s="20"/>
      <c r="B273" s="19"/>
      <c r="C273" s="159"/>
      <c r="D273" s="670"/>
      <c r="E273" s="491"/>
      <c r="F273" s="491"/>
      <c r="G273" s="8"/>
      <c r="H273" s="8"/>
      <c r="I273" s="6"/>
      <c r="J273" s="6"/>
    </row>
    <row r="274" spans="1:10" x14ac:dyDescent="0.25">
      <c r="A274" s="20"/>
      <c r="B274" s="19"/>
      <c r="C274" s="159"/>
      <c r="D274" s="148"/>
      <c r="E274" s="491"/>
      <c r="F274" s="491"/>
      <c r="G274" s="8"/>
      <c r="H274" s="8"/>
      <c r="I274" s="6"/>
      <c r="J274" s="6"/>
    </row>
    <row r="275" spans="1:10" x14ac:dyDescent="0.25">
      <c r="A275" s="16"/>
      <c r="B275" s="21"/>
      <c r="C275" s="160"/>
      <c r="D275" s="491"/>
      <c r="E275" s="491"/>
      <c r="F275" s="491"/>
      <c r="G275" s="8"/>
      <c r="H275" s="8"/>
      <c r="I275" s="6"/>
      <c r="J275" s="6"/>
    </row>
    <row r="276" spans="1:10" x14ac:dyDescent="0.25">
      <c r="A276" s="5"/>
      <c r="B276" s="21"/>
      <c r="C276" s="160"/>
      <c r="D276" s="491"/>
      <c r="E276" s="491"/>
      <c r="F276" s="491"/>
      <c r="G276" s="8"/>
      <c r="H276" s="8"/>
      <c r="I276" s="6"/>
      <c r="J276" s="6"/>
    </row>
    <row r="277" spans="1:10" x14ac:dyDescent="0.25">
      <c r="A277" s="8"/>
      <c r="B277" s="8"/>
      <c r="C277" s="148"/>
      <c r="D277" s="670"/>
      <c r="E277" s="491"/>
      <c r="F277" s="491"/>
      <c r="G277" s="8"/>
      <c r="H277" s="8"/>
      <c r="I277" s="6"/>
      <c r="J277" s="6"/>
    </row>
    <row r="278" spans="1:10" x14ac:dyDescent="0.25">
      <c r="C278" s="669"/>
      <c r="D278" s="148"/>
      <c r="E278" s="491"/>
      <c r="F278" s="491"/>
      <c r="G278" s="8"/>
      <c r="H278" s="8"/>
      <c r="I278" s="6"/>
      <c r="J278" s="6"/>
    </row>
    <row r="279" spans="1:10" x14ac:dyDescent="0.25">
      <c r="C279" s="669"/>
      <c r="D279" s="670"/>
      <c r="E279" s="491"/>
      <c r="F279" s="491"/>
      <c r="G279" s="8"/>
      <c r="H279" s="8"/>
      <c r="I279" s="6"/>
      <c r="J279" s="6"/>
    </row>
    <row r="280" spans="1:10" x14ac:dyDescent="0.25">
      <c r="C280" s="669"/>
      <c r="D280" s="148"/>
      <c r="E280" s="491"/>
      <c r="F280" s="491"/>
      <c r="G280" s="8"/>
      <c r="H280" s="8"/>
      <c r="I280" s="6"/>
      <c r="J280" s="6"/>
    </row>
    <row r="281" spans="1:10" x14ac:dyDescent="0.25">
      <c r="C281" s="669"/>
      <c r="D281" s="148"/>
      <c r="E281" s="491"/>
      <c r="F281" s="491"/>
      <c r="G281" s="8"/>
      <c r="H281" s="8"/>
      <c r="I281" s="6"/>
      <c r="J281" s="6"/>
    </row>
    <row r="282" spans="1:10" x14ac:dyDescent="0.25">
      <c r="C282" s="669"/>
      <c r="D282" s="148"/>
      <c r="E282" s="491"/>
      <c r="F282" s="491"/>
      <c r="G282" s="8"/>
      <c r="H282" s="8"/>
      <c r="I282" s="6"/>
      <c r="J282" s="6"/>
    </row>
    <row r="283" spans="1:10" x14ac:dyDescent="0.25">
      <c r="C283" s="669"/>
      <c r="D283" s="148"/>
      <c r="E283" s="491"/>
      <c r="F283" s="491"/>
      <c r="G283" s="8"/>
      <c r="H283" s="8"/>
      <c r="I283" s="6"/>
      <c r="J283" s="6"/>
    </row>
    <row r="284" spans="1:10" x14ac:dyDescent="0.25">
      <c r="C284" s="669"/>
      <c r="D284" s="148"/>
      <c r="E284" s="491"/>
      <c r="F284" s="491"/>
      <c r="G284" s="8"/>
      <c r="H284" s="8"/>
      <c r="I284" s="6"/>
      <c r="J284" s="6"/>
    </row>
    <row r="285" spans="1:10" x14ac:dyDescent="0.25">
      <c r="C285" s="669"/>
      <c r="D285" s="148"/>
      <c r="E285" s="491"/>
      <c r="F285" s="491"/>
      <c r="G285" s="8"/>
      <c r="H285" s="8"/>
      <c r="I285" s="6"/>
      <c r="J285" s="6"/>
    </row>
    <row r="286" spans="1:10" x14ac:dyDescent="0.25">
      <c r="C286" s="669"/>
      <c r="D286" s="148"/>
      <c r="E286" s="491"/>
      <c r="F286" s="491"/>
      <c r="G286" s="8"/>
      <c r="H286" s="8"/>
      <c r="I286" s="6"/>
      <c r="J286" s="6"/>
    </row>
    <row r="287" spans="1:10" x14ac:dyDescent="0.25">
      <c r="C287" s="669"/>
      <c r="D287" s="148"/>
      <c r="E287" s="491"/>
      <c r="F287" s="491"/>
      <c r="G287" s="8"/>
      <c r="H287" s="8"/>
      <c r="I287" s="6"/>
      <c r="J287" s="6"/>
    </row>
    <row r="288" spans="1:10" x14ac:dyDescent="0.25">
      <c r="C288" s="669"/>
      <c r="D288" s="148"/>
      <c r="E288" s="491"/>
      <c r="F288" s="491"/>
      <c r="G288" s="8"/>
      <c r="H288" s="8"/>
      <c r="I288" s="6"/>
      <c r="J288" s="6"/>
    </row>
    <row r="289" spans="1:10" x14ac:dyDescent="0.25">
      <c r="C289" s="669"/>
      <c r="D289" s="148"/>
      <c r="E289" s="491"/>
      <c r="F289" s="491"/>
      <c r="G289" s="8"/>
      <c r="H289" s="8"/>
      <c r="I289" s="6"/>
      <c r="J289" s="6"/>
    </row>
    <row r="290" spans="1:10" x14ac:dyDescent="0.25">
      <c r="C290" s="669"/>
      <c r="D290" s="148"/>
      <c r="E290" s="491"/>
      <c r="F290" s="491"/>
      <c r="G290" s="8"/>
      <c r="H290" s="8"/>
      <c r="I290" s="6"/>
      <c r="J290" s="6"/>
    </row>
    <row r="291" spans="1:10" x14ac:dyDescent="0.25">
      <c r="C291" s="669"/>
      <c r="D291" s="148"/>
      <c r="E291" s="491"/>
      <c r="F291" s="491"/>
      <c r="G291" s="8"/>
      <c r="H291" s="8"/>
      <c r="I291" s="6"/>
      <c r="J291" s="6"/>
    </row>
    <row r="292" spans="1:10" x14ac:dyDescent="0.25">
      <c r="C292" s="669"/>
      <c r="D292" s="148"/>
      <c r="E292" s="491"/>
      <c r="F292" s="491"/>
      <c r="G292" s="8"/>
      <c r="H292" s="8"/>
      <c r="I292" s="6"/>
      <c r="J292" s="6"/>
    </row>
    <row r="293" spans="1:10" x14ac:dyDescent="0.25">
      <c r="C293" s="669"/>
      <c r="D293" s="148"/>
      <c r="E293" s="491"/>
      <c r="F293" s="491"/>
      <c r="G293" s="8"/>
      <c r="H293" s="8"/>
      <c r="I293" s="6"/>
      <c r="J293" s="6"/>
    </row>
    <row r="294" spans="1:10" x14ac:dyDescent="0.25">
      <c r="C294" s="669"/>
      <c r="D294" s="148"/>
      <c r="E294" s="491"/>
      <c r="F294" s="491"/>
      <c r="G294" s="8"/>
      <c r="H294" s="8"/>
      <c r="I294" s="6"/>
      <c r="J294" s="6"/>
    </row>
    <row r="295" spans="1:10" x14ac:dyDescent="0.25">
      <c r="C295" s="669"/>
      <c r="D295" s="148"/>
      <c r="E295" s="491"/>
      <c r="F295" s="491"/>
      <c r="G295" s="8"/>
      <c r="H295" s="8"/>
      <c r="I295" s="6"/>
      <c r="J295" s="6"/>
    </row>
    <row r="296" spans="1:10" x14ac:dyDescent="0.25">
      <c r="C296" s="669"/>
      <c r="D296" s="148"/>
      <c r="E296" s="491"/>
      <c r="F296" s="491"/>
      <c r="G296" s="8"/>
      <c r="H296" s="8"/>
      <c r="I296" s="6"/>
      <c r="J296" s="6"/>
    </row>
    <row r="297" spans="1:10" x14ac:dyDescent="0.25">
      <c r="C297" s="669"/>
      <c r="D297" s="148"/>
      <c r="E297" s="491"/>
      <c r="F297" s="491"/>
      <c r="G297" s="8"/>
      <c r="H297" s="8"/>
      <c r="I297" s="6"/>
      <c r="J297" s="6"/>
    </row>
    <row r="298" spans="1:10" x14ac:dyDescent="0.25">
      <c r="C298" s="669"/>
      <c r="D298" s="148"/>
      <c r="E298" s="491"/>
      <c r="F298" s="491"/>
      <c r="G298" s="8"/>
      <c r="H298" s="8"/>
      <c r="I298" s="6"/>
      <c r="J298" s="6"/>
    </row>
    <row r="299" spans="1:10" x14ac:dyDescent="0.25">
      <c r="C299" s="669"/>
      <c r="D299" s="148"/>
      <c r="E299" s="491"/>
      <c r="F299" s="491"/>
      <c r="G299" s="8"/>
      <c r="H299" s="8"/>
      <c r="I299" s="6"/>
      <c r="J299" s="6"/>
    </row>
    <row r="300" spans="1:10" x14ac:dyDescent="0.25">
      <c r="C300" s="669"/>
      <c r="D300" s="148"/>
      <c r="E300" s="491"/>
      <c r="F300" s="491"/>
      <c r="G300" s="8"/>
      <c r="H300" s="8"/>
      <c r="I300" s="6"/>
      <c r="J300" s="6"/>
    </row>
    <row r="301" spans="1:10" x14ac:dyDescent="0.25">
      <c r="C301" s="669"/>
      <c r="D301" s="148"/>
      <c r="E301" s="491"/>
      <c r="F301" s="491"/>
      <c r="G301" s="8"/>
      <c r="H301" s="8"/>
      <c r="I301" s="6"/>
      <c r="J301" s="6"/>
    </row>
    <row r="302" spans="1:10" x14ac:dyDescent="0.25">
      <c r="C302" s="669"/>
      <c r="D302" s="148"/>
      <c r="E302" s="491"/>
      <c r="F302" s="491"/>
      <c r="G302" s="8"/>
      <c r="H302" s="8"/>
      <c r="I302" s="6"/>
      <c r="J302" s="6"/>
    </row>
    <row r="303" spans="1:10" x14ac:dyDescent="0.25">
      <c r="A303" s="24"/>
      <c r="B303" s="11"/>
      <c r="C303" s="161"/>
      <c r="D303" s="148"/>
      <c r="E303" s="491"/>
      <c r="F303" s="491"/>
      <c r="G303" s="8"/>
      <c r="H303" s="8"/>
      <c r="I303" s="6"/>
      <c r="J303" s="6"/>
    </row>
    <row r="304" spans="1:10" x14ac:dyDescent="0.25">
      <c r="A304" s="24"/>
      <c r="B304" s="11"/>
      <c r="C304" s="161"/>
      <c r="D304" s="148"/>
      <c r="E304" s="491"/>
      <c r="F304" s="491"/>
      <c r="G304" s="8"/>
      <c r="H304" s="8"/>
      <c r="I304" s="6"/>
      <c r="J304" s="6"/>
    </row>
    <row r="305" spans="1:10" x14ac:dyDescent="0.25">
      <c r="A305" s="24"/>
      <c r="B305" s="11"/>
      <c r="C305" s="161"/>
      <c r="D305" s="148"/>
      <c r="E305" s="491"/>
      <c r="F305" s="491"/>
      <c r="G305" s="8"/>
      <c r="H305" s="8"/>
      <c r="I305" s="6"/>
      <c r="J305" s="6"/>
    </row>
    <row r="306" spans="1:10" x14ac:dyDescent="0.25">
      <c r="A306" s="24"/>
      <c r="B306" s="11"/>
      <c r="C306" s="161"/>
      <c r="D306" s="148"/>
      <c r="E306" s="491"/>
      <c r="F306" s="491"/>
      <c r="G306" s="8"/>
      <c r="H306" s="8"/>
      <c r="I306" s="6"/>
      <c r="J306" s="6"/>
    </row>
    <row r="307" spans="1:10" x14ac:dyDescent="0.25">
      <c r="A307" s="25"/>
      <c r="B307" s="11"/>
      <c r="C307" s="161"/>
      <c r="D307" s="148"/>
      <c r="E307" s="491"/>
      <c r="F307" s="491"/>
      <c r="G307" s="8"/>
      <c r="H307" s="8"/>
      <c r="I307" s="6"/>
      <c r="J307" s="6"/>
    </row>
    <row r="308" spans="1:10" x14ac:dyDescent="0.25">
      <c r="A308" s="25"/>
      <c r="B308" s="26"/>
      <c r="C308" s="27"/>
      <c r="D308" s="148"/>
      <c r="E308" s="491"/>
      <c r="F308" s="491"/>
      <c r="G308" s="8"/>
      <c r="H308" s="8"/>
      <c r="I308" s="6"/>
      <c r="J308" s="6"/>
    </row>
    <row r="309" spans="1:10" x14ac:dyDescent="0.25">
      <c r="A309" s="24"/>
      <c r="B309" s="28"/>
      <c r="C309" s="161"/>
      <c r="D309" s="148"/>
      <c r="E309" s="491"/>
      <c r="F309" s="491"/>
      <c r="G309" s="8"/>
      <c r="H309" s="8"/>
      <c r="I309" s="6"/>
      <c r="J309" s="6"/>
    </row>
    <row r="310" spans="1:10" x14ac:dyDescent="0.25">
      <c r="A310" s="24"/>
      <c r="B310" s="11"/>
      <c r="C310" s="161"/>
      <c r="D310" s="148"/>
      <c r="E310" s="491"/>
      <c r="F310" s="491"/>
      <c r="G310" s="8"/>
      <c r="H310" s="8"/>
      <c r="I310" s="6"/>
      <c r="J310" s="6"/>
    </row>
    <row r="311" spans="1:10" x14ac:dyDescent="0.25">
      <c r="A311" s="8"/>
      <c r="B311" s="8"/>
      <c r="C311" s="148"/>
      <c r="D311" s="148"/>
      <c r="E311" s="491"/>
      <c r="F311" s="491"/>
      <c r="G311" s="8"/>
      <c r="H311" s="8"/>
      <c r="I311" s="6"/>
      <c r="J311" s="6"/>
    </row>
    <row r="312" spans="1:10" x14ac:dyDescent="0.25">
      <c r="A312" s="8"/>
      <c r="B312" s="8"/>
      <c r="C312" s="148"/>
      <c r="D312" s="148"/>
      <c r="E312" s="491"/>
      <c r="F312" s="491"/>
      <c r="G312" s="8"/>
      <c r="H312" s="8"/>
      <c r="I312" s="6"/>
      <c r="J312" s="6"/>
    </row>
    <row r="313" spans="1:10" x14ac:dyDescent="0.25">
      <c r="A313" s="8"/>
      <c r="B313" s="8"/>
      <c r="C313" s="148"/>
      <c r="D313" s="148"/>
      <c r="E313" s="491"/>
      <c r="F313" s="491"/>
      <c r="G313" s="8"/>
      <c r="H313" s="8"/>
      <c r="I313" s="6"/>
      <c r="J313" s="6"/>
    </row>
    <row r="314" spans="1:10" x14ac:dyDescent="0.25">
      <c r="A314" s="8"/>
      <c r="B314" s="8"/>
      <c r="C314" s="148"/>
      <c r="D314" s="148"/>
      <c r="E314" s="491"/>
      <c r="F314" s="491"/>
      <c r="G314" s="8"/>
      <c r="H314" s="8"/>
      <c r="I314" s="6"/>
      <c r="J314" s="6"/>
    </row>
    <row r="315" spans="1:10" x14ac:dyDescent="0.25">
      <c r="A315" s="8"/>
      <c r="B315" s="8"/>
      <c r="C315" s="148"/>
      <c r="D315" s="148"/>
      <c r="E315" s="491"/>
      <c r="F315" s="491"/>
      <c r="G315" s="8"/>
      <c r="H315" s="8"/>
      <c r="I315" s="6"/>
      <c r="J315" s="6"/>
    </row>
    <row r="316" spans="1:10" x14ac:dyDescent="0.25">
      <c r="B316" s="7"/>
      <c r="C316" s="158"/>
      <c r="D316" s="148"/>
      <c r="E316" s="491"/>
      <c r="F316" s="491"/>
      <c r="G316" s="8"/>
      <c r="H316" s="8"/>
      <c r="I316" s="6"/>
      <c r="J316" s="6"/>
    </row>
    <row r="317" spans="1:10" x14ac:dyDescent="0.25">
      <c r="B317" s="7"/>
      <c r="C317" s="158"/>
      <c r="D317" s="148"/>
      <c r="E317" s="491"/>
      <c r="F317" s="491"/>
      <c r="G317" s="8"/>
      <c r="H317" s="8"/>
      <c r="I317" s="6"/>
      <c r="J317" s="6"/>
    </row>
    <row r="318" spans="1:10" x14ac:dyDescent="0.25">
      <c r="B318" s="7"/>
      <c r="C318" s="158"/>
      <c r="D318" s="148"/>
      <c r="E318" s="491"/>
      <c r="F318" s="491"/>
      <c r="G318" s="8"/>
      <c r="H318" s="8"/>
      <c r="I318" s="6"/>
      <c r="J318" s="6"/>
    </row>
    <row r="319" spans="1:10" x14ac:dyDescent="0.25">
      <c r="A319" s="30"/>
      <c r="B319" s="11"/>
      <c r="C319" s="162"/>
      <c r="D319" s="148"/>
      <c r="E319" s="491"/>
      <c r="F319" s="491"/>
      <c r="G319" s="8"/>
      <c r="H319" s="8"/>
      <c r="I319" s="6"/>
      <c r="J319" s="6"/>
    </row>
    <row r="320" spans="1:10" x14ac:dyDescent="0.25">
      <c r="A320" s="30"/>
      <c r="B320" s="11"/>
      <c r="C320" s="163"/>
      <c r="D320" s="148"/>
      <c r="E320" s="491"/>
      <c r="F320" s="491"/>
      <c r="G320" s="8"/>
      <c r="H320" s="8"/>
      <c r="I320" s="6"/>
      <c r="J320" s="6"/>
    </row>
    <row r="321" spans="1:10" x14ac:dyDescent="0.25">
      <c r="A321" s="30"/>
      <c r="B321" s="11"/>
      <c r="C321" s="164"/>
      <c r="D321" s="148"/>
      <c r="E321" s="491"/>
      <c r="F321" s="491"/>
      <c r="G321" s="8"/>
      <c r="H321" s="8"/>
      <c r="I321" s="6"/>
      <c r="J321" s="6"/>
    </row>
    <row r="322" spans="1:10" x14ac:dyDescent="0.25">
      <c r="A322" s="30"/>
      <c r="B322" s="11"/>
      <c r="C322" s="164"/>
      <c r="D322" s="148"/>
      <c r="E322" s="491"/>
      <c r="F322" s="491"/>
      <c r="G322" s="8"/>
      <c r="H322" s="8"/>
      <c r="I322" s="6"/>
      <c r="J322" s="6"/>
    </row>
    <row r="323" spans="1:10" x14ac:dyDescent="0.25">
      <c r="A323" s="30"/>
      <c r="B323" s="11"/>
      <c r="C323" s="164"/>
      <c r="D323" s="148"/>
      <c r="E323" s="491"/>
      <c r="F323" s="491"/>
      <c r="G323" s="8"/>
      <c r="H323" s="8"/>
      <c r="I323" s="6"/>
      <c r="J323" s="6"/>
    </row>
    <row r="324" spans="1:10" x14ac:dyDescent="0.25">
      <c r="A324" s="30"/>
      <c r="B324" s="11"/>
      <c r="C324" s="164"/>
      <c r="D324" s="148"/>
      <c r="E324" s="491"/>
      <c r="F324" s="491"/>
      <c r="G324" s="8"/>
      <c r="H324" s="8"/>
      <c r="I324" s="6"/>
      <c r="J324" s="6"/>
    </row>
    <row r="325" spans="1:10" x14ac:dyDescent="0.25">
      <c r="D325" s="148"/>
      <c r="E325" s="491"/>
      <c r="F325" s="491"/>
      <c r="G325" s="8"/>
      <c r="H325" s="8"/>
      <c r="I325" s="6"/>
      <c r="J325" s="6"/>
    </row>
    <row r="326" spans="1:10" x14ac:dyDescent="0.25">
      <c r="D326" s="148"/>
      <c r="E326" s="491"/>
      <c r="F326" s="491"/>
      <c r="G326" s="8"/>
      <c r="H326" s="8"/>
      <c r="I326" s="6"/>
      <c r="J326" s="6"/>
    </row>
    <row r="327" spans="1:10" x14ac:dyDescent="0.25">
      <c r="D327" s="148"/>
      <c r="E327" s="491"/>
      <c r="F327" s="491"/>
      <c r="G327" s="8"/>
      <c r="H327" s="8"/>
      <c r="I327" s="6"/>
      <c r="J327" s="6"/>
    </row>
    <row r="328" spans="1:10" x14ac:dyDescent="0.25">
      <c r="D328" s="148"/>
      <c r="E328" s="491"/>
      <c r="F328" s="491"/>
      <c r="G328" s="8"/>
      <c r="H328" s="8"/>
      <c r="I328" s="6"/>
      <c r="J328" s="6"/>
    </row>
    <row r="329" spans="1:10" x14ac:dyDescent="0.25">
      <c r="D329" s="148"/>
      <c r="E329" s="491"/>
      <c r="F329" s="491"/>
      <c r="G329" s="8"/>
      <c r="H329" s="8"/>
      <c r="I329" s="6"/>
      <c r="J329" s="6"/>
    </row>
    <row r="330" spans="1:10" x14ac:dyDescent="0.25">
      <c r="D330" s="148"/>
      <c r="E330" s="491"/>
      <c r="F330" s="491"/>
      <c r="G330" s="8"/>
      <c r="H330" s="8"/>
      <c r="I330" s="6"/>
      <c r="J330" s="6"/>
    </row>
    <row r="331" spans="1:10" x14ac:dyDescent="0.25">
      <c r="D331" s="148"/>
      <c r="E331" s="491"/>
      <c r="F331" s="491"/>
      <c r="G331" s="8"/>
      <c r="H331" s="8"/>
      <c r="I331" s="6"/>
      <c r="J331" s="6"/>
    </row>
    <row r="332" spans="1:10" x14ac:dyDescent="0.25">
      <c r="D332" s="148"/>
      <c r="E332" s="491"/>
      <c r="F332" s="491"/>
      <c r="G332" s="8"/>
      <c r="H332" s="8"/>
      <c r="I332" s="6"/>
      <c r="J332" s="6"/>
    </row>
    <row r="333" spans="1:10" x14ac:dyDescent="0.25">
      <c r="A333" s="30"/>
      <c r="B333" s="11"/>
      <c r="C333" s="164"/>
      <c r="D333" s="148"/>
      <c r="E333" s="491"/>
      <c r="F333" s="491"/>
      <c r="G333" s="8"/>
      <c r="H333" s="8"/>
      <c r="I333" s="6"/>
      <c r="J333" s="6"/>
    </row>
    <row r="334" spans="1:10" x14ac:dyDescent="0.25">
      <c r="A334" s="30"/>
      <c r="B334" s="25"/>
      <c r="C334" s="165"/>
      <c r="D334" s="148"/>
      <c r="E334" s="491"/>
      <c r="F334" s="491"/>
      <c r="G334" s="8"/>
      <c r="H334" s="8"/>
      <c r="I334" s="6"/>
      <c r="J334" s="6"/>
    </row>
    <row r="335" spans="1:10" x14ac:dyDescent="0.25">
      <c r="A335" s="30"/>
      <c r="B335" s="25"/>
      <c r="C335" s="165"/>
      <c r="D335" s="148"/>
      <c r="E335" s="491"/>
      <c r="F335" s="491"/>
      <c r="G335" s="8"/>
      <c r="H335" s="8"/>
      <c r="I335" s="6"/>
      <c r="J335" s="6"/>
    </row>
    <row r="336" spans="1:10" ht="15.75" x14ac:dyDescent="0.25">
      <c r="A336" s="30"/>
      <c r="B336" s="24"/>
      <c r="C336" s="166"/>
      <c r="D336" s="148"/>
      <c r="E336" s="491"/>
      <c r="F336" s="491"/>
      <c r="G336" s="8"/>
      <c r="H336" s="8"/>
      <c r="I336" s="6"/>
      <c r="J336" s="6"/>
    </row>
    <row r="337" spans="1:10" ht="15.75" x14ac:dyDescent="0.25">
      <c r="A337" s="30"/>
      <c r="B337" s="24"/>
      <c r="C337" s="167"/>
      <c r="D337" s="148"/>
      <c r="E337" s="491"/>
      <c r="F337" s="491"/>
      <c r="G337" s="8"/>
      <c r="H337" s="8"/>
      <c r="I337" s="6"/>
      <c r="J337" s="6"/>
    </row>
    <row r="338" spans="1:10" ht="15.75" x14ac:dyDescent="0.25">
      <c r="B338" s="24"/>
      <c r="C338" s="167"/>
      <c r="D338" s="148"/>
      <c r="E338" s="491"/>
      <c r="F338" s="491"/>
      <c r="G338" s="8"/>
      <c r="H338" s="8"/>
      <c r="I338" s="6"/>
      <c r="J338" s="6"/>
    </row>
    <row r="339" spans="1:10" ht="15.75" x14ac:dyDescent="0.25">
      <c r="B339" s="24"/>
      <c r="C339" s="167"/>
      <c r="D339" s="148"/>
      <c r="E339" s="491"/>
      <c r="F339" s="491"/>
      <c r="G339" s="8"/>
      <c r="H339" s="8"/>
      <c r="I339" s="6"/>
      <c r="J339" s="6"/>
    </row>
    <row r="340" spans="1:10" x14ac:dyDescent="0.25">
      <c r="B340" s="24"/>
      <c r="C340" s="165"/>
      <c r="D340" s="148"/>
      <c r="E340" s="491"/>
      <c r="F340" s="491"/>
      <c r="G340" s="8"/>
      <c r="H340" s="8"/>
      <c r="I340" s="6"/>
      <c r="J340" s="6"/>
    </row>
    <row r="341" spans="1:10" x14ac:dyDescent="0.25">
      <c r="B341" s="7"/>
      <c r="C341" s="158"/>
      <c r="G341" s="6"/>
      <c r="H341" s="6"/>
      <c r="I341" s="6"/>
      <c r="J341" s="6"/>
    </row>
    <row r="342" spans="1:10" x14ac:dyDescent="0.25">
      <c r="B342" s="7"/>
      <c r="C342" s="158"/>
      <c r="G342" s="6"/>
      <c r="H342" s="6"/>
      <c r="I342" s="6"/>
      <c r="J342" s="6"/>
    </row>
    <row r="343" spans="1:10" x14ac:dyDescent="0.25">
      <c r="B343" s="7"/>
      <c r="C343" s="158"/>
    </row>
    <row r="344" spans="1:10" x14ac:dyDescent="0.25">
      <c r="B344" s="7"/>
      <c r="C344" s="158"/>
    </row>
    <row r="345" spans="1:10" x14ac:dyDescent="0.25">
      <c r="B345" s="7"/>
      <c r="C345" s="158"/>
    </row>
  </sheetData>
  <mergeCells count="9">
    <mergeCell ref="I65:K65"/>
    <mergeCell ref="A263:C263"/>
    <mergeCell ref="A267:C267"/>
    <mergeCell ref="A4:C4"/>
    <mergeCell ref="A5:C5"/>
    <mergeCell ref="A215:C215"/>
    <mergeCell ref="A256:C256"/>
    <mergeCell ref="A261:C261"/>
    <mergeCell ref="A219:C219"/>
  </mergeCells>
  <pageMargins left="0" right="0" top="0.74803149606299213" bottom="0.74803149606299213" header="0.31496062992125984" footer="0.31496062992125984"/>
  <pageSetup paperSize="9" scale="8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195"/>
  <sheetViews>
    <sheetView workbookViewId="0">
      <selection activeCell="Q10" sqref="Q10"/>
    </sheetView>
  </sheetViews>
  <sheetFormatPr defaultRowHeight="15" x14ac:dyDescent="0.25"/>
  <cols>
    <col min="1" max="1" width="3.140625" customWidth="1"/>
    <col min="2" max="2" width="4.140625" customWidth="1"/>
    <col min="3" max="3" width="5.28515625" customWidth="1"/>
    <col min="4" max="4" width="8.140625" customWidth="1"/>
    <col min="5" max="5" width="7.5703125" customWidth="1"/>
    <col min="6" max="6" width="32.28515625" customWidth="1"/>
    <col min="7" max="8" width="13.140625" style="6" hidden="1" customWidth="1"/>
    <col min="9" max="9" width="11.28515625" hidden="1" customWidth="1"/>
    <col min="10" max="10" width="13.42578125" hidden="1" customWidth="1"/>
    <col min="11" max="11" width="13.42578125" customWidth="1"/>
    <col min="12" max="12" width="10.7109375" customWidth="1"/>
    <col min="13" max="13" width="11.28515625" customWidth="1"/>
    <col min="14" max="14" width="11.140625" customWidth="1"/>
    <col min="15" max="15" width="13.28515625" customWidth="1"/>
    <col min="255" max="255" width="3.140625" customWidth="1"/>
    <col min="256" max="256" width="4.140625" customWidth="1"/>
    <col min="257" max="257" width="5.28515625" customWidth="1"/>
    <col min="258" max="258" width="6.85546875" customWidth="1"/>
    <col min="259" max="259" width="7.5703125" customWidth="1"/>
    <col min="260" max="260" width="25.5703125" customWidth="1"/>
    <col min="261" max="261" width="10.7109375" customWidth="1"/>
    <col min="262" max="262" width="0" hidden="1" customWidth="1"/>
    <col min="263" max="263" width="10.5703125" customWidth="1"/>
    <col min="264" max="264" width="11.140625" customWidth="1"/>
    <col min="265" max="265" width="10.28515625" customWidth="1"/>
    <col min="266" max="266" width="11.28515625" customWidth="1"/>
    <col min="511" max="511" width="3.140625" customWidth="1"/>
    <col min="512" max="512" width="4.140625" customWidth="1"/>
    <col min="513" max="513" width="5.28515625" customWidth="1"/>
    <col min="514" max="514" width="6.85546875" customWidth="1"/>
    <col min="515" max="515" width="7.5703125" customWidth="1"/>
    <col min="516" max="516" width="25.5703125" customWidth="1"/>
    <col min="517" max="517" width="10.7109375" customWidth="1"/>
    <col min="518" max="518" width="0" hidden="1" customWidth="1"/>
    <col min="519" max="519" width="10.5703125" customWidth="1"/>
    <col min="520" max="520" width="11.140625" customWidth="1"/>
    <col min="521" max="521" width="10.28515625" customWidth="1"/>
    <col min="522" max="522" width="11.28515625" customWidth="1"/>
    <col min="767" max="767" width="3.140625" customWidth="1"/>
    <col min="768" max="768" width="4.140625" customWidth="1"/>
    <col min="769" max="769" width="5.28515625" customWidth="1"/>
    <col min="770" max="770" width="6.85546875" customWidth="1"/>
    <col min="771" max="771" width="7.5703125" customWidth="1"/>
    <col min="772" max="772" width="25.5703125" customWidth="1"/>
    <col min="773" max="773" width="10.7109375" customWidth="1"/>
    <col min="774" max="774" width="0" hidden="1" customWidth="1"/>
    <col min="775" max="775" width="10.5703125" customWidth="1"/>
    <col min="776" max="776" width="11.140625" customWidth="1"/>
    <col min="777" max="777" width="10.28515625" customWidth="1"/>
    <col min="778" max="778" width="11.28515625" customWidth="1"/>
    <col min="1023" max="1023" width="3.140625" customWidth="1"/>
    <col min="1024" max="1024" width="4.140625" customWidth="1"/>
    <col min="1025" max="1025" width="5.28515625" customWidth="1"/>
    <col min="1026" max="1026" width="6.85546875" customWidth="1"/>
    <col min="1027" max="1027" width="7.5703125" customWidth="1"/>
    <col min="1028" max="1028" width="25.5703125" customWidth="1"/>
    <col min="1029" max="1029" width="10.7109375" customWidth="1"/>
    <col min="1030" max="1030" width="0" hidden="1" customWidth="1"/>
    <col min="1031" max="1031" width="10.5703125" customWidth="1"/>
    <col min="1032" max="1032" width="11.140625" customWidth="1"/>
    <col min="1033" max="1033" width="10.28515625" customWidth="1"/>
    <col min="1034" max="1034" width="11.28515625" customWidth="1"/>
    <col min="1279" max="1279" width="3.140625" customWidth="1"/>
    <col min="1280" max="1280" width="4.140625" customWidth="1"/>
    <col min="1281" max="1281" width="5.28515625" customWidth="1"/>
    <col min="1282" max="1282" width="6.85546875" customWidth="1"/>
    <col min="1283" max="1283" width="7.5703125" customWidth="1"/>
    <col min="1284" max="1284" width="25.5703125" customWidth="1"/>
    <col min="1285" max="1285" width="10.7109375" customWidth="1"/>
    <col min="1286" max="1286" width="0" hidden="1" customWidth="1"/>
    <col min="1287" max="1287" width="10.5703125" customWidth="1"/>
    <col min="1288" max="1288" width="11.140625" customWidth="1"/>
    <col min="1289" max="1289" width="10.28515625" customWidth="1"/>
    <col min="1290" max="1290" width="11.28515625" customWidth="1"/>
    <col min="1535" max="1535" width="3.140625" customWidth="1"/>
    <col min="1536" max="1536" width="4.140625" customWidth="1"/>
    <col min="1537" max="1537" width="5.28515625" customWidth="1"/>
    <col min="1538" max="1538" width="6.85546875" customWidth="1"/>
    <col min="1539" max="1539" width="7.5703125" customWidth="1"/>
    <col min="1540" max="1540" width="25.5703125" customWidth="1"/>
    <col min="1541" max="1541" width="10.7109375" customWidth="1"/>
    <col min="1542" max="1542" width="0" hidden="1" customWidth="1"/>
    <col min="1543" max="1543" width="10.5703125" customWidth="1"/>
    <col min="1544" max="1544" width="11.140625" customWidth="1"/>
    <col min="1545" max="1545" width="10.28515625" customWidth="1"/>
    <col min="1546" max="1546" width="11.28515625" customWidth="1"/>
    <col min="1791" max="1791" width="3.140625" customWidth="1"/>
    <col min="1792" max="1792" width="4.140625" customWidth="1"/>
    <col min="1793" max="1793" width="5.28515625" customWidth="1"/>
    <col min="1794" max="1794" width="6.85546875" customWidth="1"/>
    <col min="1795" max="1795" width="7.5703125" customWidth="1"/>
    <col min="1796" max="1796" width="25.5703125" customWidth="1"/>
    <col min="1797" max="1797" width="10.7109375" customWidth="1"/>
    <col min="1798" max="1798" width="0" hidden="1" customWidth="1"/>
    <col min="1799" max="1799" width="10.5703125" customWidth="1"/>
    <col min="1800" max="1800" width="11.140625" customWidth="1"/>
    <col min="1801" max="1801" width="10.28515625" customWidth="1"/>
    <col min="1802" max="1802" width="11.28515625" customWidth="1"/>
    <col min="2047" max="2047" width="3.140625" customWidth="1"/>
    <col min="2048" max="2048" width="4.140625" customWidth="1"/>
    <col min="2049" max="2049" width="5.28515625" customWidth="1"/>
    <col min="2050" max="2050" width="6.85546875" customWidth="1"/>
    <col min="2051" max="2051" width="7.5703125" customWidth="1"/>
    <col min="2052" max="2052" width="25.5703125" customWidth="1"/>
    <col min="2053" max="2053" width="10.7109375" customWidth="1"/>
    <col min="2054" max="2054" width="0" hidden="1" customWidth="1"/>
    <col min="2055" max="2055" width="10.5703125" customWidth="1"/>
    <col min="2056" max="2056" width="11.140625" customWidth="1"/>
    <col min="2057" max="2057" width="10.28515625" customWidth="1"/>
    <col min="2058" max="2058" width="11.28515625" customWidth="1"/>
    <col min="2303" max="2303" width="3.140625" customWidth="1"/>
    <col min="2304" max="2304" width="4.140625" customWidth="1"/>
    <col min="2305" max="2305" width="5.28515625" customWidth="1"/>
    <col min="2306" max="2306" width="6.85546875" customWidth="1"/>
    <col min="2307" max="2307" width="7.5703125" customWidth="1"/>
    <col min="2308" max="2308" width="25.5703125" customWidth="1"/>
    <col min="2309" max="2309" width="10.7109375" customWidth="1"/>
    <col min="2310" max="2310" width="0" hidden="1" customWidth="1"/>
    <col min="2311" max="2311" width="10.5703125" customWidth="1"/>
    <col min="2312" max="2312" width="11.140625" customWidth="1"/>
    <col min="2313" max="2313" width="10.28515625" customWidth="1"/>
    <col min="2314" max="2314" width="11.28515625" customWidth="1"/>
    <col min="2559" max="2559" width="3.140625" customWidth="1"/>
    <col min="2560" max="2560" width="4.140625" customWidth="1"/>
    <col min="2561" max="2561" width="5.28515625" customWidth="1"/>
    <col min="2562" max="2562" width="6.85546875" customWidth="1"/>
    <col min="2563" max="2563" width="7.5703125" customWidth="1"/>
    <col min="2564" max="2564" width="25.5703125" customWidth="1"/>
    <col min="2565" max="2565" width="10.7109375" customWidth="1"/>
    <col min="2566" max="2566" width="0" hidden="1" customWidth="1"/>
    <col min="2567" max="2567" width="10.5703125" customWidth="1"/>
    <col min="2568" max="2568" width="11.140625" customWidth="1"/>
    <col min="2569" max="2569" width="10.28515625" customWidth="1"/>
    <col min="2570" max="2570" width="11.28515625" customWidth="1"/>
    <col min="2815" max="2815" width="3.140625" customWidth="1"/>
    <col min="2816" max="2816" width="4.140625" customWidth="1"/>
    <col min="2817" max="2817" width="5.28515625" customWidth="1"/>
    <col min="2818" max="2818" width="6.85546875" customWidth="1"/>
    <col min="2819" max="2819" width="7.5703125" customWidth="1"/>
    <col min="2820" max="2820" width="25.5703125" customWidth="1"/>
    <col min="2821" max="2821" width="10.7109375" customWidth="1"/>
    <col min="2822" max="2822" width="0" hidden="1" customWidth="1"/>
    <col min="2823" max="2823" width="10.5703125" customWidth="1"/>
    <col min="2824" max="2824" width="11.140625" customWidth="1"/>
    <col min="2825" max="2825" width="10.28515625" customWidth="1"/>
    <col min="2826" max="2826" width="11.28515625" customWidth="1"/>
    <col min="3071" max="3071" width="3.140625" customWidth="1"/>
    <col min="3072" max="3072" width="4.140625" customWidth="1"/>
    <col min="3073" max="3073" width="5.28515625" customWidth="1"/>
    <col min="3074" max="3074" width="6.85546875" customWidth="1"/>
    <col min="3075" max="3075" width="7.5703125" customWidth="1"/>
    <col min="3076" max="3076" width="25.5703125" customWidth="1"/>
    <col min="3077" max="3077" width="10.7109375" customWidth="1"/>
    <col min="3078" max="3078" width="0" hidden="1" customWidth="1"/>
    <col min="3079" max="3079" width="10.5703125" customWidth="1"/>
    <col min="3080" max="3080" width="11.140625" customWidth="1"/>
    <col min="3081" max="3081" width="10.28515625" customWidth="1"/>
    <col min="3082" max="3082" width="11.28515625" customWidth="1"/>
    <col min="3327" max="3327" width="3.140625" customWidth="1"/>
    <col min="3328" max="3328" width="4.140625" customWidth="1"/>
    <col min="3329" max="3329" width="5.28515625" customWidth="1"/>
    <col min="3330" max="3330" width="6.85546875" customWidth="1"/>
    <col min="3331" max="3331" width="7.5703125" customWidth="1"/>
    <col min="3332" max="3332" width="25.5703125" customWidth="1"/>
    <col min="3333" max="3333" width="10.7109375" customWidth="1"/>
    <col min="3334" max="3334" width="0" hidden="1" customWidth="1"/>
    <col min="3335" max="3335" width="10.5703125" customWidth="1"/>
    <col min="3336" max="3336" width="11.140625" customWidth="1"/>
    <col min="3337" max="3337" width="10.28515625" customWidth="1"/>
    <col min="3338" max="3338" width="11.28515625" customWidth="1"/>
    <col min="3583" max="3583" width="3.140625" customWidth="1"/>
    <col min="3584" max="3584" width="4.140625" customWidth="1"/>
    <col min="3585" max="3585" width="5.28515625" customWidth="1"/>
    <col min="3586" max="3586" width="6.85546875" customWidth="1"/>
    <col min="3587" max="3587" width="7.5703125" customWidth="1"/>
    <col min="3588" max="3588" width="25.5703125" customWidth="1"/>
    <col min="3589" max="3589" width="10.7109375" customWidth="1"/>
    <col min="3590" max="3590" width="0" hidden="1" customWidth="1"/>
    <col min="3591" max="3591" width="10.5703125" customWidth="1"/>
    <col min="3592" max="3592" width="11.140625" customWidth="1"/>
    <col min="3593" max="3593" width="10.28515625" customWidth="1"/>
    <col min="3594" max="3594" width="11.28515625" customWidth="1"/>
    <col min="3839" max="3839" width="3.140625" customWidth="1"/>
    <col min="3840" max="3840" width="4.140625" customWidth="1"/>
    <col min="3841" max="3841" width="5.28515625" customWidth="1"/>
    <col min="3842" max="3842" width="6.85546875" customWidth="1"/>
    <col min="3843" max="3843" width="7.5703125" customWidth="1"/>
    <col min="3844" max="3844" width="25.5703125" customWidth="1"/>
    <col min="3845" max="3845" width="10.7109375" customWidth="1"/>
    <col min="3846" max="3846" width="0" hidden="1" customWidth="1"/>
    <col min="3847" max="3847" width="10.5703125" customWidth="1"/>
    <col min="3848" max="3848" width="11.140625" customWidth="1"/>
    <col min="3849" max="3849" width="10.28515625" customWidth="1"/>
    <col min="3850" max="3850" width="11.28515625" customWidth="1"/>
    <col min="4095" max="4095" width="3.140625" customWidth="1"/>
    <col min="4096" max="4096" width="4.140625" customWidth="1"/>
    <col min="4097" max="4097" width="5.28515625" customWidth="1"/>
    <col min="4098" max="4098" width="6.85546875" customWidth="1"/>
    <col min="4099" max="4099" width="7.5703125" customWidth="1"/>
    <col min="4100" max="4100" width="25.5703125" customWidth="1"/>
    <col min="4101" max="4101" width="10.7109375" customWidth="1"/>
    <col min="4102" max="4102" width="0" hidden="1" customWidth="1"/>
    <col min="4103" max="4103" width="10.5703125" customWidth="1"/>
    <col min="4104" max="4104" width="11.140625" customWidth="1"/>
    <col min="4105" max="4105" width="10.28515625" customWidth="1"/>
    <col min="4106" max="4106" width="11.28515625" customWidth="1"/>
    <col min="4351" max="4351" width="3.140625" customWidth="1"/>
    <col min="4352" max="4352" width="4.140625" customWidth="1"/>
    <col min="4353" max="4353" width="5.28515625" customWidth="1"/>
    <col min="4354" max="4354" width="6.85546875" customWidth="1"/>
    <col min="4355" max="4355" width="7.5703125" customWidth="1"/>
    <col min="4356" max="4356" width="25.5703125" customWidth="1"/>
    <col min="4357" max="4357" width="10.7109375" customWidth="1"/>
    <col min="4358" max="4358" width="0" hidden="1" customWidth="1"/>
    <col min="4359" max="4359" width="10.5703125" customWidth="1"/>
    <col min="4360" max="4360" width="11.140625" customWidth="1"/>
    <col min="4361" max="4361" width="10.28515625" customWidth="1"/>
    <col min="4362" max="4362" width="11.28515625" customWidth="1"/>
    <col min="4607" max="4607" width="3.140625" customWidth="1"/>
    <col min="4608" max="4608" width="4.140625" customWidth="1"/>
    <col min="4609" max="4609" width="5.28515625" customWidth="1"/>
    <col min="4610" max="4610" width="6.85546875" customWidth="1"/>
    <col min="4611" max="4611" width="7.5703125" customWidth="1"/>
    <col min="4612" max="4612" width="25.5703125" customWidth="1"/>
    <col min="4613" max="4613" width="10.7109375" customWidth="1"/>
    <col min="4614" max="4614" width="0" hidden="1" customWidth="1"/>
    <col min="4615" max="4615" width="10.5703125" customWidth="1"/>
    <col min="4616" max="4616" width="11.140625" customWidth="1"/>
    <col min="4617" max="4617" width="10.28515625" customWidth="1"/>
    <col min="4618" max="4618" width="11.28515625" customWidth="1"/>
    <col min="4863" max="4863" width="3.140625" customWidth="1"/>
    <col min="4864" max="4864" width="4.140625" customWidth="1"/>
    <col min="4865" max="4865" width="5.28515625" customWidth="1"/>
    <col min="4866" max="4866" width="6.85546875" customWidth="1"/>
    <col min="4867" max="4867" width="7.5703125" customWidth="1"/>
    <col min="4868" max="4868" width="25.5703125" customWidth="1"/>
    <col min="4869" max="4869" width="10.7109375" customWidth="1"/>
    <col min="4870" max="4870" width="0" hidden="1" customWidth="1"/>
    <col min="4871" max="4871" width="10.5703125" customWidth="1"/>
    <col min="4872" max="4872" width="11.140625" customWidth="1"/>
    <col min="4873" max="4873" width="10.28515625" customWidth="1"/>
    <col min="4874" max="4874" width="11.28515625" customWidth="1"/>
    <col min="5119" max="5119" width="3.140625" customWidth="1"/>
    <col min="5120" max="5120" width="4.140625" customWidth="1"/>
    <col min="5121" max="5121" width="5.28515625" customWidth="1"/>
    <col min="5122" max="5122" width="6.85546875" customWidth="1"/>
    <col min="5123" max="5123" width="7.5703125" customWidth="1"/>
    <col min="5124" max="5124" width="25.5703125" customWidth="1"/>
    <col min="5125" max="5125" width="10.7109375" customWidth="1"/>
    <col min="5126" max="5126" width="0" hidden="1" customWidth="1"/>
    <col min="5127" max="5127" width="10.5703125" customWidth="1"/>
    <col min="5128" max="5128" width="11.140625" customWidth="1"/>
    <col min="5129" max="5129" width="10.28515625" customWidth="1"/>
    <col min="5130" max="5130" width="11.28515625" customWidth="1"/>
    <col min="5375" max="5375" width="3.140625" customWidth="1"/>
    <col min="5376" max="5376" width="4.140625" customWidth="1"/>
    <col min="5377" max="5377" width="5.28515625" customWidth="1"/>
    <col min="5378" max="5378" width="6.85546875" customWidth="1"/>
    <col min="5379" max="5379" width="7.5703125" customWidth="1"/>
    <col min="5380" max="5380" width="25.5703125" customWidth="1"/>
    <col min="5381" max="5381" width="10.7109375" customWidth="1"/>
    <col min="5382" max="5382" width="0" hidden="1" customWidth="1"/>
    <col min="5383" max="5383" width="10.5703125" customWidth="1"/>
    <col min="5384" max="5384" width="11.140625" customWidth="1"/>
    <col min="5385" max="5385" width="10.28515625" customWidth="1"/>
    <col min="5386" max="5386" width="11.28515625" customWidth="1"/>
    <col min="5631" max="5631" width="3.140625" customWidth="1"/>
    <col min="5632" max="5632" width="4.140625" customWidth="1"/>
    <col min="5633" max="5633" width="5.28515625" customWidth="1"/>
    <col min="5634" max="5634" width="6.85546875" customWidth="1"/>
    <col min="5635" max="5635" width="7.5703125" customWidth="1"/>
    <col min="5636" max="5636" width="25.5703125" customWidth="1"/>
    <col min="5637" max="5637" width="10.7109375" customWidth="1"/>
    <col min="5638" max="5638" width="0" hidden="1" customWidth="1"/>
    <col min="5639" max="5639" width="10.5703125" customWidth="1"/>
    <col min="5640" max="5640" width="11.140625" customWidth="1"/>
    <col min="5641" max="5641" width="10.28515625" customWidth="1"/>
    <col min="5642" max="5642" width="11.28515625" customWidth="1"/>
    <col min="5887" max="5887" width="3.140625" customWidth="1"/>
    <col min="5888" max="5888" width="4.140625" customWidth="1"/>
    <col min="5889" max="5889" width="5.28515625" customWidth="1"/>
    <col min="5890" max="5890" width="6.85546875" customWidth="1"/>
    <col min="5891" max="5891" width="7.5703125" customWidth="1"/>
    <col min="5892" max="5892" width="25.5703125" customWidth="1"/>
    <col min="5893" max="5893" width="10.7109375" customWidth="1"/>
    <col min="5894" max="5894" width="0" hidden="1" customWidth="1"/>
    <col min="5895" max="5895" width="10.5703125" customWidth="1"/>
    <col min="5896" max="5896" width="11.140625" customWidth="1"/>
    <col min="5897" max="5897" width="10.28515625" customWidth="1"/>
    <col min="5898" max="5898" width="11.28515625" customWidth="1"/>
    <col min="6143" max="6143" width="3.140625" customWidth="1"/>
    <col min="6144" max="6144" width="4.140625" customWidth="1"/>
    <col min="6145" max="6145" width="5.28515625" customWidth="1"/>
    <col min="6146" max="6146" width="6.85546875" customWidth="1"/>
    <col min="6147" max="6147" width="7.5703125" customWidth="1"/>
    <col min="6148" max="6148" width="25.5703125" customWidth="1"/>
    <col min="6149" max="6149" width="10.7109375" customWidth="1"/>
    <col min="6150" max="6150" width="0" hidden="1" customWidth="1"/>
    <col min="6151" max="6151" width="10.5703125" customWidth="1"/>
    <col min="6152" max="6152" width="11.140625" customWidth="1"/>
    <col min="6153" max="6153" width="10.28515625" customWidth="1"/>
    <col min="6154" max="6154" width="11.28515625" customWidth="1"/>
    <col min="6399" max="6399" width="3.140625" customWidth="1"/>
    <col min="6400" max="6400" width="4.140625" customWidth="1"/>
    <col min="6401" max="6401" width="5.28515625" customWidth="1"/>
    <col min="6402" max="6402" width="6.85546875" customWidth="1"/>
    <col min="6403" max="6403" width="7.5703125" customWidth="1"/>
    <col min="6404" max="6404" width="25.5703125" customWidth="1"/>
    <col min="6405" max="6405" width="10.7109375" customWidth="1"/>
    <col min="6406" max="6406" width="0" hidden="1" customWidth="1"/>
    <col min="6407" max="6407" width="10.5703125" customWidth="1"/>
    <col min="6408" max="6408" width="11.140625" customWidth="1"/>
    <col min="6409" max="6409" width="10.28515625" customWidth="1"/>
    <col min="6410" max="6410" width="11.28515625" customWidth="1"/>
    <col min="6655" max="6655" width="3.140625" customWidth="1"/>
    <col min="6656" max="6656" width="4.140625" customWidth="1"/>
    <col min="6657" max="6657" width="5.28515625" customWidth="1"/>
    <col min="6658" max="6658" width="6.85546875" customWidth="1"/>
    <col min="6659" max="6659" width="7.5703125" customWidth="1"/>
    <col min="6660" max="6660" width="25.5703125" customWidth="1"/>
    <col min="6661" max="6661" width="10.7109375" customWidth="1"/>
    <col min="6662" max="6662" width="0" hidden="1" customWidth="1"/>
    <col min="6663" max="6663" width="10.5703125" customWidth="1"/>
    <col min="6664" max="6664" width="11.140625" customWidth="1"/>
    <col min="6665" max="6665" width="10.28515625" customWidth="1"/>
    <col min="6666" max="6666" width="11.28515625" customWidth="1"/>
    <col min="6911" max="6911" width="3.140625" customWidth="1"/>
    <col min="6912" max="6912" width="4.140625" customWidth="1"/>
    <col min="6913" max="6913" width="5.28515625" customWidth="1"/>
    <col min="6914" max="6914" width="6.85546875" customWidth="1"/>
    <col min="6915" max="6915" width="7.5703125" customWidth="1"/>
    <col min="6916" max="6916" width="25.5703125" customWidth="1"/>
    <col min="6917" max="6917" width="10.7109375" customWidth="1"/>
    <col min="6918" max="6918" width="0" hidden="1" customWidth="1"/>
    <col min="6919" max="6919" width="10.5703125" customWidth="1"/>
    <col min="6920" max="6920" width="11.140625" customWidth="1"/>
    <col min="6921" max="6921" width="10.28515625" customWidth="1"/>
    <col min="6922" max="6922" width="11.28515625" customWidth="1"/>
    <col min="7167" max="7167" width="3.140625" customWidth="1"/>
    <col min="7168" max="7168" width="4.140625" customWidth="1"/>
    <col min="7169" max="7169" width="5.28515625" customWidth="1"/>
    <col min="7170" max="7170" width="6.85546875" customWidth="1"/>
    <col min="7171" max="7171" width="7.5703125" customWidth="1"/>
    <col min="7172" max="7172" width="25.5703125" customWidth="1"/>
    <col min="7173" max="7173" width="10.7109375" customWidth="1"/>
    <col min="7174" max="7174" width="0" hidden="1" customWidth="1"/>
    <col min="7175" max="7175" width="10.5703125" customWidth="1"/>
    <col min="7176" max="7176" width="11.140625" customWidth="1"/>
    <col min="7177" max="7177" width="10.28515625" customWidth="1"/>
    <col min="7178" max="7178" width="11.28515625" customWidth="1"/>
    <col min="7423" max="7423" width="3.140625" customWidth="1"/>
    <col min="7424" max="7424" width="4.140625" customWidth="1"/>
    <col min="7425" max="7425" width="5.28515625" customWidth="1"/>
    <col min="7426" max="7426" width="6.85546875" customWidth="1"/>
    <col min="7427" max="7427" width="7.5703125" customWidth="1"/>
    <col min="7428" max="7428" width="25.5703125" customWidth="1"/>
    <col min="7429" max="7429" width="10.7109375" customWidth="1"/>
    <col min="7430" max="7430" width="0" hidden="1" customWidth="1"/>
    <col min="7431" max="7431" width="10.5703125" customWidth="1"/>
    <col min="7432" max="7432" width="11.140625" customWidth="1"/>
    <col min="7433" max="7433" width="10.28515625" customWidth="1"/>
    <col min="7434" max="7434" width="11.28515625" customWidth="1"/>
    <col min="7679" max="7679" width="3.140625" customWidth="1"/>
    <col min="7680" max="7680" width="4.140625" customWidth="1"/>
    <col min="7681" max="7681" width="5.28515625" customWidth="1"/>
    <col min="7682" max="7682" width="6.85546875" customWidth="1"/>
    <col min="7683" max="7683" width="7.5703125" customWidth="1"/>
    <col min="7684" max="7684" width="25.5703125" customWidth="1"/>
    <col min="7685" max="7685" width="10.7109375" customWidth="1"/>
    <col min="7686" max="7686" width="0" hidden="1" customWidth="1"/>
    <col min="7687" max="7687" width="10.5703125" customWidth="1"/>
    <col min="7688" max="7688" width="11.140625" customWidth="1"/>
    <col min="7689" max="7689" width="10.28515625" customWidth="1"/>
    <col min="7690" max="7690" width="11.28515625" customWidth="1"/>
    <col min="7935" max="7935" width="3.140625" customWidth="1"/>
    <col min="7936" max="7936" width="4.140625" customWidth="1"/>
    <col min="7937" max="7937" width="5.28515625" customWidth="1"/>
    <col min="7938" max="7938" width="6.85546875" customWidth="1"/>
    <col min="7939" max="7939" width="7.5703125" customWidth="1"/>
    <col min="7940" max="7940" width="25.5703125" customWidth="1"/>
    <col min="7941" max="7941" width="10.7109375" customWidth="1"/>
    <col min="7942" max="7942" width="0" hidden="1" customWidth="1"/>
    <col min="7943" max="7943" width="10.5703125" customWidth="1"/>
    <col min="7944" max="7944" width="11.140625" customWidth="1"/>
    <col min="7945" max="7945" width="10.28515625" customWidth="1"/>
    <col min="7946" max="7946" width="11.28515625" customWidth="1"/>
    <col min="8191" max="8191" width="3.140625" customWidth="1"/>
    <col min="8192" max="8192" width="4.140625" customWidth="1"/>
    <col min="8193" max="8193" width="5.28515625" customWidth="1"/>
    <col min="8194" max="8194" width="6.85546875" customWidth="1"/>
    <col min="8195" max="8195" width="7.5703125" customWidth="1"/>
    <col min="8196" max="8196" width="25.5703125" customWidth="1"/>
    <col min="8197" max="8197" width="10.7109375" customWidth="1"/>
    <col min="8198" max="8198" width="0" hidden="1" customWidth="1"/>
    <col min="8199" max="8199" width="10.5703125" customWidth="1"/>
    <col min="8200" max="8200" width="11.140625" customWidth="1"/>
    <col min="8201" max="8201" width="10.28515625" customWidth="1"/>
    <col min="8202" max="8202" width="11.28515625" customWidth="1"/>
    <col min="8447" max="8447" width="3.140625" customWidth="1"/>
    <col min="8448" max="8448" width="4.140625" customWidth="1"/>
    <col min="8449" max="8449" width="5.28515625" customWidth="1"/>
    <col min="8450" max="8450" width="6.85546875" customWidth="1"/>
    <col min="8451" max="8451" width="7.5703125" customWidth="1"/>
    <col min="8452" max="8452" width="25.5703125" customWidth="1"/>
    <col min="8453" max="8453" width="10.7109375" customWidth="1"/>
    <col min="8454" max="8454" width="0" hidden="1" customWidth="1"/>
    <col min="8455" max="8455" width="10.5703125" customWidth="1"/>
    <col min="8456" max="8456" width="11.140625" customWidth="1"/>
    <col min="8457" max="8457" width="10.28515625" customWidth="1"/>
    <col min="8458" max="8458" width="11.28515625" customWidth="1"/>
    <col min="8703" max="8703" width="3.140625" customWidth="1"/>
    <col min="8704" max="8704" width="4.140625" customWidth="1"/>
    <col min="8705" max="8705" width="5.28515625" customWidth="1"/>
    <col min="8706" max="8706" width="6.85546875" customWidth="1"/>
    <col min="8707" max="8707" width="7.5703125" customWidth="1"/>
    <col min="8708" max="8708" width="25.5703125" customWidth="1"/>
    <col min="8709" max="8709" width="10.7109375" customWidth="1"/>
    <col min="8710" max="8710" width="0" hidden="1" customWidth="1"/>
    <col min="8711" max="8711" width="10.5703125" customWidth="1"/>
    <col min="8712" max="8712" width="11.140625" customWidth="1"/>
    <col min="8713" max="8713" width="10.28515625" customWidth="1"/>
    <col min="8714" max="8714" width="11.28515625" customWidth="1"/>
    <col min="8959" max="8959" width="3.140625" customWidth="1"/>
    <col min="8960" max="8960" width="4.140625" customWidth="1"/>
    <col min="8961" max="8961" width="5.28515625" customWidth="1"/>
    <col min="8962" max="8962" width="6.85546875" customWidth="1"/>
    <col min="8963" max="8963" width="7.5703125" customWidth="1"/>
    <col min="8964" max="8964" width="25.5703125" customWidth="1"/>
    <col min="8965" max="8965" width="10.7109375" customWidth="1"/>
    <col min="8966" max="8966" width="0" hidden="1" customWidth="1"/>
    <col min="8967" max="8967" width="10.5703125" customWidth="1"/>
    <col min="8968" max="8968" width="11.140625" customWidth="1"/>
    <col min="8969" max="8969" width="10.28515625" customWidth="1"/>
    <col min="8970" max="8970" width="11.28515625" customWidth="1"/>
    <col min="9215" max="9215" width="3.140625" customWidth="1"/>
    <col min="9216" max="9216" width="4.140625" customWidth="1"/>
    <col min="9217" max="9217" width="5.28515625" customWidth="1"/>
    <col min="9218" max="9218" width="6.85546875" customWidth="1"/>
    <col min="9219" max="9219" width="7.5703125" customWidth="1"/>
    <col min="9220" max="9220" width="25.5703125" customWidth="1"/>
    <col min="9221" max="9221" width="10.7109375" customWidth="1"/>
    <col min="9222" max="9222" width="0" hidden="1" customWidth="1"/>
    <col min="9223" max="9223" width="10.5703125" customWidth="1"/>
    <col min="9224" max="9224" width="11.140625" customWidth="1"/>
    <col min="9225" max="9225" width="10.28515625" customWidth="1"/>
    <col min="9226" max="9226" width="11.28515625" customWidth="1"/>
    <col min="9471" max="9471" width="3.140625" customWidth="1"/>
    <col min="9472" max="9472" width="4.140625" customWidth="1"/>
    <col min="9473" max="9473" width="5.28515625" customWidth="1"/>
    <col min="9474" max="9474" width="6.85546875" customWidth="1"/>
    <col min="9475" max="9475" width="7.5703125" customWidth="1"/>
    <col min="9476" max="9476" width="25.5703125" customWidth="1"/>
    <col min="9477" max="9477" width="10.7109375" customWidth="1"/>
    <col min="9478" max="9478" width="0" hidden="1" customWidth="1"/>
    <col min="9479" max="9479" width="10.5703125" customWidth="1"/>
    <col min="9480" max="9480" width="11.140625" customWidth="1"/>
    <col min="9481" max="9481" width="10.28515625" customWidth="1"/>
    <col min="9482" max="9482" width="11.28515625" customWidth="1"/>
    <col min="9727" max="9727" width="3.140625" customWidth="1"/>
    <col min="9728" max="9728" width="4.140625" customWidth="1"/>
    <col min="9729" max="9729" width="5.28515625" customWidth="1"/>
    <col min="9730" max="9730" width="6.85546875" customWidth="1"/>
    <col min="9731" max="9731" width="7.5703125" customWidth="1"/>
    <col min="9732" max="9732" width="25.5703125" customWidth="1"/>
    <col min="9733" max="9733" width="10.7109375" customWidth="1"/>
    <col min="9734" max="9734" width="0" hidden="1" customWidth="1"/>
    <col min="9735" max="9735" width="10.5703125" customWidth="1"/>
    <col min="9736" max="9736" width="11.140625" customWidth="1"/>
    <col min="9737" max="9737" width="10.28515625" customWidth="1"/>
    <col min="9738" max="9738" width="11.28515625" customWidth="1"/>
    <col min="9983" max="9983" width="3.140625" customWidth="1"/>
    <col min="9984" max="9984" width="4.140625" customWidth="1"/>
    <col min="9985" max="9985" width="5.28515625" customWidth="1"/>
    <col min="9986" max="9986" width="6.85546875" customWidth="1"/>
    <col min="9987" max="9987" width="7.5703125" customWidth="1"/>
    <col min="9988" max="9988" width="25.5703125" customWidth="1"/>
    <col min="9989" max="9989" width="10.7109375" customWidth="1"/>
    <col min="9990" max="9990" width="0" hidden="1" customWidth="1"/>
    <col min="9991" max="9991" width="10.5703125" customWidth="1"/>
    <col min="9992" max="9992" width="11.140625" customWidth="1"/>
    <col min="9993" max="9993" width="10.28515625" customWidth="1"/>
    <col min="9994" max="9994" width="11.28515625" customWidth="1"/>
    <col min="10239" max="10239" width="3.140625" customWidth="1"/>
    <col min="10240" max="10240" width="4.140625" customWidth="1"/>
    <col min="10241" max="10241" width="5.28515625" customWidth="1"/>
    <col min="10242" max="10242" width="6.85546875" customWidth="1"/>
    <col min="10243" max="10243" width="7.5703125" customWidth="1"/>
    <col min="10244" max="10244" width="25.5703125" customWidth="1"/>
    <col min="10245" max="10245" width="10.7109375" customWidth="1"/>
    <col min="10246" max="10246" width="0" hidden="1" customWidth="1"/>
    <col min="10247" max="10247" width="10.5703125" customWidth="1"/>
    <col min="10248" max="10248" width="11.140625" customWidth="1"/>
    <col min="10249" max="10249" width="10.28515625" customWidth="1"/>
    <col min="10250" max="10250" width="11.28515625" customWidth="1"/>
    <col min="10495" max="10495" width="3.140625" customWidth="1"/>
    <col min="10496" max="10496" width="4.140625" customWidth="1"/>
    <col min="10497" max="10497" width="5.28515625" customWidth="1"/>
    <col min="10498" max="10498" width="6.85546875" customWidth="1"/>
    <col min="10499" max="10499" width="7.5703125" customWidth="1"/>
    <col min="10500" max="10500" width="25.5703125" customWidth="1"/>
    <col min="10501" max="10501" width="10.7109375" customWidth="1"/>
    <col min="10502" max="10502" width="0" hidden="1" customWidth="1"/>
    <col min="10503" max="10503" width="10.5703125" customWidth="1"/>
    <col min="10504" max="10504" width="11.140625" customWidth="1"/>
    <col min="10505" max="10505" width="10.28515625" customWidth="1"/>
    <col min="10506" max="10506" width="11.28515625" customWidth="1"/>
    <col min="10751" max="10751" width="3.140625" customWidth="1"/>
    <col min="10752" max="10752" width="4.140625" customWidth="1"/>
    <col min="10753" max="10753" width="5.28515625" customWidth="1"/>
    <col min="10754" max="10754" width="6.85546875" customWidth="1"/>
    <col min="10755" max="10755" width="7.5703125" customWidth="1"/>
    <col min="10756" max="10756" width="25.5703125" customWidth="1"/>
    <col min="10757" max="10757" width="10.7109375" customWidth="1"/>
    <col min="10758" max="10758" width="0" hidden="1" customWidth="1"/>
    <col min="10759" max="10759" width="10.5703125" customWidth="1"/>
    <col min="10760" max="10760" width="11.140625" customWidth="1"/>
    <col min="10761" max="10761" width="10.28515625" customWidth="1"/>
    <col min="10762" max="10762" width="11.28515625" customWidth="1"/>
    <col min="11007" max="11007" width="3.140625" customWidth="1"/>
    <col min="11008" max="11008" width="4.140625" customWidth="1"/>
    <col min="11009" max="11009" width="5.28515625" customWidth="1"/>
    <col min="11010" max="11010" width="6.85546875" customWidth="1"/>
    <col min="11011" max="11011" width="7.5703125" customWidth="1"/>
    <col min="11012" max="11012" width="25.5703125" customWidth="1"/>
    <col min="11013" max="11013" width="10.7109375" customWidth="1"/>
    <col min="11014" max="11014" width="0" hidden="1" customWidth="1"/>
    <col min="11015" max="11015" width="10.5703125" customWidth="1"/>
    <col min="11016" max="11016" width="11.140625" customWidth="1"/>
    <col min="11017" max="11017" width="10.28515625" customWidth="1"/>
    <col min="11018" max="11018" width="11.28515625" customWidth="1"/>
    <col min="11263" max="11263" width="3.140625" customWidth="1"/>
    <col min="11264" max="11264" width="4.140625" customWidth="1"/>
    <col min="11265" max="11265" width="5.28515625" customWidth="1"/>
    <col min="11266" max="11266" width="6.85546875" customWidth="1"/>
    <col min="11267" max="11267" width="7.5703125" customWidth="1"/>
    <col min="11268" max="11268" width="25.5703125" customWidth="1"/>
    <col min="11269" max="11269" width="10.7109375" customWidth="1"/>
    <col min="11270" max="11270" width="0" hidden="1" customWidth="1"/>
    <col min="11271" max="11271" width="10.5703125" customWidth="1"/>
    <col min="11272" max="11272" width="11.140625" customWidth="1"/>
    <col min="11273" max="11273" width="10.28515625" customWidth="1"/>
    <col min="11274" max="11274" width="11.28515625" customWidth="1"/>
    <col min="11519" max="11519" width="3.140625" customWidth="1"/>
    <col min="11520" max="11520" width="4.140625" customWidth="1"/>
    <col min="11521" max="11521" width="5.28515625" customWidth="1"/>
    <col min="11522" max="11522" width="6.85546875" customWidth="1"/>
    <col min="11523" max="11523" width="7.5703125" customWidth="1"/>
    <col min="11524" max="11524" width="25.5703125" customWidth="1"/>
    <col min="11525" max="11525" width="10.7109375" customWidth="1"/>
    <col min="11526" max="11526" width="0" hidden="1" customWidth="1"/>
    <col min="11527" max="11527" width="10.5703125" customWidth="1"/>
    <col min="11528" max="11528" width="11.140625" customWidth="1"/>
    <col min="11529" max="11529" width="10.28515625" customWidth="1"/>
    <col min="11530" max="11530" width="11.28515625" customWidth="1"/>
    <col min="11775" max="11775" width="3.140625" customWidth="1"/>
    <col min="11776" max="11776" width="4.140625" customWidth="1"/>
    <col min="11777" max="11777" width="5.28515625" customWidth="1"/>
    <col min="11778" max="11778" width="6.85546875" customWidth="1"/>
    <col min="11779" max="11779" width="7.5703125" customWidth="1"/>
    <col min="11780" max="11780" width="25.5703125" customWidth="1"/>
    <col min="11781" max="11781" width="10.7109375" customWidth="1"/>
    <col min="11782" max="11782" width="0" hidden="1" customWidth="1"/>
    <col min="11783" max="11783" width="10.5703125" customWidth="1"/>
    <col min="11784" max="11784" width="11.140625" customWidth="1"/>
    <col min="11785" max="11785" width="10.28515625" customWidth="1"/>
    <col min="11786" max="11786" width="11.28515625" customWidth="1"/>
    <col min="12031" max="12031" width="3.140625" customWidth="1"/>
    <col min="12032" max="12032" width="4.140625" customWidth="1"/>
    <col min="12033" max="12033" width="5.28515625" customWidth="1"/>
    <col min="12034" max="12034" width="6.85546875" customWidth="1"/>
    <col min="12035" max="12035" width="7.5703125" customWidth="1"/>
    <col min="12036" max="12036" width="25.5703125" customWidth="1"/>
    <col min="12037" max="12037" width="10.7109375" customWidth="1"/>
    <col min="12038" max="12038" width="0" hidden="1" customWidth="1"/>
    <col min="12039" max="12039" width="10.5703125" customWidth="1"/>
    <col min="12040" max="12040" width="11.140625" customWidth="1"/>
    <col min="12041" max="12041" width="10.28515625" customWidth="1"/>
    <col min="12042" max="12042" width="11.28515625" customWidth="1"/>
    <col min="12287" max="12287" width="3.140625" customWidth="1"/>
    <col min="12288" max="12288" width="4.140625" customWidth="1"/>
    <col min="12289" max="12289" width="5.28515625" customWidth="1"/>
    <col min="12290" max="12290" width="6.85546875" customWidth="1"/>
    <col min="12291" max="12291" width="7.5703125" customWidth="1"/>
    <col min="12292" max="12292" width="25.5703125" customWidth="1"/>
    <col min="12293" max="12293" width="10.7109375" customWidth="1"/>
    <col min="12294" max="12294" width="0" hidden="1" customWidth="1"/>
    <col min="12295" max="12295" width="10.5703125" customWidth="1"/>
    <col min="12296" max="12296" width="11.140625" customWidth="1"/>
    <col min="12297" max="12297" width="10.28515625" customWidth="1"/>
    <col min="12298" max="12298" width="11.28515625" customWidth="1"/>
    <col min="12543" max="12543" width="3.140625" customWidth="1"/>
    <col min="12544" max="12544" width="4.140625" customWidth="1"/>
    <col min="12545" max="12545" width="5.28515625" customWidth="1"/>
    <col min="12546" max="12546" width="6.85546875" customWidth="1"/>
    <col min="12547" max="12547" width="7.5703125" customWidth="1"/>
    <col min="12548" max="12548" width="25.5703125" customWidth="1"/>
    <col min="12549" max="12549" width="10.7109375" customWidth="1"/>
    <col min="12550" max="12550" width="0" hidden="1" customWidth="1"/>
    <col min="12551" max="12551" width="10.5703125" customWidth="1"/>
    <col min="12552" max="12552" width="11.140625" customWidth="1"/>
    <col min="12553" max="12553" width="10.28515625" customWidth="1"/>
    <col min="12554" max="12554" width="11.28515625" customWidth="1"/>
    <col min="12799" max="12799" width="3.140625" customWidth="1"/>
    <col min="12800" max="12800" width="4.140625" customWidth="1"/>
    <col min="12801" max="12801" width="5.28515625" customWidth="1"/>
    <col min="12802" max="12802" width="6.85546875" customWidth="1"/>
    <col min="12803" max="12803" width="7.5703125" customWidth="1"/>
    <col min="12804" max="12804" width="25.5703125" customWidth="1"/>
    <col min="12805" max="12805" width="10.7109375" customWidth="1"/>
    <col min="12806" max="12806" width="0" hidden="1" customWidth="1"/>
    <col min="12807" max="12807" width="10.5703125" customWidth="1"/>
    <col min="12808" max="12808" width="11.140625" customWidth="1"/>
    <col min="12809" max="12809" width="10.28515625" customWidth="1"/>
    <col min="12810" max="12810" width="11.28515625" customWidth="1"/>
    <col min="13055" max="13055" width="3.140625" customWidth="1"/>
    <col min="13056" max="13056" width="4.140625" customWidth="1"/>
    <col min="13057" max="13057" width="5.28515625" customWidth="1"/>
    <col min="13058" max="13058" width="6.85546875" customWidth="1"/>
    <col min="13059" max="13059" width="7.5703125" customWidth="1"/>
    <col min="13060" max="13060" width="25.5703125" customWidth="1"/>
    <col min="13061" max="13061" width="10.7109375" customWidth="1"/>
    <col min="13062" max="13062" width="0" hidden="1" customWidth="1"/>
    <col min="13063" max="13063" width="10.5703125" customWidth="1"/>
    <col min="13064" max="13064" width="11.140625" customWidth="1"/>
    <col min="13065" max="13065" width="10.28515625" customWidth="1"/>
    <col min="13066" max="13066" width="11.28515625" customWidth="1"/>
    <col min="13311" max="13311" width="3.140625" customWidth="1"/>
    <col min="13312" max="13312" width="4.140625" customWidth="1"/>
    <col min="13313" max="13313" width="5.28515625" customWidth="1"/>
    <col min="13314" max="13314" width="6.85546875" customWidth="1"/>
    <col min="13315" max="13315" width="7.5703125" customWidth="1"/>
    <col min="13316" max="13316" width="25.5703125" customWidth="1"/>
    <col min="13317" max="13317" width="10.7109375" customWidth="1"/>
    <col min="13318" max="13318" width="0" hidden="1" customWidth="1"/>
    <col min="13319" max="13319" width="10.5703125" customWidth="1"/>
    <col min="13320" max="13320" width="11.140625" customWidth="1"/>
    <col min="13321" max="13321" width="10.28515625" customWidth="1"/>
    <col min="13322" max="13322" width="11.28515625" customWidth="1"/>
    <col min="13567" max="13567" width="3.140625" customWidth="1"/>
    <col min="13568" max="13568" width="4.140625" customWidth="1"/>
    <col min="13569" max="13569" width="5.28515625" customWidth="1"/>
    <col min="13570" max="13570" width="6.85546875" customWidth="1"/>
    <col min="13571" max="13571" width="7.5703125" customWidth="1"/>
    <col min="13572" max="13572" width="25.5703125" customWidth="1"/>
    <col min="13573" max="13573" width="10.7109375" customWidth="1"/>
    <col min="13574" max="13574" width="0" hidden="1" customWidth="1"/>
    <col min="13575" max="13575" width="10.5703125" customWidth="1"/>
    <col min="13576" max="13576" width="11.140625" customWidth="1"/>
    <col min="13577" max="13577" width="10.28515625" customWidth="1"/>
    <col min="13578" max="13578" width="11.28515625" customWidth="1"/>
    <col min="13823" max="13823" width="3.140625" customWidth="1"/>
    <col min="13824" max="13824" width="4.140625" customWidth="1"/>
    <col min="13825" max="13825" width="5.28515625" customWidth="1"/>
    <col min="13826" max="13826" width="6.85546875" customWidth="1"/>
    <col min="13827" max="13827" width="7.5703125" customWidth="1"/>
    <col min="13828" max="13828" width="25.5703125" customWidth="1"/>
    <col min="13829" max="13829" width="10.7109375" customWidth="1"/>
    <col min="13830" max="13830" width="0" hidden="1" customWidth="1"/>
    <col min="13831" max="13831" width="10.5703125" customWidth="1"/>
    <col min="13832" max="13832" width="11.140625" customWidth="1"/>
    <col min="13833" max="13833" width="10.28515625" customWidth="1"/>
    <col min="13834" max="13834" width="11.28515625" customWidth="1"/>
    <col min="14079" max="14079" width="3.140625" customWidth="1"/>
    <col min="14080" max="14080" width="4.140625" customWidth="1"/>
    <col min="14081" max="14081" width="5.28515625" customWidth="1"/>
    <col min="14082" max="14082" width="6.85546875" customWidth="1"/>
    <col min="14083" max="14083" width="7.5703125" customWidth="1"/>
    <col min="14084" max="14084" width="25.5703125" customWidth="1"/>
    <col min="14085" max="14085" width="10.7109375" customWidth="1"/>
    <col min="14086" max="14086" width="0" hidden="1" customWidth="1"/>
    <col min="14087" max="14087" width="10.5703125" customWidth="1"/>
    <col min="14088" max="14088" width="11.140625" customWidth="1"/>
    <col min="14089" max="14089" width="10.28515625" customWidth="1"/>
    <col min="14090" max="14090" width="11.28515625" customWidth="1"/>
    <col min="14335" max="14335" width="3.140625" customWidth="1"/>
    <col min="14336" max="14336" width="4.140625" customWidth="1"/>
    <col min="14337" max="14337" width="5.28515625" customWidth="1"/>
    <col min="14338" max="14338" width="6.85546875" customWidth="1"/>
    <col min="14339" max="14339" width="7.5703125" customWidth="1"/>
    <col min="14340" max="14340" width="25.5703125" customWidth="1"/>
    <col min="14341" max="14341" width="10.7109375" customWidth="1"/>
    <col min="14342" max="14342" width="0" hidden="1" customWidth="1"/>
    <col min="14343" max="14343" width="10.5703125" customWidth="1"/>
    <col min="14344" max="14344" width="11.140625" customWidth="1"/>
    <col min="14345" max="14345" width="10.28515625" customWidth="1"/>
    <col min="14346" max="14346" width="11.28515625" customWidth="1"/>
    <col min="14591" max="14591" width="3.140625" customWidth="1"/>
    <col min="14592" max="14592" width="4.140625" customWidth="1"/>
    <col min="14593" max="14593" width="5.28515625" customWidth="1"/>
    <col min="14594" max="14594" width="6.85546875" customWidth="1"/>
    <col min="14595" max="14595" width="7.5703125" customWidth="1"/>
    <col min="14596" max="14596" width="25.5703125" customWidth="1"/>
    <col min="14597" max="14597" width="10.7109375" customWidth="1"/>
    <col min="14598" max="14598" width="0" hidden="1" customWidth="1"/>
    <col min="14599" max="14599" width="10.5703125" customWidth="1"/>
    <col min="14600" max="14600" width="11.140625" customWidth="1"/>
    <col min="14601" max="14601" width="10.28515625" customWidth="1"/>
    <col min="14602" max="14602" width="11.28515625" customWidth="1"/>
    <col min="14847" max="14847" width="3.140625" customWidth="1"/>
    <col min="14848" max="14848" width="4.140625" customWidth="1"/>
    <col min="14849" max="14849" width="5.28515625" customWidth="1"/>
    <col min="14850" max="14850" width="6.85546875" customWidth="1"/>
    <col min="14851" max="14851" width="7.5703125" customWidth="1"/>
    <col min="14852" max="14852" width="25.5703125" customWidth="1"/>
    <col min="14853" max="14853" width="10.7109375" customWidth="1"/>
    <col min="14854" max="14854" width="0" hidden="1" customWidth="1"/>
    <col min="14855" max="14855" width="10.5703125" customWidth="1"/>
    <col min="14856" max="14856" width="11.140625" customWidth="1"/>
    <col min="14857" max="14857" width="10.28515625" customWidth="1"/>
    <col min="14858" max="14858" width="11.28515625" customWidth="1"/>
    <col min="15103" max="15103" width="3.140625" customWidth="1"/>
    <col min="15104" max="15104" width="4.140625" customWidth="1"/>
    <col min="15105" max="15105" width="5.28515625" customWidth="1"/>
    <col min="15106" max="15106" width="6.85546875" customWidth="1"/>
    <col min="15107" max="15107" width="7.5703125" customWidth="1"/>
    <col min="15108" max="15108" width="25.5703125" customWidth="1"/>
    <col min="15109" max="15109" width="10.7109375" customWidth="1"/>
    <col min="15110" max="15110" width="0" hidden="1" customWidth="1"/>
    <col min="15111" max="15111" width="10.5703125" customWidth="1"/>
    <col min="15112" max="15112" width="11.140625" customWidth="1"/>
    <col min="15113" max="15113" width="10.28515625" customWidth="1"/>
    <col min="15114" max="15114" width="11.28515625" customWidth="1"/>
    <col min="15359" max="15359" width="3.140625" customWidth="1"/>
    <col min="15360" max="15360" width="4.140625" customWidth="1"/>
    <col min="15361" max="15361" width="5.28515625" customWidth="1"/>
    <col min="15362" max="15362" width="6.85546875" customWidth="1"/>
    <col min="15363" max="15363" width="7.5703125" customWidth="1"/>
    <col min="15364" max="15364" width="25.5703125" customWidth="1"/>
    <col min="15365" max="15365" width="10.7109375" customWidth="1"/>
    <col min="15366" max="15366" width="0" hidden="1" customWidth="1"/>
    <col min="15367" max="15367" width="10.5703125" customWidth="1"/>
    <col min="15368" max="15368" width="11.140625" customWidth="1"/>
    <col min="15369" max="15369" width="10.28515625" customWidth="1"/>
    <col min="15370" max="15370" width="11.28515625" customWidth="1"/>
    <col min="15615" max="15615" width="3.140625" customWidth="1"/>
    <col min="15616" max="15616" width="4.140625" customWidth="1"/>
    <col min="15617" max="15617" width="5.28515625" customWidth="1"/>
    <col min="15618" max="15618" width="6.85546875" customWidth="1"/>
    <col min="15619" max="15619" width="7.5703125" customWidth="1"/>
    <col min="15620" max="15620" width="25.5703125" customWidth="1"/>
    <col min="15621" max="15621" width="10.7109375" customWidth="1"/>
    <col min="15622" max="15622" width="0" hidden="1" customWidth="1"/>
    <col min="15623" max="15623" width="10.5703125" customWidth="1"/>
    <col min="15624" max="15624" width="11.140625" customWidth="1"/>
    <col min="15625" max="15625" width="10.28515625" customWidth="1"/>
    <col min="15626" max="15626" width="11.28515625" customWidth="1"/>
    <col min="15871" max="15871" width="3.140625" customWidth="1"/>
    <col min="15872" max="15872" width="4.140625" customWidth="1"/>
    <col min="15873" max="15873" width="5.28515625" customWidth="1"/>
    <col min="15874" max="15874" width="6.85546875" customWidth="1"/>
    <col min="15875" max="15875" width="7.5703125" customWidth="1"/>
    <col min="15876" max="15876" width="25.5703125" customWidth="1"/>
    <col min="15877" max="15877" width="10.7109375" customWidth="1"/>
    <col min="15878" max="15878" width="0" hidden="1" customWidth="1"/>
    <col min="15879" max="15879" width="10.5703125" customWidth="1"/>
    <col min="15880" max="15880" width="11.140625" customWidth="1"/>
    <col min="15881" max="15881" width="10.28515625" customWidth="1"/>
    <col min="15882" max="15882" width="11.28515625" customWidth="1"/>
    <col min="16127" max="16127" width="3.140625" customWidth="1"/>
    <col min="16128" max="16128" width="4.140625" customWidth="1"/>
    <col min="16129" max="16129" width="5.28515625" customWidth="1"/>
    <col min="16130" max="16130" width="6.85546875" customWidth="1"/>
    <col min="16131" max="16131" width="7.5703125" customWidth="1"/>
    <col min="16132" max="16132" width="25.5703125" customWidth="1"/>
    <col min="16133" max="16133" width="10.7109375" customWidth="1"/>
    <col min="16134" max="16134" width="0" hidden="1" customWidth="1"/>
    <col min="16135" max="16135" width="10.5703125" customWidth="1"/>
    <col min="16136" max="16136" width="11.140625" customWidth="1"/>
    <col min="16137" max="16137" width="10.28515625" customWidth="1"/>
    <col min="16138" max="16138" width="11.28515625" customWidth="1"/>
  </cols>
  <sheetData>
    <row r="1" spans="1:15" ht="3.75" customHeight="1" x14ac:dyDescent="0.25"/>
    <row r="2" spans="1:15" ht="19.5" customHeight="1" x14ac:dyDescent="0.25">
      <c r="E2" s="192"/>
      <c r="F2" s="193"/>
      <c r="G2" s="193"/>
      <c r="H2" s="193"/>
    </row>
    <row r="3" spans="1:15" ht="8.25" customHeight="1" x14ac:dyDescent="0.25">
      <c r="A3" s="194"/>
      <c r="B3" s="194"/>
      <c r="C3" s="194"/>
      <c r="D3" s="194"/>
      <c r="E3" s="194"/>
      <c r="F3" s="194"/>
      <c r="G3" s="195"/>
      <c r="H3" s="195"/>
    </row>
    <row r="4" spans="1:15" ht="6" customHeight="1" thickBot="1" x14ac:dyDescent="0.3">
      <c r="A4" s="194"/>
      <c r="B4" s="194"/>
      <c r="C4" s="194"/>
      <c r="D4" s="194"/>
      <c r="E4" s="194"/>
      <c r="F4" s="194"/>
      <c r="G4" s="195"/>
      <c r="H4" s="195"/>
    </row>
    <row r="5" spans="1:15" ht="18.75" x14ac:dyDescent="0.3">
      <c r="A5" s="196" t="s">
        <v>195</v>
      </c>
      <c r="B5" s="197"/>
      <c r="C5" s="197"/>
      <c r="D5" s="197"/>
      <c r="E5" s="197"/>
      <c r="F5" s="197"/>
      <c r="G5" s="467"/>
      <c r="H5" s="467"/>
      <c r="I5" s="198"/>
      <c r="J5" s="198"/>
      <c r="K5" s="198"/>
      <c r="L5" s="198"/>
      <c r="M5" s="198"/>
      <c r="N5" s="198"/>
      <c r="O5" s="198"/>
    </row>
    <row r="6" spans="1:15" ht="45.75" customHeight="1" x14ac:dyDescent="0.25">
      <c r="A6" s="839" t="s">
        <v>0</v>
      </c>
      <c r="B6" s="840"/>
      <c r="C6" s="840"/>
      <c r="D6" s="840"/>
      <c r="E6" s="840"/>
      <c r="F6" s="841"/>
      <c r="G6" s="634" t="s">
        <v>371</v>
      </c>
      <c r="H6" s="634" t="s">
        <v>372</v>
      </c>
      <c r="I6" s="635" t="s">
        <v>373</v>
      </c>
      <c r="J6" s="636" t="s">
        <v>359</v>
      </c>
      <c r="K6" s="636" t="s">
        <v>374</v>
      </c>
      <c r="L6" s="636" t="s">
        <v>423</v>
      </c>
      <c r="M6" s="636" t="s">
        <v>424</v>
      </c>
      <c r="N6" s="742" t="s">
        <v>407</v>
      </c>
      <c r="O6" s="742" t="s">
        <v>408</v>
      </c>
    </row>
    <row r="7" spans="1:15" ht="3.75" customHeight="1" x14ac:dyDescent="0.25">
      <c r="H7" s="78"/>
      <c r="I7" s="8"/>
      <c r="N7" s="3"/>
    </row>
    <row r="8" spans="1:15" ht="37.5" customHeight="1" x14ac:dyDescent="0.25">
      <c r="A8" s="200" t="s">
        <v>196</v>
      </c>
      <c r="B8" s="201" t="s">
        <v>197</v>
      </c>
      <c r="C8" s="202" t="s">
        <v>198</v>
      </c>
      <c r="D8" s="202" t="s">
        <v>199</v>
      </c>
      <c r="E8" s="202" t="s">
        <v>200</v>
      </c>
      <c r="F8" s="203" t="s">
        <v>201</v>
      </c>
      <c r="G8" s="204">
        <f t="shared" ref="G8:N8" si="0">G9+G93+G96</f>
        <v>250621.41000000003</v>
      </c>
      <c r="H8" s="628">
        <f t="shared" si="0"/>
        <v>253329.07000000004</v>
      </c>
      <c r="I8" s="204">
        <f t="shared" si="0"/>
        <v>266681.01</v>
      </c>
      <c r="J8" s="204">
        <f t="shared" si="0"/>
        <v>266684.01</v>
      </c>
      <c r="K8" s="204">
        <f t="shared" si="0"/>
        <v>243485.4</v>
      </c>
      <c r="L8" s="204">
        <f t="shared" si="0"/>
        <v>2974.12</v>
      </c>
      <c r="M8" s="204">
        <f t="shared" si="0"/>
        <v>259839.2</v>
      </c>
      <c r="N8" s="204">
        <f t="shared" si="0"/>
        <v>293154.57</v>
      </c>
      <c r="O8" s="771">
        <f t="shared" ref="O8:O76" si="1">N8/M8*100</f>
        <v>112.82153347147003</v>
      </c>
    </row>
    <row r="9" spans="1:15" x14ac:dyDescent="0.25">
      <c r="A9" s="205"/>
      <c r="B9" s="206">
        <v>1</v>
      </c>
      <c r="C9" s="842" t="s">
        <v>202</v>
      </c>
      <c r="D9" s="843"/>
      <c r="E9" s="843"/>
      <c r="F9" s="844"/>
      <c r="G9" s="373">
        <f>G10+G15+G24+G68+G80+G82+G89+G71</f>
        <v>243739.63000000003</v>
      </c>
      <c r="H9" s="629">
        <f>H10+H15+H24+H68+H71+H80+H82+H89</f>
        <v>245287.63000000003</v>
      </c>
      <c r="I9" s="468">
        <f t="shared" ref="I9:N9" si="2">I10+I15+I24+I68+I80+I82+I89+I71</f>
        <v>257251.42</v>
      </c>
      <c r="J9" s="468">
        <f t="shared" si="2"/>
        <v>257254.42</v>
      </c>
      <c r="K9" s="468">
        <f t="shared" si="2"/>
        <v>235654.79</v>
      </c>
      <c r="L9" s="468">
        <f t="shared" si="2"/>
        <v>3008.48</v>
      </c>
      <c r="M9" s="468">
        <f t="shared" si="2"/>
        <v>252042.95</v>
      </c>
      <c r="N9" s="373">
        <f t="shared" si="2"/>
        <v>283000.67</v>
      </c>
      <c r="O9" s="41">
        <f t="shared" si="1"/>
        <v>112.28271610056935</v>
      </c>
    </row>
    <row r="10" spans="1:15" ht="25.5" customHeight="1" x14ac:dyDescent="0.25">
      <c r="A10" s="208"/>
      <c r="B10" s="209"/>
      <c r="C10" s="209"/>
      <c r="D10" s="210" t="s">
        <v>203</v>
      </c>
      <c r="E10" s="211">
        <v>610</v>
      </c>
      <c r="F10" s="212" t="s">
        <v>3</v>
      </c>
      <c r="G10" s="213">
        <f t="shared" ref="G10" si="3">SUM(G11:G14)</f>
        <v>125544.93000000001</v>
      </c>
      <c r="H10" s="84">
        <f>SUM(H11:H14)</f>
        <v>110769.26000000001</v>
      </c>
      <c r="I10" s="84">
        <f t="shared" ref="I10:J10" si="4">SUM(I11:I14)</f>
        <v>115288</v>
      </c>
      <c r="J10" s="84">
        <f t="shared" si="4"/>
        <v>115288</v>
      </c>
      <c r="K10" s="84">
        <f>SUM(K11:K14)</f>
        <v>115288</v>
      </c>
      <c r="L10" s="698">
        <v>0</v>
      </c>
      <c r="M10" s="177">
        <f t="shared" ref="M10:N10" si="5">SUM(M11:M14)</f>
        <v>115288</v>
      </c>
      <c r="N10" s="621">
        <f t="shared" si="5"/>
        <v>133076.67000000001</v>
      </c>
      <c r="O10" s="41">
        <f>N10/M10*100</f>
        <v>115.42976719172854</v>
      </c>
    </row>
    <row r="11" spans="1:15" ht="26.25" x14ac:dyDescent="0.25">
      <c r="A11" s="208"/>
      <c r="B11" s="209"/>
      <c r="C11" s="209"/>
      <c r="D11" s="210" t="s">
        <v>203</v>
      </c>
      <c r="E11" s="214">
        <v>611</v>
      </c>
      <c r="F11" s="215" t="s">
        <v>4</v>
      </c>
      <c r="G11" s="216">
        <v>78929.8</v>
      </c>
      <c r="H11" s="60">
        <v>71335.08</v>
      </c>
      <c r="I11" s="451">
        <v>75900</v>
      </c>
      <c r="J11" s="451">
        <v>75900</v>
      </c>
      <c r="K11" s="451">
        <v>75900</v>
      </c>
      <c r="L11" s="84">
        <f t="shared" ref="L11" si="6">SUM(L12:L15)</f>
        <v>0</v>
      </c>
      <c r="M11" s="743">
        <v>75900</v>
      </c>
      <c r="N11" s="451">
        <v>84361.45</v>
      </c>
      <c r="O11" s="41">
        <f t="shared" si="1"/>
        <v>111.14815546772067</v>
      </c>
    </row>
    <row r="12" spans="1:15" x14ac:dyDescent="0.25">
      <c r="A12" s="208"/>
      <c r="B12" s="209"/>
      <c r="C12" s="209"/>
      <c r="D12" s="210" t="s">
        <v>203</v>
      </c>
      <c r="E12" s="214">
        <v>612</v>
      </c>
      <c r="F12" s="215" t="s">
        <v>5</v>
      </c>
      <c r="G12" s="216">
        <v>25412.720000000001</v>
      </c>
      <c r="H12" s="60">
        <v>21510.86</v>
      </c>
      <c r="I12" s="451">
        <v>24288</v>
      </c>
      <c r="J12" s="451">
        <v>24288</v>
      </c>
      <c r="K12" s="451">
        <v>24288</v>
      </c>
      <c r="L12" s="451"/>
      <c r="M12" s="743">
        <v>24288</v>
      </c>
      <c r="N12" s="451">
        <v>28449.919999999998</v>
      </c>
      <c r="O12" s="41">
        <f t="shared" si="1"/>
        <v>117.13570487483531</v>
      </c>
    </row>
    <row r="13" spans="1:15" x14ac:dyDescent="0.25">
      <c r="A13" s="208"/>
      <c r="B13" s="209"/>
      <c r="C13" s="209"/>
      <c r="D13" s="210" t="s">
        <v>203</v>
      </c>
      <c r="E13" s="217">
        <v>614</v>
      </c>
      <c r="F13" s="215" t="s">
        <v>6</v>
      </c>
      <c r="G13" s="216">
        <v>20320.41</v>
      </c>
      <c r="H13" s="60">
        <v>17156.82</v>
      </c>
      <c r="I13" s="451">
        <v>14200</v>
      </c>
      <c r="J13" s="451">
        <v>14200</v>
      </c>
      <c r="K13" s="451">
        <v>14200</v>
      </c>
      <c r="L13" s="451"/>
      <c r="M13" s="743">
        <v>14200</v>
      </c>
      <c r="N13" s="451">
        <v>19864.009999999998</v>
      </c>
      <c r="O13" s="41">
        <f t="shared" si="1"/>
        <v>139.88739436619716</v>
      </c>
    </row>
    <row r="14" spans="1:15" x14ac:dyDescent="0.25">
      <c r="A14" s="208"/>
      <c r="B14" s="209"/>
      <c r="C14" s="209"/>
      <c r="D14" s="175"/>
      <c r="E14" s="175"/>
      <c r="F14" s="182" t="s">
        <v>281</v>
      </c>
      <c r="G14" s="199">
        <v>882</v>
      </c>
      <c r="H14" s="60">
        <v>766.5</v>
      </c>
      <c r="I14" s="451">
        <v>900</v>
      </c>
      <c r="J14" s="451">
        <v>900</v>
      </c>
      <c r="K14" s="451">
        <v>900</v>
      </c>
      <c r="L14" s="451"/>
      <c r="M14" s="743">
        <v>900</v>
      </c>
      <c r="N14" s="451">
        <v>401.29</v>
      </c>
      <c r="O14" s="41">
        <f t="shared" si="1"/>
        <v>44.587777777777781</v>
      </c>
    </row>
    <row r="15" spans="1:15" x14ac:dyDescent="0.25">
      <c r="A15" s="208"/>
      <c r="B15" s="209"/>
      <c r="C15" s="209"/>
      <c r="D15" s="210" t="s">
        <v>203</v>
      </c>
      <c r="E15" s="218">
        <v>620</v>
      </c>
      <c r="F15" s="212" t="s">
        <v>8</v>
      </c>
      <c r="G15" s="213">
        <f t="shared" ref="G15" si="7">SUM(G16:G23)</f>
        <v>46484.47</v>
      </c>
      <c r="H15" s="84">
        <f>SUM(H16:H23)</f>
        <v>42319.240000000005</v>
      </c>
      <c r="I15" s="84">
        <f>SUM(I16:I23)</f>
        <v>42800</v>
      </c>
      <c r="J15" s="84">
        <f>SUM(J16:J23)</f>
        <v>42800</v>
      </c>
      <c r="K15" s="84">
        <f>SUM(K16:K23)</f>
        <v>42800</v>
      </c>
      <c r="L15" s="451"/>
      <c r="M15" s="177">
        <f t="shared" ref="M15:N15" si="8">SUM(M16:M23)</f>
        <v>42800</v>
      </c>
      <c r="N15" s="177">
        <f t="shared" si="8"/>
        <v>50507.900000000009</v>
      </c>
      <c r="O15" s="41">
        <f t="shared" si="1"/>
        <v>118.00911214953274</v>
      </c>
    </row>
    <row r="16" spans="1:15" ht="26.25" x14ac:dyDescent="0.25">
      <c r="A16" s="208"/>
      <c r="B16" s="209"/>
      <c r="C16" s="209"/>
      <c r="D16" s="210" t="s">
        <v>203</v>
      </c>
      <c r="E16" s="214">
        <v>621</v>
      </c>
      <c r="F16" s="215" t="s">
        <v>9</v>
      </c>
      <c r="G16" s="216">
        <v>10497.73</v>
      </c>
      <c r="H16" s="60">
        <v>8900.66</v>
      </c>
      <c r="I16" s="451">
        <v>9800</v>
      </c>
      <c r="J16" s="451">
        <v>9800</v>
      </c>
      <c r="K16" s="451">
        <v>9800</v>
      </c>
      <c r="L16" s="84">
        <f t="shared" ref="L16" si="9">SUM(L17:L24)</f>
        <v>0</v>
      </c>
      <c r="M16" s="743">
        <v>9800</v>
      </c>
      <c r="N16" s="451">
        <v>10791.69</v>
      </c>
      <c r="O16" s="41">
        <f t="shared" si="1"/>
        <v>110.11928571428571</v>
      </c>
    </row>
    <row r="17" spans="1:15" ht="26.25" x14ac:dyDescent="0.25">
      <c r="A17" s="208"/>
      <c r="B17" s="209"/>
      <c r="C17" s="209"/>
      <c r="D17" s="210" t="s">
        <v>203</v>
      </c>
      <c r="E17" s="214">
        <v>623</v>
      </c>
      <c r="F17" s="215" t="s">
        <v>10</v>
      </c>
      <c r="G17" s="216">
        <v>2443.86</v>
      </c>
      <c r="H17" s="60">
        <v>3425.37</v>
      </c>
      <c r="I17" s="451">
        <v>3000</v>
      </c>
      <c r="J17" s="451">
        <v>3000</v>
      </c>
      <c r="K17" s="451">
        <v>3000</v>
      </c>
      <c r="L17" s="451"/>
      <c r="M17" s="743">
        <v>3000</v>
      </c>
      <c r="N17" s="451">
        <v>3494.91</v>
      </c>
      <c r="O17" s="41">
        <f t="shared" si="1"/>
        <v>116.497</v>
      </c>
    </row>
    <row r="18" spans="1:15" x14ac:dyDescent="0.25">
      <c r="A18" s="208"/>
      <c r="B18" s="209"/>
      <c r="C18" s="209"/>
      <c r="D18" s="210" t="s">
        <v>203</v>
      </c>
      <c r="E18" s="214" t="s">
        <v>11</v>
      </c>
      <c r="F18" s="215" t="s">
        <v>12</v>
      </c>
      <c r="G18" s="216">
        <v>1793.37</v>
      </c>
      <c r="H18" s="60">
        <v>1586.11</v>
      </c>
      <c r="I18" s="451">
        <v>1600</v>
      </c>
      <c r="J18" s="451">
        <v>1600</v>
      </c>
      <c r="K18" s="451">
        <v>1600</v>
      </c>
      <c r="L18" s="451"/>
      <c r="M18" s="743">
        <v>1600</v>
      </c>
      <c r="N18" s="451">
        <v>1720.34</v>
      </c>
      <c r="O18" s="41">
        <f t="shared" si="1"/>
        <v>107.52124999999999</v>
      </c>
    </row>
    <row r="19" spans="1:15" x14ac:dyDescent="0.25">
      <c r="A19" s="208"/>
      <c r="B19" s="209"/>
      <c r="C19" s="209"/>
      <c r="D19" s="210" t="s">
        <v>203</v>
      </c>
      <c r="E19" s="214" t="s">
        <v>13</v>
      </c>
      <c r="F19" s="215" t="s">
        <v>14</v>
      </c>
      <c r="G19" s="216">
        <v>19002.48</v>
      </c>
      <c r="H19" s="60">
        <v>16932.64</v>
      </c>
      <c r="I19" s="451">
        <v>16500</v>
      </c>
      <c r="J19" s="451">
        <v>16500</v>
      </c>
      <c r="K19" s="451">
        <v>16500</v>
      </c>
      <c r="L19" s="451"/>
      <c r="M19" s="743">
        <v>16500</v>
      </c>
      <c r="N19" s="451">
        <v>20454.080000000002</v>
      </c>
      <c r="O19" s="41">
        <f t="shared" si="1"/>
        <v>123.96412121212121</v>
      </c>
    </row>
    <row r="20" spans="1:15" x14ac:dyDescent="0.25">
      <c r="A20" s="208"/>
      <c r="B20" s="209"/>
      <c r="C20" s="209"/>
      <c r="D20" s="210" t="s">
        <v>203</v>
      </c>
      <c r="E20" s="217">
        <v>625003</v>
      </c>
      <c r="F20" s="215" t="s">
        <v>15</v>
      </c>
      <c r="G20" s="216">
        <v>1090.8399999999999</v>
      </c>
      <c r="H20" s="60">
        <v>1012.04</v>
      </c>
      <c r="I20" s="451">
        <v>1100</v>
      </c>
      <c r="J20" s="451">
        <v>1100</v>
      </c>
      <c r="K20" s="451">
        <v>1100</v>
      </c>
      <c r="L20" s="451"/>
      <c r="M20" s="743">
        <v>1100</v>
      </c>
      <c r="N20" s="451">
        <v>1154.3599999999999</v>
      </c>
      <c r="O20" s="41">
        <f t="shared" si="1"/>
        <v>104.94181818181818</v>
      </c>
    </row>
    <row r="21" spans="1:15" x14ac:dyDescent="0.25">
      <c r="A21" s="208"/>
      <c r="B21" s="209"/>
      <c r="C21" s="209"/>
      <c r="D21" s="210" t="s">
        <v>203</v>
      </c>
      <c r="E21" s="217">
        <v>625004</v>
      </c>
      <c r="F21" s="215" t="s">
        <v>16</v>
      </c>
      <c r="G21" s="216">
        <v>3960.12</v>
      </c>
      <c r="H21" s="60">
        <v>3738.87</v>
      </c>
      <c r="I21" s="451">
        <v>3500</v>
      </c>
      <c r="J21" s="451">
        <v>3500</v>
      </c>
      <c r="K21" s="451">
        <v>3500</v>
      </c>
      <c r="L21" s="451"/>
      <c r="M21" s="743">
        <v>3500</v>
      </c>
      <c r="N21" s="451">
        <v>4295.8599999999997</v>
      </c>
      <c r="O21" s="41">
        <f t="shared" si="1"/>
        <v>122.73885714285713</v>
      </c>
    </row>
    <row r="22" spans="1:15" x14ac:dyDescent="0.25">
      <c r="A22" s="208"/>
      <c r="B22" s="209"/>
      <c r="C22" s="209"/>
      <c r="D22" s="210" t="s">
        <v>203</v>
      </c>
      <c r="E22" s="217">
        <v>625005</v>
      </c>
      <c r="F22" s="215" t="s">
        <v>17</v>
      </c>
      <c r="G22" s="216">
        <v>1250.97</v>
      </c>
      <c r="H22" s="60">
        <v>978.98</v>
      </c>
      <c r="I22" s="451">
        <v>1200</v>
      </c>
      <c r="J22" s="451">
        <v>1200</v>
      </c>
      <c r="K22" s="451">
        <v>1200</v>
      </c>
      <c r="L22" s="451"/>
      <c r="M22" s="743">
        <v>1200</v>
      </c>
      <c r="N22" s="451">
        <v>1408.57</v>
      </c>
      <c r="O22" s="41">
        <f t="shared" si="1"/>
        <v>117.38083333333333</v>
      </c>
    </row>
    <row r="23" spans="1:15" ht="26.25" x14ac:dyDescent="0.25">
      <c r="A23" s="208"/>
      <c r="B23" s="209"/>
      <c r="C23" s="209"/>
      <c r="D23" s="210" t="s">
        <v>203</v>
      </c>
      <c r="E23" s="217">
        <v>625007</v>
      </c>
      <c r="F23" s="215" t="s">
        <v>18</v>
      </c>
      <c r="G23" s="216">
        <v>6445.1</v>
      </c>
      <c r="H23" s="60">
        <v>5744.57</v>
      </c>
      <c r="I23" s="451">
        <v>6100</v>
      </c>
      <c r="J23" s="451">
        <v>6100</v>
      </c>
      <c r="K23" s="451">
        <v>6100</v>
      </c>
      <c r="L23" s="451"/>
      <c r="M23" s="743">
        <v>6100</v>
      </c>
      <c r="N23" s="451">
        <v>7188.09</v>
      </c>
      <c r="O23" s="41">
        <f t="shared" si="1"/>
        <v>117.83754098360657</v>
      </c>
    </row>
    <row r="24" spans="1:15" x14ac:dyDescent="0.25">
      <c r="A24" s="208"/>
      <c r="B24" s="209"/>
      <c r="C24" s="209"/>
      <c r="D24" s="210" t="s">
        <v>203</v>
      </c>
      <c r="E24" s="219">
        <v>630</v>
      </c>
      <c r="F24" s="220" t="s">
        <v>19</v>
      </c>
      <c r="G24" s="221">
        <f t="shared" ref="G24" si="10">G25+G27+G32+G39+G45+G50+G52</f>
        <v>59170.759999999995</v>
      </c>
      <c r="H24" s="51">
        <f>H25+H27+H32+H39+H45+H50+H52</f>
        <v>82458.950000000012</v>
      </c>
      <c r="I24" s="51">
        <f>I25+I27+I32+I39+I45+I50+I52</f>
        <v>83963.15</v>
      </c>
      <c r="J24" s="51">
        <f>J25+J27+J32+J39+J45+J50+J52</f>
        <v>83965.15</v>
      </c>
      <c r="K24" s="51">
        <f>K25+K27+K32+K39+K45+K50+K52</f>
        <v>74185.790000000008</v>
      </c>
      <c r="L24" s="451"/>
      <c r="M24" s="709">
        <f t="shared" ref="M24:N24" si="11">M25+M27+M32+M39+M45+M50+M52</f>
        <v>86740.47</v>
      </c>
      <c r="N24" s="709">
        <f t="shared" si="11"/>
        <v>92323.9</v>
      </c>
      <c r="O24" s="41">
        <f t="shared" si="1"/>
        <v>106.43693768318295</v>
      </c>
    </row>
    <row r="25" spans="1:15" x14ac:dyDescent="0.25">
      <c r="A25" s="208"/>
      <c r="B25" s="209"/>
      <c r="C25" s="209"/>
      <c r="D25" s="210" t="s">
        <v>203</v>
      </c>
      <c r="E25" s="219">
        <v>631</v>
      </c>
      <c r="F25" s="220" t="s">
        <v>21</v>
      </c>
      <c r="G25" s="51">
        <f t="shared" ref="G25" si="12">SUM(G26)</f>
        <v>2405.41</v>
      </c>
      <c r="H25" s="51">
        <f>SUM(H26)</f>
        <v>937.19</v>
      </c>
      <c r="I25" s="51">
        <f t="shared" ref="I25:J25" si="13">SUM(I26)</f>
        <v>1000</v>
      </c>
      <c r="J25" s="51">
        <f t="shared" si="13"/>
        <v>1001</v>
      </c>
      <c r="K25" s="51">
        <f>SUM(K26)</f>
        <v>1300</v>
      </c>
      <c r="L25" s="51">
        <f>L26+L28+L33+L40+L46+L51+L53</f>
        <v>1328.74</v>
      </c>
      <c r="M25" s="709">
        <f t="shared" ref="M25:N25" si="14">SUM(M26)</f>
        <v>1000</v>
      </c>
      <c r="N25" s="709">
        <f t="shared" si="14"/>
        <v>1636.22</v>
      </c>
      <c r="O25" s="41">
        <f t="shared" si="1"/>
        <v>163.62200000000001</v>
      </c>
    </row>
    <row r="26" spans="1:15" x14ac:dyDescent="0.25">
      <c r="A26" s="208"/>
      <c r="B26" s="209"/>
      <c r="C26" s="209"/>
      <c r="D26" s="210" t="s">
        <v>203</v>
      </c>
      <c r="E26" s="114" t="s">
        <v>22</v>
      </c>
      <c r="F26" s="111" t="s">
        <v>23</v>
      </c>
      <c r="G26" s="119">
        <v>2405.41</v>
      </c>
      <c r="H26" s="60">
        <v>937.19</v>
      </c>
      <c r="I26" s="451">
        <v>1000</v>
      </c>
      <c r="J26" s="451">
        <v>1001</v>
      </c>
      <c r="K26" s="451">
        <v>1300</v>
      </c>
      <c r="L26" s="51">
        <f t="shared" ref="L26" si="15">SUM(L27)</f>
        <v>0</v>
      </c>
      <c r="M26" s="743">
        <v>1000</v>
      </c>
      <c r="N26" s="451">
        <v>1636.22</v>
      </c>
      <c r="O26" s="41">
        <f t="shared" si="1"/>
        <v>163.62200000000001</v>
      </c>
    </row>
    <row r="27" spans="1:15" x14ac:dyDescent="0.25">
      <c r="A27" s="208"/>
      <c r="B27" s="209"/>
      <c r="C27" s="209"/>
      <c r="D27" s="210" t="s">
        <v>203</v>
      </c>
      <c r="E27" s="219">
        <v>632</v>
      </c>
      <c r="F27" s="212" t="s">
        <v>24</v>
      </c>
      <c r="G27" s="213">
        <f t="shared" ref="G27" si="16">SUM(G28:G30)</f>
        <v>19283.86</v>
      </c>
      <c r="H27" s="84">
        <f>SUM(H28:H30)</f>
        <v>21609.31</v>
      </c>
      <c r="I27" s="84">
        <f>SUM(I28:I31)</f>
        <v>21610</v>
      </c>
      <c r="J27" s="84">
        <f>SUM(J28:J31)</f>
        <v>21610</v>
      </c>
      <c r="K27" s="84">
        <f>SUM(K28:K31)</f>
        <v>21963</v>
      </c>
      <c r="L27" s="451"/>
      <c r="M27" s="177">
        <f>M28+M29+M30+M31</f>
        <v>21963</v>
      </c>
      <c r="N27" s="177">
        <f>N28+N29+N30+N31</f>
        <v>20976.690000000002</v>
      </c>
      <c r="O27" s="41">
        <f t="shared" si="1"/>
        <v>95.509220051905487</v>
      </c>
    </row>
    <row r="28" spans="1:15" x14ac:dyDescent="0.25">
      <c r="A28" s="208"/>
      <c r="B28" s="209"/>
      <c r="C28" s="209"/>
      <c r="D28" s="210" t="s">
        <v>203</v>
      </c>
      <c r="E28" s="222">
        <v>632001</v>
      </c>
      <c r="F28" s="111" t="s">
        <v>25</v>
      </c>
      <c r="G28" s="119">
        <v>16478.28</v>
      </c>
      <c r="H28" s="60">
        <v>18408.13</v>
      </c>
      <c r="I28" s="76">
        <v>18100</v>
      </c>
      <c r="J28" s="76">
        <v>18100</v>
      </c>
      <c r="K28" s="76">
        <v>19100</v>
      </c>
      <c r="L28" s="84">
        <f t="shared" ref="L28" si="17">SUM(L29:L31)</f>
        <v>0</v>
      </c>
      <c r="M28" s="744">
        <v>19100</v>
      </c>
      <c r="N28" s="451">
        <v>18152.95</v>
      </c>
      <c r="O28" s="41">
        <f t="shared" si="1"/>
        <v>95.041623036649213</v>
      </c>
    </row>
    <row r="29" spans="1:15" x14ac:dyDescent="0.25">
      <c r="A29" s="208"/>
      <c r="B29" s="209"/>
      <c r="C29" s="209"/>
      <c r="D29" s="210" t="s">
        <v>203</v>
      </c>
      <c r="E29" s="222">
        <v>632002</v>
      </c>
      <c r="F29" s="111" t="s">
        <v>26</v>
      </c>
      <c r="G29" s="119">
        <v>107.66</v>
      </c>
      <c r="H29" s="60">
        <v>389.78</v>
      </c>
      <c r="I29" s="76">
        <v>410</v>
      </c>
      <c r="J29" s="76">
        <v>410</v>
      </c>
      <c r="K29" s="76">
        <v>410</v>
      </c>
      <c r="L29" s="76"/>
      <c r="M29" s="744">
        <v>410</v>
      </c>
      <c r="N29" s="451">
        <v>267.56</v>
      </c>
      <c r="O29" s="41">
        <f t="shared" si="1"/>
        <v>65.25853658536586</v>
      </c>
    </row>
    <row r="30" spans="1:15" ht="26.25" x14ac:dyDescent="0.25">
      <c r="A30" s="208"/>
      <c r="B30" s="209"/>
      <c r="C30" s="209"/>
      <c r="D30" s="210" t="s">
        <v>203</v>
      </c>
      <c r="E30" s="222">
        <v>632003</v>
      </c>
      <c r="F30" s="111" t="s">
        <v>27</v>
      </c>
      <c r="G30" s="119">
        <v>2697.92</v>
      </c>
      <c r="H30" s="60">
        <v>2811.4</v>
      </c>
      <c r="I30" s="52">
        <v>2980</v>
      </c>
      <c r="J30" s="52">
        <v>2980</v>
      </c>
      <c r="K30" s="52">
        <v>2300</v>
      </c>
      <c r="L30" s="76"/>
      <c r="M30" s="744">
        <v>2300</v>
      </c>
      <c r="N30" s="451">
        <v>2411.9299999999998</v>
      </c>
      <c r="O30" s="41">
        <f t="shared" si="1"/>
        <v>104.86652173913042</v>
      </c>
    </row>
    <row r="31" spans="1:15" ht="26.25" x14ac:dyDescent="0.25">
      <c r="A31" s="208"/>
      <c r="B31" s="209"/>
      <c r="C31" s="209"/>
      <c r="D31" s="210" t="s">
        <v>203</v>
      </c>
      <c r="E31" s="100">
        <v>632004</v>
      </c>
      <c r="F31" s="111" t="s">
        <v>363</v>
      </c>
      <c r="G31" s="119"/>
      <c r="H31" s="60"/>
      <c r="I31" s="52">
        <v>120</v>
      </c>
      <c r="J31" s="52">
        <v>120</v>
      </c>
      <c r="K31" s="52">
        <v>153</v>
      </c>
      <c r="L31" s="76"/>
      <c r="M31" s="119">
        <v>153</v>
      </c>
      <c r="N31" s="451">
        <v>144.25</v>
      </c>
      <c r="O31" s="41">
        <f t="shared" si="1"/>
        <v>94.281045751633982</v>
      </c>
    </row>
    <row r="32" spans="1:15" x14ac:dyDescent="0.25">
      <c r="A32" s="208"/>
      <c r="B32" s="209"/>
      <c r="C32" s="209"/>
      <c r="D32" s="210" t="s">
        <v>203</v>
      </c>
      <c r="E32" s="219">
        <v>633</v>
      </c>
      <c r="F32" s="220" t="s">
        <v>28</v>
      </c>
      <c r="G32" s="221">
        <f t="shared" ref="G32" si="18">SUM(G33:G38)</f>
        <v>6380.2599999999993</v>
      </c>
      <c r="H32" s="51">
        <f>SUM(H33:H38)</f>
        <v>12687.58</v>
      </c>
      <c r="I32" s="51">
        <f>SUM(I33:I38)</f>
        <v>13040</v>
      </c>
      <c r="J32" s="51">
        <f>SUM(J33:J38)</f>
        <v>13040</v>
      </c>
      <c r="K32" s="51">
        <f>SUM(K33:K38)</f>
        <v>13900</v>
      </c>
      <c r="L32" s="51">
        <f>SUM(L33:L38)</f>
        <v>0</v>
      </c>
      <c r="M32" s="709">
        <f t="shared" ref="M32:N32" si="19">SUM(M33:M38)</f>
        <v>13900</v>
      </c>
      <c r="N32" s="709">
        <f t="shared" si="19"/>
        <v>17064.82</v>
      </c>
      <c r="O32" s="41">
        <f t="shared" si="1"/>
        <v>122.76848920863308</v>
      </c>
    </row>
    <row r="33" spans="1:15" x14ac:dyDescent="0.25">
      <c r="A33" s="208"/>
      <c r="B33" s="209"/>
      <c r="C33" s="209"/>
      <c r="D33" s="210" t="s">
        <v>203</v>
      </c>
      <c r="E33" s="222">
        <v>633002</v>
      </c>
      <c r="F33" s="111" t="s">
        <v>29</v>
      </c>
      <c r="G33" s="119">
        <v>0</v>
      </c>
      <c r="H33" s="60">
        <v>0</v>
      </c>
      <c r="I33" s="76">
        <v>300</v>
      </c>
      <c r="J33" s="76">
        <v>300</v>
      </c>
      <c r="K33" s="76">
        <v>0</v>
      </c>
      <c r="L33" s="51"/>
      <c r="M33" s="744">
        <v>0</v>
      </c>
      <c r="N33" s="451">
        <v>0</v>
      </c>
      <c r="O33" s="41"/>
    </row>
    <row r="34" spans="1:15" x14ac:dyDescent="0.25">
      <c r="A34" s="208"/>
      <c r="B34" s="209"/>
      <c r="C34" s="209"/>
      <c r="D34" s="210" t="s">
        <v>203</v>
      </c>
      <c r="E34" s="222">
        <v>633006</v>
      </c>
      <c r="F34" s="111" t="s">
        <v>30</v>
      </c>
      <c r="G34" s="119">
        <v>5397.86</v>
      </c>
      <c r="H34" s="60">
        <v>8502.4599999999991</v>
      </c>
      <c r="I34" s="76">
        <v>7800</v>
      </c>
      <c r="J34" s="76">
        <v>7800</v>
      </c>
      <c r="K34" s="76">
        <v>8100</v>
      </c>
      <c r="L34" s="76"/>
      <c r="M34" s="744">
        <v>8100</v>
      </c>
      <c r="N34" s="451">
        <v>11265.43</v>
      </c>
      <c r="O34" s="41">
        <v>0</v>
      </c>
    </row>
    <row r="35" spans="1:15" x14ac:dyDescent="0.25">
      <c r="A35" s="208"/>
      <c r="B35" s="209"/>
      <c r="C35" s="209"/>
      <c r="D35" s="210" t="s">
        <v>203</v>
      </c>
      <c r="E35" s="222">
        <v>633007</v>
      </c>
      <c r="F35" s="111" t="s">
        <v>31</v>
      </c>
      <c r="G35" s="119">
        <v>350</v>
      </c>
      <c r="H35" s="60">
        <v>300</v>
      </c>
      <c r="I35" s="76">
        <v>340</v>
      </c>
      <c r="J35" s="76">
        <v>340</v>
      </c>
      <c r="K35" s="76">
        <v>300</v>
      </c>
      <c r="L35" s="76"/>
      <c r="M35" s="744">
        <v>300</v>
      </c>
      <c r="N35" s="451">
        <v>300</v>
      </c>
      <c r="O35" s="41">
        <f t="shared" si="1"/>
        <v>100</v>
      </c>
    </row>
    <row r="36" spans="1:15" x14ac:dyDescent="0.25">
      <c r="A36" s="208"/>
      <c r="B36" s="209"/>
      <c r="C36" s="209"/>
      <c r="D36" s="210" t="s">
        <v>203</v>
      </c>
      <c r="E36" s="222">
        <v>633009</v>
      </c>
      <c r="F36" s="111" t="s">
        <v>204</v>
      </c>
      <c r="G36" s="119">
        <v>158.4</v>
      </c>
      <c r="H36" s="60">
        <v>404.43</v>
      </c>
      <c r="I36" s="76">
        <v>100</v>
      </c>
      <c r="J36" s="76">
        <v>100</v>
      </c>
      <c r="K36" s="76">
        <v>100</v>
      </c>
      <c r="L36" s="76"/>
      <c r="M36" s="744">
        <v>100</v>
      </c>
      <c r="N36" s="451">
        <v>200.8</v>
      </c>
      <c r="O36" s="41">
        <f t="shared" si="1"/>
        <v>200.8</v>
      </c>
    </row>
    <row r="37" spans="1:15" x14ac:dyDescent="0.25">
      <c r="A37" s="208"/>
      <c r="B37" s="209"/>
      <c r="C37" s="209"/>
      <c r="D37" s="210" t="s">
        <v>203</v>
      </c>
      <c r="E37" s="222">
        <v>633013</v>
      </c>
      <c r="F37" s="111" t="s">
        <v>33</v>
      </c>
      <c r="G37" s="119">
        <v>233.09</v>
      </c>
      <c r="H37" s="60">
        <v>436.94</v>
      </c>
      <c r="I37" s="76">
        <v>3000</v>
      </c>
      <c r="J37" s="76">
        <v>3000</v>
      </c>
      <c r="K37" s="76">
        <v>3000</v>
      </c>
      <c r="L37" s="76"/>
      <c r="M37" s="744">
        <v>3000</v>
      </c>
      <c r="N37" s="451">
        <v>1994.41</v>
      </c>
      <c r="O37" s="41">
        <f t="shared" si="1"/>
        <v>66.480333333333334</v>
      </c>
    </row>
    <row r="38" spans="1:15" x14ac:dyDescent="0.25">
      <c r="A38" s="208"/>
      <c r="B38" s="209"/>
      <c r="C38" s="209"/>
      <c r="D38" s="210" t="s">
        <v>203</v>
      </c>
      <c r="E38" s="222">
        <v>633016</v>
      </c>
      <c r="F38" s="111" t="s">
        <v>34</v>
      </c>
      <c r="G38" s="119">
        <v>240.91</v>
      </c>
      <c r="H38" s="60">
        <v>3043.75</v>
      </c>
      <c r="I38" s="76">
        <v>1500</v>
      </c>
      <c r="J38" s="76">
        <v>1500</v>
      </c>
      <c r="K38" s="76">
        <v>2400</v>
      </c>
      <c r="L38" s="76"/>
      <c r="M38" s="744">
        <v>2400</v>
      </c>
      <c r="N38" s="451">
        <v>3304.18</v>
      </c>
      <c r="O38" s="41">
        <f t="shared" si="1"/>
        <v>137.67416666666665</v>
      </c>
    </row>
    <row r="39" spans="1:15" x14ac:dyDescent="0.25">
      <c r="A39" s="208"/>
      <c r="B39" s="209"/>
      <c r="C39" s="209"/>
      <c r="D39" s="210" t="s">
        <v>203</v>
      </c>
      <c r="E39" s="219">
        <v>634</v>
      </c>
      <c r="F39" s="220" t="s">
        <v>35</v>
      </c>
      <c r="G39" s="221">
        <f t="shared" ref="G39" si="20">SUM(G40:G44)</f>
        <v>6775.4900000000007</v>
      </c>
      <c r="H39" s="51">
        <f>SUM(H40:H44)</f>
        <v>10753</v>
      </c>
      <c r="I39" s="51">
        <f>SUM(I40:I44)</f>
        <v>11700</v>
      </c>
      <c r="J39" s="51">
        <f>SUM(J40:J44)</f>
        <v>11700</v>
      </c>
      <c r="K39" s="51">
        <f>SUM(K40:K44)</f>
        <v>5100</v>
      </c>
      <c r="L39" s="51">
        <f t="shared" ref="L39" si="21">SUM(L40:L44)</f>
        <v>2971.31</v>
      </c>
      <c r="M39" s="709">
        <f t="shared" ref="M39:N39" si="22">SUM(M40:M44)</f>
        <v>8071.31</v>
      </c>
      <c r="N39" s="709">
        <f t="shared" si="22"/>
        <v>8214.18</v>
      </c>
      <c r="O39" s="41">
        <f t="shared" si="1"/>
        <v>101.77009679965209</v>
      </c>
    </row>
    <row r="40" spans="1:15" x14ac:dyDescent="0.25">
      <c r="A40" s="208"/>
      <c r="B40" s="209"/>
      <c r="C40" s="209"/>
      <c r="D40" s="210" t="s">
        <v>203</v>
      </c>
      <c r="E40" s="114" t="s">
        <v>36</v>
      </c>
      <c r="F40" s="111" t="s">
        <v>205</v>
      </c>
      <c r="G40" s="119">
        <v>3891.78</v>
      </c>
      <c r="H40" s="60">
        <v>4405.43</v>
      </c>
      <c r="I40" s="76">
        <v>4900</v>
      </c>
      <c r="J40" s="76">
        <v>4900</v>
      </c>
      <c r="K40" s="76">
        <v>2000</v>
      </c>
      <c r="L40" s="76">
        <v>858.25</v>
      </c>
      <c r="M40" s="744">
        <v>2858.25</v>
      </c>
      <c r="N40" s="451">
        <v>3728.33</v>
      </c>
      <c r="O40" s="41">
        <f t="shared" si="1"/>
        <v>130.44100411090702</v>
      </c>
    </row>
    <row r="41" spans="1:15" x14ac:dyDescent="0.25">
      <c r="A41" s="208"/>
      <c r="B41" s="209"/>
      <c r="C41" s="209"/>
      <c r="D41" s="210" t="s">
        <v>203</v>
      </c>
      <c r="E41" s="222">
        <v>634002</v>
      </c>
      <c r="F41" s="111" t="s">
        <v>206</v>
      </c>
      <c r="G41" s="119">
        <v>1538.27</v>
      </c>
      <c r="H41" s="60">
        <v>5038.7700000000004</v>
      </c>
      <c r="I41" s="76">
        <v>5000</v>
      </c>
      <c r="J41" s="76">
        <v>5000</v>
      </c>
      <c r="K41" s="76">
        <v>2000</v>
      </c>
      <c r="L41" s="76">
        <v>2000</v>
      </c>
      <c r="M41" s="744">
        <v>4000</v>
      </c>
      <c r="N41" s="451">
        <v>3348.35</v>
      </c>
      <c r="O41" s="41">
        <f t="shared" si="1"/>
        <v>83.708749999999995</v>
      </c>
    </row>
    <row r="42" spans="1:15" x14ac:dyDescent="0.25">
      <c r="A42" s="208"/>
      <c r="B42" s="209"/>
      <c r="C42" s="209"/>
      <c r="D42" s="210" t="s">
        <v>203</v>
      </c>
      <c r="E42" s="222">
        <v>634003</v>
      </c>
      <c r="F42" s="111" t="s">
        <v>39</v>
      </c>
      <c r="G42" s="119">
        <v>532.79999999999995</v>
      </c>
      <c r="H42" s="60">
        <v>620.29999999999995</v>
      </c>
      <c r="I42" s="76">
        <v>700</v>
      </c>
      <c r="J42" s="76">
        <v>700</v>
      </c>
      <c r="K42" s="76">
        <v>700</v>
      </c>
      <c r="L42" s="76"/>
      <c r="M42" s="744">
        <v>700</v>
      </c>
      <c r="N42" s="451">
        <v>627.84</v>
      </c>
      <c r="O42" s="41">
        <f t="shared" si="1"/>
        <v>89.691428571428574</v>
      </c>
    </row>
    <row r="43" spans="1:15" x14ac:dyDescent="0.25">
      <c r="A43" s="208"/>
      <c r="B43" s="209"/>
      <c r="C43" s="209"/>
      <c r="D43" s="210" t="s">
        <v>203</v>
      </c>
      <c r="E43" s="222">
        <v>634005</v>
      </c>
      <c r="F43" s="111" t="s">
        <v>40</v>
      </c>
      <c r="G43" s="119">
        <v>308</v>
      </c>
      <c r="H43" s="60">
        <v>470</v>
      </c>
      <c r="I43" s="76">
        <v>800</v>
      </c>
      <c r="J43" s="76">
        <v>800</v>
      </c>
      <c r="K43" s="76">
        <v>300</v>
      </c>
      <c r="L43" s="76"/>
      <c r="M43" s="744">
        <v>300</v>
      </c>
      <c r="N43" s="451">
        <v>296.60000000000002</v>
      </c>
      <c r="O43" s="41">
        <f t="shared" si="1"/>
        <v>98.866666666666674</v>
      </c>
    </row>
    <row r="44" spans="1:15" x14ac:dyDescent="0.25">
      <c r="A44" s="208"/>
      <c r="B44" s="209"/>
      <c r="C44" s="209"/>
      <c r="D44" s="210" t="s">
        <v>203</v>
      </c>
      <c r="E44" s="223">
        <v>634006</v>
      </c>
      <c r="F44" s="214" t="s">
        <v>41</v>
      </c>
      <c r="G44" s="119">
        <v>504.64</v>
      </c>
      <c r="H44" s="60">
        <v>218.5</v>
      </c>
      <c r="I44" s="76">
        <v>300</v>
      </c>
      <c r="J44" s="76">
        <v>300</v>
      </c>
      <c r="K44" s="76">
        <v>100</v>
      </c>
      <c r="L44" s="76">
        <v>113.06</v>
      </c>
      <c r="M44" s="744">
        <v>213.06</v>
      </c>
      <c r="N44" s="451">
        <v>213.06</v>
      </c>
      <c r="O44" s="41">
        <f t="shared" si="1"/>
        <v>100</v>
      </c>
    </row>
    <row r="45" spans="1:15" ht="28.5" customHeight="1" x14ac:dyDescent="0.25">
      <c r="A45" s="208"/>
      <c r="B45" s="209"/>
      <c r="C45" s="209"/>
      <c r="D45" s="210" t="s">
        <v>203</v>
      </c>
      <c r="E45" s="219">
        <v>635</v>
      </c>
      <c r="F45" s="212" t="s">
        <v>207</v>
      </c>
      <c r="G45" s="221">
        <f t="shared" ref="G45" si="23">SUM(G46:G49)</f>
        <v>2369.2800000000002</v>
      </c>
      <c r="H45" s="51">
        <f>SUM(H46:H49)</f>
        <v>4511.0300000000007</v>
      </c>
      <c r="I45" s="51">
        <f>SUM(I46:I49)</f>
        <v>7862.36</v>
      </c>
      <c r="J45" s="51">
        <f>SUM(J46:J49)</f>
        <v>7862.36</v>
      </c>
      <c r="K45" s="51">
        <f>SUM(K46:K49)</f>
        <v>2100</v>
      </c>
      <c r="L45" s="76">
        <v>113.06</v>
      </c>
      <c r="M45" s="709">
        <f t="shared" ref="M45:N45" si="24">SUM(M46:M49)</f>
        <v>2100</v>
      </c>
      <c r="N45" s="709">
        <f t="shared" si="24"/>
        <v>804.06</v>
      </c>
      <c r="O45" s="41">
        <f t="shared" si="1"/>
        <v>38.28857142857143</v>
      </c>
    </row>
    <row r="46" spans="1:15" x14ac:dyDescent="0.25">
      <c r="A46" s="208"/>
      <c r="B46" s="209"/>
      <c r="C46" s="209"/>
      <c r="D46" s="210" t="s">
        <v>203</v>
      </c>
      <c r="E46" s="114" t="s">
        <v>43</v>
      </c>
      <c r="F46" s="111" t="s">
        <v>44</v>
      </c>
      <c r="G46" s="119">
        <v>490.1</v>
      </c>
      <c r="H46" s="60">
        <v>0</v>
      </c>
      <c r="I46" s="52">
        <v>55.2</v>
      </c>
      <c r="J46" s="52">
        <v>55.2</v>
      </c>
      <c r="K46" s="76">
        <v>100</v>
      </c>
      <c r="L46" s="51">
        <f t="shared" ref="L46" si="25">SUM(L47:L50)</f>
        <v>0</v>
      </c>
      <c r="M46" s="744">
        <v>100</v>
      </c>
      <c r="N46" s="451">
        <v>0</v>
      </c>
      <c r="O46" s="41">
        <f t="shared" si="1"/>
        <v>0</v>
      </c>
    </row>
    <row r="47" spans="1:15" ht="26.25" x14ac:dyDescent="0.25">
      <c r="A47" s="208"/>
      <c r="B47" s="209"/>
      <c r="C47" s="209"/>
      <c r="D47" s="210" t="s">
        <v>203</v>
      </c>
      <c r="E47" s="222">
        <v>635004</v>
      </c>
      <c r="F47" s="111" t="s">
        <v>45</v>
      </c>
      <c r="G47" s="119">
        <v>1879.18</v>
      </c>
      <c r="H47" s="60">
        <v>4012.03</v>
      </c>
      <c r="I47" s="52">
        <v>7807.16</v>
      </c>
      <c r="J47" s="52">
        <v>7807.16</v>
      </c>
      <c r="K47" s="76">
        <v>2000</v>
      </c>
      <c r="L47" s="76"/>
      <c r="M47" s="744">
        <v>2000</v>
      </c>
      <c r="N47" s="451">
        <v>379.26</v>
      </c>
      <c r="O47" s="41">
        <f t="shared" si="1"/>
        <v>18.963000000000001</v>
      </c>
    </row>
    <row r="48" spans="1:15" ht="27" customHeight="1" x14ac:dyDescent="0.25">
      <c r="A48" s="208"/>
      <c r="B48" s="209"/>
      <c r="C48" s="209"/>
      <c r="D48" s="210" t="s">
        <v>203</v>
      </c>
      <c r="E48" s="222">
        <v>635005</v>
      </c>
      <c r="F48" s="111" t="s">
        <v>46</v>
      </c>
      <c r="G48" s="119"/>
      <c r="H48" s="60">
        <v>0</v>
      </c>
      <c r="I48" s="76">
        <v>0</v>
      </c>
      <c r="J48" s="76">
        <v>0</v>
      </c>
      <c r="K48" s="76">
        <v>0</v>
      </c>
      <c r="L48" s="76"/>
      <c r="M48" s="744">
        <v>0</v>
      </c>
      <c r="N48" s="451">
        <v>0</v>
      </c>
      <c r="O48" s="41"/>
    </row>
    <row r="49" spans="1:15" x14ac:dyDescent="0.25">
      <c r="A49" s="208"/>
      <c r="B49" s="209"/>
      <c r="C49" s="209"/>
      <c r="D49" s="210" t="s">
        <v>203</v>
      </c>
      <c r="E49" s="222">
        <v>635006</v>
      </c>
      <c r="F49" s="111" t="s">
        <v>47</v>
      </c>
      <c r="G49" s="119"/>
      <c r="H49" s="60">
        <v>499</v>
      </c>
      <c r="I49" s="76">
        <v>0</v>
      </c>
      <c r="J49" s="76">
        <v>0</v>
      </c>
      <c r="K49" s="76">
        <v>0</v>
      </c>
      <c r="L49" s="76"/>
      <c r="M49" s="744">
        <v>0</v>
      </c>
      <c r="N49" s="451">
        <v>424.8</v>
      </c>
      <c r="O49" s="41">
        <v>0</v>
      </c>
    </row>
    <row r="50" spans="1:15" x14ac:dyDescent="0.25">
      <c r="A50" s="208"/>
      <c r="B50" s="209"/>
      <c r="C50" s="209"/>
      <c r="D50" s="210" t="s">
        <v>203</v>
      </c>
      <c r="E50" s="224">
        <v>636</v>
      </c>
      <c r="F50" s="212" t="s">
        <v>208</v>
      </c>
      <c r="G50" s="51">
        <f t="shared" ref="G50" si="26">SUM(G51)</f>
        <v>719.39</v>
      </c>
      <c r="H50" s="51">
        <f>SUM(H51)</f>
        <v>137.04</v>
      </c>
      <c r="I50" s="51">
        <f>SUM(I51)</f>
        <v>0</v>
      </c>
      <c r="J50" s="51">
        <f>SUM(J51)</f>
        <v>1</v>
      </c>
      <c r="K50" s="51">
        <v>0</v>
      </c>
      <c r="L50" s="76"/>
      <c r="M50" s="709">
        <f t="shared" ref="M50:N50" si="27">SUM(M51)</f>
        <v>0</v>
      </c>
      <c r="N50" s="709">
        <f t="shared" si="27"/>
        <v>0</v>
      </c>
      <c r="O50" s="41">
        <v>0</v>
      </c>
    </row>
    <row r="51" spans="1:15" ht="42.75" customHeight="1" x14ac:dyDescent="0.25">
      <c r="A51" s="208"/>
      <c r="B51" s="209"/>
      <c r="C51" s="209"/>
      <c r="D51" s="210" t="s">
        <v>203</v>
      </c>
      <c r="E51" s="222">
        <v>636002</v>
      </c>
      <c r="F51" s="111" t="s">
        <v>209</v>
      </c>
      <c r="G51" s="119">
        <v>719.39</v>
      </c>
      <c r="H51" s="60">
        <v>137.04</v>
      </c>
      <c r="I51" s="76">
        <v>0</v>
      </c>
      <c r="J51" s="76">
        <v>1</v>
      </c>
      <c r="K51" s="76">
        <v>0</v>
      </c>
      <c r="L51" s="52"/>
      <c r="M51" s="744">
        <v>0</v>
      </c>
      <c r="N51" s="451">
        <v>0</v>
      </c>
      <c r="O51" s="41">
        <v>0</v>
      </c>
    </row>
    <row r="52" spans="1:15" x14ac:dyDescent="0.25">
      <c r="A52" s="208"/>
      <c r="B52" s="209"/>
      <c r="C52" s="209"/>
      <c r="D52" s="210" t="s">
        <v>203</v>
      </c>
      <c r="E52" s="219">
        <v>637</v>
      </c>
      <c r="F52" s="220" t="s">
        <v>49</v>
      </c>
      <c r="G52" s="221">
        <f>SUM(G53:G65)</f>
        <v>21237.07</v>
      </c>
      <c r="H52" s="51">
        <f>SUM(H53:H67)</f>
        <v>31823.800000000003</v>
      </c>
      <c r="I52" s="51">
        <f>SUM(I53:I65)</f>
        <v>28750.79</v>
      </c>
      <c r="J52" s="51">
        <f>SUM(J53:J65)</f>
        <v>28750.79</v>
      </c>
      <c r="K52" s="51">
        <f>SUM(K53:K67)</f>
        <v>29822.79</v>
      </c>
      <c r="L52" s="51">
        <f>SUM(L53:L70)</f>
        <v>9383.3700000000008</v>
      </c>
      <c r="M52" s="709">
        <f>SUM(M53:M68)</f>
        <v>39706.160000000003</v>
      </c>
      <c r="N52" s="709">
        <f>SUM(N53:N67)</f>
        <v>43627.93</v>
      </c>
      <c r="O52" s="41">
        <v>0</v>
      </c>
    </row>
    <row r="53" spans="1:15" ht="27.75" customHeight="1" x14ac:dyDescent="0.25">
      <c r="A53" s="208"/>
      <c r="B53" s="209"/>
      <c r="C53" s="209"/>
      <c r="D53" s="210" t="s">
        <v>203</v>
      </c>
      <c r="E53" s="225" t="s">
        <v>50</v>
      </c>
      <c r="F53" s="215" t="s">
        <v>51</v>
      </c>
      <c r="G53" s="119">
        <v>1000</v>
      </c>
      <c r="H53" s="60">
        <v>976</v>
      </c>
      <c r="I53" s="76">
        <v>1100</v>
      </c>
      <c r="J53" s="76">
        <v>1100</v>
      </c>
      <c r="K53" s="76">
        <v>310</v>
      </c>
      <c r="L53" s="52">
        <v>470.49</v>
      </c>
      <c r="M53" s="744">
        <v>780.49</v>
      </c>
      <c r="N53" s="451">
        <v>951.49</v>
      </c>
      <c r="O53" s="41">
        <f t="shared" si="1"/>
        <v>121.90931338005613</v>
      </c>
    </row>
    <row r="54" spans="1:15" ht="15.75" customHeight="1" x14ac:dyDescent="0.25">
      <c r="A54" s="208"/>
      <c r="B54" s="209"/>
      <c r="C54" s="209"/>
      <c r="D54" s="210" t="s">
        <v>203</v>
      </c>
      <c r="E54" s="223">
        <v>637002</v>
      </c>
      <c r="F54" s="215" t="s">
        <v>378</v>
      </c>
      <c r="G54" s="119">
        <v>0</v>
      </c>
      <c r="H54" s="119">
        <v>0</v>
      </c>
      <c r="I54" s="119">
        <v>0</v>
      </c>
      <c r="J54" s="119">
        <v>0</v>
      </c>
      <c r="K54" s="76">
        <v>2000</v>
      </c>
      <c r="L54" s="76"/>
      <c r="M54" s="744">
        <v>2000</v>
      </c>
      <c r="N54" s="451">
        <v>1000</v>
      </c>
      <c r="O54" s="41">
        <f t="shared" si="1"/>
        <v>50</v>
      </c>
    </row>
    <row r="55" spans="1:15" x14ac:dyDescent="0.25">
      <c r="A55" s="208"/>
      <c r="B55" s="209"/>
      <c r="C55" s="209"/>
      <c r="D55" s="210" t="s">
        <v>203</v>
      </c>
      <c r="E55" s="223">
        <v>637004</v>
      </c>
      <c r="F55" s="215" t="s">
        <v>53</v>
      </c>
      <c r="G55" s="119">
        <v>1426.83</v>
      </c>
      <c r="H55" s="60">
        <v>5399.9</v>
      </c>
      <c r="I55" s="76">
        <v>4000</v>
      </c>
      <c r="J55" s="76">
        <v>4000</v>
      </c>
      <c r="K55" s="76">
        <v>4000</v>
      </c>
      <c r="L55" s="76">
        <v>391</v>
      </c>
      <c r="M55" s="744">
        <v>4391</v>
      </c>
      <c r="N55" s="451">
        <v>3405.77</v>
      </c>
      <c r="O55" s="41">
        <f t="shared" si="1"/>
        <v>77.562514233659769</v>
      </c>
    </row>
    <row r="56" spans="1:15" x14ac:dyDescent="0.25">
      <c r="A56" s="208"/>
      <c r="B56" s="209"/>
      <c r="C56" s="209"/>
      <c r="D56" s="210" t="s">
        <v>203</v>
      </c>
      <c r="E56" s="223">
        <v>637005</v>
      </c>
      <c r="F56" s="215" t="s">
        <v>54</v>
      </c>
      <c r="G56" s="119">
        <v>1736.91</v>
      </c>
      <c r="H56" s="60">
        <v>5445.51</v>
      </c>
      <c r="I56" s="76">
        <v>5000</v>
      </c>
      <c r="J56" s="76">
        <v>5000</v>
      </c>
      <c r="K56" s="76">
        <v>4000</v>
      </c>
      <c r="L56" s="76">
        <v>5158.5600000000004</v>
      </c>
      <c r="M56" s="744">
        <v>9158.56</v>
      </c>
      <c r="N56" s="451">
        <v>10202.56</v>
      </c>
      <c r="O56" s="41">
        <f t="shared" si="1"/>
        <v>111.39917192222357</v>
      </c>
    </row>
    <row r="57" spans="1:15" x14ac:dyDescent="0.25">
      <c r="A57" s="208"/>
      <c r="B57" s="209"/>
      <c r="C57" s="209"/>
      <c r="D57" s="210" t="s">
        <v>203</v>
      </c>
      <c r="E57" s="222">
        <v>637007</v>
      </c>
      <c r="F57" s="215" t="s">
        <v>21</v>
      </c>
      <c r="G57" s="119">
        <v>45.2</v>
      </c>
      <c r="H57" s="60">
        <v>17.2</v>
      </c>
      <c r="I57" s="76">
        <v>20</v>
      </c>
      <c r="J57" s="76">
        <v>20</v>
      </c>
      <c r="K57" s="76">
        <v>0</v>
      </c>
      <c r="L57" s="76">
        <v>0</v>
      </c>
      <c r="M57" s="744">
        <v>0</v>
      </c>
      <c r="N57" s="451">
        <v>0</v>
      </c>
      <c r="O57" s="41"/>
    </row>
    <row r="58" spans="1:15" x14ac:dyDescent="0.25">
      <c r="A58" s="208"/>
      <c r="B58" s="209"/>
      <c r="C58" s="209"/>
      <c r="D58" s="210" t="s">
        <v>203</v>
      </c>
      <c r="E58" s="223">
        <v>637012</v>
      </c>
      <c r="F58" s="226" t="s">
        <v>55</v>
      </c>
      <c r="G58" s="119">
        <v>877.95</v>
      </c>
      <c r="H58" s="60">
        <v>1000.66</v>
      </c>
      <c r="I58" s="76">
        <v>950</v>
      </c>
      <c r="J58" s="76">
        <v>950</v>
      </c>
      <c r="K58" s="76">
        <v>800</v>
      </c>
      <c r="L58" s="76">
        <v>0</v>
      </c>
      <c r="M58" s="744">
        <v>800</v>
      </c>
      <c r="N58" s="451">
        <v>1379.49</v>
      </c>
      <c r="O58" s="41">
        <f t="shared" si="1"/>
        <v>172.43625</v>
      </c>
    </row>
    <row r="59" spans="1:15" x14ac:dyDescent="0.25">
      <c r="A59" s="208"/>
      <c r="B59" s="209"/>
      <c r="C59" s="209"/>
      <c r="D59" s="210" t="s">
        <v>203</v>
      </c>
      <c r="E59" s="223">
        <v>637014</v>
      </c>
      <c r="F59" s="226" t="s">
        <v>56</v>
      </c>
      <c r="G59" s="119">
        <v>4804.8</v>
      </c>
      <c r="H59" s="60">
        <v>4206.93</v>
      </c>
      <c r="I59" s="76">
        <v>4500</v>
      </c>
      <c r="J59" s="76">
        <v>4500</v>
      </c>
      <c r="K59" s="76">
        <v>4500</v>
      </c>
      <c r="L59" s="76">
        <v>1348</v>
      </c>
      <c r="M59" s="744">
        <v>5848</v>
      </c>
      <c r="N59" s="451">
        <v>8408.4</v>
      </c>
      <c r="O59" s="41">
        <f t="shared" si="1"/>
        <v>143.78248974008207</v>
      </c>
    </row>
    <row r="60" spans="1:15" x14ac:dyDescent="0.25">
      <c r="A60" s="208"/>
      <c r="B60" s="209"/>
      <c r="C60" s="209"/>
      <c r="D60" s="210" t="s">
        <v>203</v>
      </c>
      <c r="E60" s="128">
        <v>637015</v>
      </c>
      <c r="F60" s="151" t="s">
        <v>57</v>
      </c>
      <c r="G60" s="119">
        <v>1335.27</v>
      </c>
      <c r="H60" s="60">
        <v>2050.79</v>
      </c>
      <c r="I60" s="52">
        <v>2000.79</v>
      </c>
      <c r="J60" s="52">
        <v>2000.79</v>
      </c>
      <c r="K60" s="52">
        <v>2000.79</v>
      </c>
      <c r="L60" s="76">
        <v>119.21</v>
      </c>
      <c r="M60" s="744">
        <v>2120</v>
      </c>
      <c r="N60" s="451">
        <v>2189.84</v>
      </c>
      <c r="O60" s="41">
        <f t="shared" si="1"/>
        <v>103.29433962264152</v>
      </c>
    </row>
    <row r="61" spans="1:15" x14ac:dyDescent="0.25">
      <c r="A61" s="208"/>
      <c r="B61" s="209"/>
      <c r="C61" s="209"/>
      <c r="D61" s="210" t="s">
        <v>203</v>
      </c>
      <c r="E61" s="128">
        <v>637016</v>
      </c>
      <c r="F61" s="151" t="s">
        <v>389</v>
      </c>
      <c r="G61" s="227"/>
      <c r="H61" s="60">
        <v>0</v>
      </c>
      <c r="I61" s="76">
        <v>0</v>
      </c>
      <c r="J61" s="76">
        <v>0</v>
      </c>
      <c r="K61" s="119">
        <v>0</v>
      </c>
      <c r="L61" s="76">
        <v>746.11</v>
      </c>
      <c r="M61" s="744">
        <v>746.11</v>
      </c>
      <c r="N61" s="451">
        <v>1335.19</v>
      </c>
      <c r="O61" s="41">
        <f t="shared" si="1"/>
        <v>178.95350551527255</v>
      </c>
    </row>
    <row r="62" spans="1:15" x14ac:dyDescent="0.25">
      <c r="A62" s="208"/>
      <c r="B62" s="209"/>
      <c r="C62" s="209"/>
      <c r="D62" s="210" t="s">
        <v>203</v>
      </c>
      <c r="E62" s="128">
        <v>637021</v>
      </c>
      <c r="F62" s="151" t="s">
        <v>409</v>
      </c>
      <c r="G62" s="227"/>
      <c r="H62" s="60"/>
      <c r="I62" s="76"/>
      <c r="J62" s="76"/>
      <c r="K62" s="119">
        <v>0</v>
      </c>
      <c r="L62" s="76">
        <v>0</v>
      </c>
      <c r="M62" s="744">
        <v>0</v>
      </c>
      <c r="N62" s="451">
        <v>85</v>
      </c>
      <c r="O62" s="41">
        <v>0</v>
      </c>
    </row>
    <row r="63" spans="1:15" x14ac:dyDescent="0.25">
      <c r="A63" s="208"/>
      <c r="B63" s="209"/>
      <c r="C63" s="209"/>
      <c r="D63" s="210" t="s">
        <v>203</v>
      </c>
      <c r="E63" s="223">
        <v>637017</v>
      </c>
      <c r="F63" s="226" t="s">
        <v>59</v>
      </c>
      <c r="G63" s="119">
        <v>219.3</v>
      </c>
      <c r="H63" s="60">
        <v>184.66</v>
      </c>
      <c r="I63" s="76">
        <v>180</v>
      </c>
      <c r="J63" s="76">
        <v>180</v>
      </c>
      <c r="K63" s="76">
        <v>212</v>
      </c>
      <c r="L63" s="76"/>
      <c r="M63" s="744">
        <v>212</v>
      </c>
      <c r="N63" s="451">
        <v>212.46</v>
      </c>
      <c r="O63" s="41">
        <f t="shared" si="1"/>
        <v>100.21698113207546</v>
      </c>
    </row>
    <row r="64" spans="1:15" ht="26.25" x14ac:dyDescent="0.25">
      <c r="A64" s="208"/>
      <c r="B64" s="209"/>
      <c r="C64" s="209"/>
      <c r="D64" s="210" t="s">
        <v>203</v>
      </c>
      <c r="E64" s="223">
        <v>637026</v>
      </c>
      <c r="F64" s="226" t="s">
        <v>60</v>
      </c>
      <c r="G64" s="119">
        <v>4738.7700000000004</v>
      </c>
      <c r="H64" s="60">
        <v>5078.7700000000004</v>
      </c>
      <c r="I64" s="76">
        <v>4500</v>
      </c>
      <c r="J64" s="76">
        <v>4500</v>
      </c>
      <c r="K64" s="76">
        <v>4500</v>
      </c>
      <c r="L64" s="119"/>
      <c r="M64" s="744">
        <v>4500</v>
      </c>
      <c r="N64" s="451">
        <v>2113.1999999999998</v>
      </c>
      <c r="O64" s="41">
        <f t="shared" si="1"/>
        <v>46.959999999999994</v>
      </c>
    </row>
    <row r="65" spans="1:15" ht="39" x14ac:dyDescent="0.25">
      <c r="A65" s="208"/>
      <c r="B65" s="209"/>
      <c r="C65" s="209"/>
      <c r="D65" s="210" t="s">
        <v>203</v>
      </c>
      <c r="E65" s="223">
        <v>637027</v>
      </c>
      <c r="F65" s="226" t="s">
        <v>61</v>
      </c>
      <c r="G65" s="119">
        <v>5052.04</v>
      </c>
      <c r="H65" s="60">
        <v>7414.38</v>
      </c>
      <c r="I65" s="76">
        <v>6500</v>
      </c>
      <c r="J65" s="76">
        <v>6500</v>
      </c>
      <c r="K65" s="76">
        <v>7500</v>
      </c>
      <c r="L65" s="76"/>
      <c r="M65" s="744">
        <v>7500</v>
      </c>
      <c r="N65" s="451">
        <v>11134.53</v>
      </c>
      <c r="O65" s="41">
        <f t="shared" si="1"/>
        <v>148.46039999999999</v>
      </c>
    </row>
    <row r="66" spans="1:15" x14ac:dyDescent="0.25">
      <c r="A66" s="208"/>
      <c r="B66" s="209"/>
      <c r="C66" s="209"/>
      <c r="D66" s="210" t="s">
        <v>203</v>
      </c>
      <c r="E66" s="223">
        <v>637031</v>
      </c>
      <c r="F66" s="226" t="s">
        <v>428</v>
      </c>
      <c r="G66" s="119"/>
      <c r="H66" s="60"/>
      <c r="I66" s="662"/>
      <c r="J66" s="662"/>
      <c r="K66" s="662">
        <v>0</v>
      </c>
      <c r="L66" s="76">
        <v>0</v>
      </c>
      <c r="M66" s="745">
        <v>0</v>
      </c>
      <c r="N66" s="451">
        <v>60</v>
      </c>
      <c r="O66" s="41">
        <v>0</v>
      </c>
    </row>
    <row r="67" spans="1:15" x14ac:dyDescent="0.25">
      <c r="A67" s="208"/>
      <c r="B67" s="209"/>
      <c r="C67" s="209"/>
      <c r="D67" s="210" t="s">
        <v>203</v>
      </c>
      <c r="E67" s="94">
        <v>637037</v>
      </c>
      <c r="F67" s="130" t="s">
        <v>352</v>
      </c>
      <c r="G67" s="119">
        <v>0</v>
      </c>
      <c r="H67" s="60">
        <v>49</v>
      </c>
      <c r="I67" s="662">
        <v>0</v>
      </c>
      <c r="J67" s="662">
        <v>0</v>
      </c>
      <c r="K67" s="662">
        <v>0</v>
      </c>
      <c r="L67" s="76">
        <v>1150</v>
      </c>
      <c r="M67" s="745">
        <v>1150</v>
      </c>
      <c r="N67" s="451">
        <v>1150</v>
      </c>
      <c r="O67" s="41">
        <f t="shared" si="1"/>
        <v>100</v>
      </c>
    </row>
    <row r="68" spans="1:15" x14ac:dyDescent="0.25">
      <c r="A68" s="208"/>
      <c r="B68" s="209"/>
      <c r="C68" s="209"/>
      <c r="D68" s="210" t="s">
        <v>203</v>
      </c>
      <c r="E68" s="142">
        <v>642</v>
      </c>
      <c r="F68" s="153" t="s">
        <v>62</v>
      </c>
      <c r="G68" s="51">
        <f t="shared" ref="G68" si="28">SUM(G69:G70)</f>
        <v>1531.82</v>
      </c>
      <c r="H68" s="51">
        <f>SUM(H69:H70)</f>
        <v>5812.59</v>
      </c>
      <c r="I68" s="51">
        <f>SUM(I69:I70)</f>
        <v>5618.23</v>
      </c>
      <c r="J68" s="51">
        <f>SUM(J69:J70)</f>
        <v>5618.23</v>
      </c>
      <c r="K68" s="51">
        <f>SUM(K69:K70)</f>
        <v>500</v>
      </c>
      <c r="L68" s="51">
        <f>SUM(L69:L70)</f>
        <v>0</v>
      </c>
      <c r="M68" s="709">
        <f t="shared" ref="M68:N68" si="29">SUM(M69:M70)</f>
        <v>500</v>
      </c>
      <c r="N68" s="709">
        <f t="shared" si="29"/>
        <v>381.55</v>
      </c>
      <c r="O68" s="41"/>
    </row>
    <row r="69" spans="1:15" ht="14.25" customHeight="1" x14ac:dyDescent="0.25">
      <c r="A69" s="208"/>
      <c r="B69" s="209"/>
      <c r="C69" s="209"/>
      <c r="D69" s="210" t="s">
        <v>203</v>
      </c>
      <c r="E69" s="228">
        <v>642012</v>
      </c>
      <c r="F69" s="214" t="s">
        <v>210</v>
      </c>
      <c r="G69" s="229">
        <v>1337</v>
      </c>
      <c r="H69" s="60">
        <v>5337.5</v>
      </c>
      <c r="I69" s="55">
        <v>5618.23</v>
      </c>
      <c r="J69" s="55">
        <v>5618.23</v>
      </c>
      <c r="K69" s="55">
        <v>0</v>
      </c>
      <c r="L69" s="76"/>
      <c r="M69" s="746">
        <v>0</v>
      </c>
      <c r="N69" s="451"/>
      <c r="O69" s="41"/>
    </row>
    <row r="70" spans="1:15" ht="14.25" customHeight="1" x14ac:dyDescent="0.25">
      <c r="A70" s="208"/>
      <c r="B70" s="209"/>
      <c r="C70" s="209"/>
      <c r="D70" s="210" t="s">
        <v>203</v>
      </c>
      <c r="E70" s="228">
        <v>642015</v>
      </c>
      <c r="F70" s="214" t="s">
        <v>429</v>
      </c>
      <c r="G70" s="229">
        <v>194.82</v>
      </c>
      <c r="H70" s="60">
        <v>475.09</v>
      </c>
      <c r="I70" s="55">
        <v>0</v>
      </c>
      <c r="J70" s="55">
        <v>0</v>
      </c>
      <c r="K70" s="55">
        <v>500</v>
      </c>
      <c r="L70" s="76">
        <v>0</v>
      </c>
      <c r="M70" s="746">
        <v>500</v>
      </c>
      <c r="N70" s="451">
        <v>381.55</v>
      </c>
      <c r="O70" s="41">
        <f t="shared" si="1"/>
        <v>76.31</v>
      </c>
    </row>
    <row r="71" spans="1:15" ht="14.25" customHeight="1" x14ac:dyDescent="0.25">
      <c r="A71" s="230"/>
      <c r="B71" s="231"/>
      <c r="C71" s="231"/>
      <c r="D71" s="232" t="s">
        <v>211</v>
      </c>
      <c r="E71" s="232"/>
      <c r="F71" s="232"/>
      <c r="G71" s="233">
        <f t="shared" ref="G71" si="30">SUM(G72:G74)</f>
        <v>5069.09</v>
      </c>
      <c r="H71" s="233">
        <f>SUM(H72:H74)</f>
        <v>635</v>
      </c>
      <c r="I71" s="233">
        <f t="shared" ref="I71:J71" si="31">SUM(I72:I74)</f>
        <v>1092.04</v>
      </c>
      <c r="J71" s="233">
        <f t="shared" si="31"/>
        <v>1092.04</v>
      </c>
      <c r="K71" s="233">
        <f t="shared" ref="K71:M71" si="32">SUM(K72:K74)</f>
        <v>0</v>
      </c>
      <c r="L71" s="233">
        <f t="shared" si="32"/>
        <v>0</v>
      </c>
      <c r="M71" s="233">
        <f t="shared" si="32"/>
        <v>825</v>
      </c>
      <c r="N71" s="233">
        <f>SUM(N72:N79)</f>
        <v>825</v>
      </c>
      <c r="O71" s="41"/>
    </row>
    <row r="72" spans="1:15" ht="25.5" customHeight="1" x14ac:dyDescent="0.25">
      <c r="A72" s="208"/>
      <c r="B72" s="209"/>
      <c r="C72" s="209"/>
      <c r="D72" s="78" t="s">
        <v>212</v>
      </c>
      <c r="E72" s="234">
        <v>610</v>
      </c>
      <c r="F72" s="212" t="s">
        <v>3</v>
      </c>
      <c r="G72" s="84">
        <v>0</v>
      </c>
      <c r="H72" s="84">
        <v>0</v>
      </c>
      <c r="I72" s="84">
        <v>0</v>
      </c>
      <c r="J72" s="84">
        <v>0</v>
      </c>
      <c r="K72" s="84">
        <v>0</v>
      </c>
      <c r="L72" s="84">
        <f>SUM(L73:L74)</f>
        <v>0</v>
      </c>
      <c r="M72" s="177">
        <v>0</v>
      </c>
      <c r="N72" s="451"/>
      <c r="O72" s="41"/>
    </row>
    <row r="73" spans="1:15" ht="14.25" customHeight="1" x14ac:dyDescent="0.25">
      <c r="A73" s="208"/>
      <c r="B73" s="209"/>
      <c r="C73" s="209"/>
      <c r="D73" s="78" t="s">
        <v>212</v>
      </c>
      <c r="E73" s="235">
        <v>620</v>
      </c>
      <c r="F73" s="212" t="s">
        <v>8</v>
      </c>
      <c r="G73" s="84">
        <v>252.5</v>
      </c>
      <c r="H73" s="84">
        <v>60</v>
      </c>
      <c r="I73" s="84">
        <v>0</v>
      </c>
      <c r="J73" s="84">
        <v>0</v>
      </c>
      <c r="K73" s="84">
        <v>0</v>
      </c>
      <c r="L73" s="76">
        <v>0</v>
      </c>
      <c r="M73" s="177">
        <v>46.25</v>
      </c>
      <c r="N73" s="451">
        <v>46.25</v>
      </c>
      <c r="O73" s="41">
        <f t="shared" si="1"/>
        <v>100</v>
      </c>
    </row>
    <row r="74" spans="1:15" ht="14.25" customHeight="1" x14ac:dyDescent="0.25">
      <c r="A74" s="208"/>
      <c r="B74" s="209"/>
      <c r="C74" s="209"/>
      <c r="D74" s="78" t="s">
        <v>212</v>
      </c>
      <c r="E74" s="236">
        <v>630</v>
      </c>
      <c r="F74" s="102" t="s">
        <v>19</v>
      </c>
      <c r="G74" s="84">
        <f>SUM(G75:G79)</f>
        <v>4816.59</v>
      </c>
      <c r="H74" s="84">
        <f>SUM(H75:H79)</f>
        <v>575</v>
      </c>
      <c r="I74" s="84">
        <f>SUM(I75:I79)</f>
        <v>1092.04</v>
      </c>
      <c r="J74" s="84">
        <f>SUM(J75:J79)</f>
        <v>1092.04</v>
      </c>
      <c r="K74" s="84">
        <f>SUM(K75:K79)</f>
        <v>0</v>
      </c>
      <c r="L74" s="76"/>
      <c r="M74" s="177">
        <f>SUM(M75:M79)</f>
        <v>778.75</v>
      </c>
      <c r="N74" s="451"/>
      <c r="O74" s="41"/>
    </row>
    <row r="75" spans="1:15" ht="14.25" customHeight="1" x14ac:dyDescent="0.25">
      <c r="A75" s="208"/>
      <c r="B75" s="209"/>
      <c r="C75" s="209"/>
      <c r="D75" s="78" t="s">
        <v>212</v>
      </c>
      <c r="E75" s="237">
        <v>633</v>
      </c>
      <c r="F75" s="215" t="s">
        <v>68</v>
      </c>
      <c r="G75" s="176">
        <v>263.52999999999997</v>
      </c>
      <c r="H75" s="86">
        <v>20</v>
      </c>
      <c r="I75" s="52">
        <v>48</v>
      </c>
      <c r="J75" s="52">
        <v>48</v>
      </c>
      <c r="K75" s="52">
        <v>0</v>
      </c>
      <c r="L75" s="52">
        <v>0</v>
      </c>
      <c r="M75" s="119">
        <v>20</v>
      </c>
      <c r="N75" s="451">
        <v>20</v>
      </c>
      <c r="O75" s="41">
        <f t="shared" si="1"/>
        <v>100</v>
      </c>
    </row>
    <row r="76" spans="1:15" ht="14.25" customHeight="1" x14ac:dyDescent="0.25">
      <c r="A76" s="208"/>
      <c r="B76" s="209"/>
      <c r="C76" s="209"/>
      <c r="D76" s="78" t="s">
        <v>212</v>
      </c>
      <c r="E76" s="151">
        <v>634</v>
      </c>
      <c r="F76" s="238" t="s">
        <v>213</v>
      </c>
      <c r="G76" s="91">
        <v>50</v>
      </c>
      <c r="H76" s="52">
        <v>10</v>
      </c>
      <c r="I76" s="52">
        <v>20</v>
      </c>
      <c r="J76" s="52">
        <v>20</v>
      </c>
      <c r="K76" s="52">
        <v>0</v>
      </c>
      <c r="L76" s="52">
        <v>0</v>
      </c>
      <c r="M76" s="119">
        <v>40</v>
      </c>
      <c r="N76" s="451">
        <v>40</v>
      </c>
      <c r="O76" s="41">
        <f t="shared" si="1"/>
        <v>100</v>
      </c>
    </row>
    <row r="77" spans="1:15" ht="14.25" customHeight="1" x14ac:dyDescent="0.25">
      <c r="A77" s="208"/>
      <c r="B77" s="209"/>
      <c r="C77" s="209"/>
      <c r="D77" s="78" t="s">
        <v>212</v>
      </c>
      <c r="E77" s="752">
        <v>637026</v>
      </c>
      <c r="F77" s="52" t="s">
        <v>430</v>
      </c>
      <c r="G77" s="91"/>
      <c r="H77" s="52"/>
      <c r="I77" s="52"/>
      <c r="J77" s="52"/>
      <c r="K77" s="52">
        <v>0</v>
      </c>
      <c r="L77" s="52">
        <v>0</v>
      </c>
      <c r="M77" s="119">
        <v>429</v>
      </c>
      <c r="N77" s="451">
        <v>429</v>
      </c>
      <c r="O77" s="41"/>
    </row>
    <row r="78" spans="1:15" ht="14.25" customHeight="1" x14ac:dyDescent="0.25">
      <c r="A78" s="208"/>
      <c r="B78" s="209"/>
      <c r="C78" s="209"/>
      <c r="D78" s="78" t="s">
        <v>212</v>
      </c>
      <c r="E78" s="752">
        <v>637027</v>
      </c>
      <c r="F78" s="52" t="s">
        <v>431</v>
      </c>
      <c r="G78" s="91"/>
      <c r="H78" s="52"/>
      <c r="I78" s="52"/>
      <c r="J78" s="52"/>
      <c r="K78" s="52">
        <v>0</v>
      </c>
      <c r="L78" s="52">
        <v>0</v>
      </c>
      <c r="M78" s="119">
        <v>142.15</v>
      </c>
      <c r="N78" s="451">
        <v>142.15</v>
      </c>
      <c r="O78" s="41"/>
    </row>
    <row r="79" spans="1:15" ht="14.25" customHeight="1" x14ac:dyDescent="0.25">
      <c r="A79" s="208"/>
      <c r="B79" s="209"/>
      <c r="C79" s="209"/>
      <c r="D79" s="78" t="s">
        <v>212</v>
      </c>
      <c r="E79" s="237">
        <v>637</v>
      </c>
      <c r="F79" s="215" t="s">
        <v>49</v>
      </c>
      <c r="G79" s="176">
        <v>4503.0600000000004</v>
      </c>
      <c r="H79" s="86">
        <v>545</v>
      </c>
      <c r="I79" s="52">
        <v>1024.04</v>
      </c>
      <c r="J79" s="52">
        <v>1024.04</v>
      </c>
      <c r="K79" s="52">
        <v>0</v>
      </c>
      <c r="L79" s="52">
        <v>0</v>
      </c>
      <c r="M79" s="119">
        <v>147.6</v>
      </c>
      <c r="N79" s="451">
        <v>147.6</v>
      </c>
      <c r="O79" s="41">
        <f t="shared" ref="O79:O105" si="33">N79/M79*100</f>
        <v>100</v>
      </c>
    </row>
    <row r="80" spans="1:15" x14ac:dyDescent="0.25">
      <c r="A80" s="230"/>
      <c r="B80" s="231"/>
      <c r="C80" s="231"/>
      <c r="D80" s="232" t="s">
        <v>71</v>
      </c>
      <c r="E80" s="232"/>
      <c r="F80" s="232"/>
      <c r="G80" s="469">
        <f t="shared" ref="G80" si="34">SUM(G81)</f>
        <v>54</v>
      </c>
      <c r="H80" s="233">
        <f>SUM(H81)</f>
        <v>67.2</v>
      </c>
      <c r="I80" s="469">
        <f>SUM(I81)</f>
        <v>60</v>
      </c>
      <c r="J80" s="469">
        <f>SUM(J81)</f>
        <v>61</v>
      </c>
      <c r="K80" s="469">
        <f t="shared" ref="K80:N80" si="35">SUM(K81)</f>
        <v>81</v>
      </c>
      <c r="L80" s="469">
        <f t="shared" si="35"/>
        <v>8.48</v>
      </c>
      <c r="M80" s="747">
        <f t="shared" si="35"/>
        <v>89.48</v>
      </c>
      <c r="N80" s="747">
        <f t="shared" si="35"/>
        <v>89.48</v>
      </c>
      <c r="O80" s="41">
        <f t="shared" si="33"/>
        <v>100</v>
      </c>
    </row>
    <row r="81" spans="1:15" x14ac:dyDescent="0.25">
      <c r="A81" s="208"/>
      <c r="B81" s="209"/>
      <c r="C81" s="209"/>
      <c r="D81" s="239" t="s">
        <v>214</v>
      </c>
      <c r="E81" s="240">
        <v>637</v>
      </c>
      <c r="F81" s="241" t="s">
        <v>49</v>
      </c>
      <c r="G81" s="242">
        <v>54</v>
      </c>
      <c r="H81" s="52">
        <v>67.2</v>
      </c>
      <c r="I81" s="52">
        <v>60</v>
      </c>
      <c r="J81" s="52">
        <v>61</v>
      </c>
      <c r="K81" s="52">
        <v>81</v>
      </c>
      <c r="L81" s="76">
        <v>8.48</v>
      </c>
      <c r="M81" s="744">
        <v>89.48</v>
      </c>
      <c r="N81" s="451">
        <v>89.48</v>
      </c>
      <c r="O81" s="41">
        <v>0</v>
      </c>
    </row>
    <row r="82" spans="1:15" x14ac:dyDescent="0.25">
      <c r="A82" s="230"/>
      <c r="B82" s="231"/>
      <c r="C82" s="231"/>
      <c r="D82" s="243" t="s">
        <v>72</v>
      </c>
      <c r="E82" s="244"/>
      <c r="F82" s="245"/>
      <c r="G82" s="246">
        <f t="shared" ref="G82" si="36">SUM(G83+G88)</f>
        <v>4791.82</v>
      </c>
      <c r="H82" s="246">
        <f>SUM(H83+H87)</f>
        <v>2300</v>
      </c>
      <c r="I82" s="470">
        <f>I83+I88</f>
        <v>7230</v>
      </c>
      <c r="J82" s="470">
        <f>J83+J88</f>
        <v>7230</v>
      </c>
      <c r="K82" s="470">
        <f>K83+K88</f>
        <v>2000</v>
      </c>
      <c r="L82" s="470">
        <f t="shared" ref="L82:N82" si="37">L83+L88</f>
        <v>3000</v>
      </c>
      <c r="M82" s="652">
        <f t="shared" si="37"/>
        <v>5000</v>
      </c>
      <c r="N82" s="652">
        <f t="shared" si="37"/>
        <v>5295.4</v>
      </c>
      <c r="O82" s="41">
        <v>0</v>
      </c>
    </row>
    <row r="83" spans="1:15" x14ac:dyDescent="0.25">
      <c r="A83" s="208"/>
      <c r="B83" s="209"/>
      <c r="C83" s="209"/>
      <c r="D83" s="109" t="s">
        <v>215</v>
      </c>
      <c r="E83" s="73">
        <v>630</v>
      </c>
      <c r="F83" s="220" t="s">
        <v>19</v>
      </c>
      <c r="G83" s="89">
        <f t="shared" ref="G83" si="38">SUM(G84:G87)</f>
        <v>4791.82</v>
      </c>
      <c r="H83" s="89">
        <f>SUM(H84:H86)</f>
        <v>319.5</v>
      </c>
      <c r="I83" s="89">
        <f>SUM(I84:I87)</f>
        <v>2230</v>
      </c>
      <c r="J83" s="89">
        <f>SUM(J84:J87)</f>
        <v>2230</v>
      </c>
      <c r="K83" s="89">
        <f>SUM(K84:K87)</f>
        <v>0</v>
      </c>
      <c r="L83" s="89">
        <f t="shared" ref="L83:N83" si="39">SUM(L84:L87)</f>
        <v>3000</v>
      </c>
      <c r="M83" s="748">
        <f t="shared" si="39"/>
        <v>3000</v>
      </c>
      <c r="N83" s="748">
        <f t="shared" si="39"/>
        <v>3295.4</v>
      </c>
      <c r="O83" s="41">
        <f t="shared" si="33"/>
        <v>109.84666666666666</v>
      </c>
    </row>
    <row r="84" spans="1:15" x14ac:dyDescent="0.25">
      <c r="A84" s="208"/>
      <c r="B84" s="209"/>
      <c r="C84" s="209"/>
      <c r="D84" s="109" t="s">
        <v>215</v>
      </c>
      <c r="E84" s="113">
        <v>633</v>
      </c>
      <c r="F84" s="215" t="s">
        <v>68</v>
      </c>
      <c r="G84" s="176">
        <v>747.67</v>
      </c>
      <c r="H84" s="86">
        <v>90</v>
      </c>
      <c r="I84" s="52">
        <v>2000</v>
      </c>
      <c r="J84" s="52">
        <v>2000</v>
      </c>
      <c r="K84" s="52">
        <v>0</v>
      </c>
      <c r="L84" s="52">
        <v>2875.49</v>
      </c>
      <c r="M84" s="119">
        <v>2875.49</v>
      </c>
      <c r="N84" s="451">
        <v>2875.49</v>
      </c>
      <c r="O84" s="41">
        <f t="shared" si="33"/>
        <v>100</v>
      </c>
    </row>
    <row r="85" spans="1:15" x14ac:dyDescent="0.25">
      <c r="A85" s="208"/>
      <c r="B85" s="209"/>
      <c r="C85" s="209"/>
      <c r="D85" s="109" t="s">
        <v>215</v>
      </c>
      <c r="E85" s="113">
        <v>634</v>
      </c>
      <c r="F85" s="111" t="s">
        <v>35</v>
      </c>
      <c r="G85" s="176">
        <v>229.5</v>
      </c>
      <c r="H85" s="86">
        <v>229.5</v>
      </c>
      <c r="I85" s="76">
        <v>230</v>
      </c>
      <c r="J85" s="76">
        <v>230</v>
      </c>
      <c r="K85" s="52">
        <v>0</v>
      </c>
      <c r="L85" s="52">
        <v>0</v>
      </c>
      <c r="M85" s="119">
        <v>0</v>
      </c>
      <c r="N85" s="451"/>
      <c r="O85" s="41">
        <v>0</v>
      </c>
    </row>
    <row r="86" spans="1:15" x14ac:dyDescent="0.25">
      <c r="A86" s="208"/>
      <c r="B86" s="209"/>
      <c r="C86" s="209"/>
      <c r="D86" s="109" t="s">
        <v>215</v>
      </c>
      <c r="E86" s="110">
        <v>635</v>
      </c>
      <c r="F86" s="77" t="s">
        <v>73</v>
      </c>
      <c r="G86" s="242">
        <v>3794.65</v>
      </c>
      <c r="H86" s="86">
        <v>0</v>
      </c>
      <c r="I86" s="86">
        <v>0</v>
      </c>
      <c r="J86" s="86">
        <v>0</v>
      </c>
      <c r="K86" s="52">
        <v>0</v>
      </c>
      <c r="L86" s="52">
        <v>0</v>
      </c>
      <c r="M86" s="119">
        <v>0</v>
      </c>
      <c r="N86" s="451">
        <v>295.39999999999998</v>
      </c>
      <c r="O86" s="41">
        <v>0</v>
      </c>
    </row>
    <row r="87" spans="1:15" x14ac:dyDescent="0.25">
      <c r="A87" s="208"/>
      <c r="B87" s="209"/>
      <c r="C87" s="209"/>
      <c r="D87" s="109" t="s">
        <v>215</v>
      </c>
      <c r="E87" s="110">
        <v>637</v>
      </c>
      <c r="F87" s="77" t="s">
        <v>49</v>
      </c>
      <c r="G87" s="242">
        <v>20</v>
      </c>
      <c r="H87" s="86">
        <v>1980.5</v>
      </c>
      <c r="I87" s="86">
        <v>0</v>
      </c>
      <c r="J87" s="86">
        <v>0</v>
      </c>
      <c r="K87" s="52">
        <v>0</v>
      </c>
      <c r="L87" s="52">
        <v>124.51</v>
      </c>
      <c r="M87" s="119">
        <v>124.51</v>
      </c>
      <c r="N87" s="451">
        <v>124.51</v>
      </c>
      <c r="O87" s="41">
        <f t="shared" si="33"/>
        <v>100</v>
      </c>
    </row>
    <row r="88" spans="1:15" x14ac:dyDescent="0.25">
      <c r="A88" s="208"/>
      <c r="B88" s="209"/>
      <c r="C88" s="209"/>
      <c r="D88" s="109" t="s">
        <v>215</v>
      </c>
      <c r="E88" s="145">
        <v>642</v>
      </c>
      <c r="F88" s="102" t="s">
        <v>175</v>
      </c>
      <c r="G88" s="177">
        <v>0</v>
      </c>
      <c r="I88" s="453">
        <v>5000</v>
      </c>
      <c r="J88" s="453">
        <v>5000</v>
      </c>
      <c r="K88" s="453">
        <v>2000</v>
      </c>
      <c r="L88" s="453"/>
      <c r="M88" s="749">
        <v>2000</v>
      </c>
      <c r="N88" s="753">
        <v>2000</v>
      </c>
      <c r="O88" s="41">
        <f t="shared" si="33"/>
        <v>100</v>
      </c>
    </row>
    <row r="89" spans="1:15" x14ac:dyDescent="0.25">
      <c r="A89" s="230"/>
      <c r="B89" s="231"/>
      <c r="C89" s="231"/>
      <c r="D89" s="243" t="s">
        <v>87</v>
      </c>
      <c r="E89" s="247"/>
      <c r="F89" s="248"/>
      <c r="G89" s="246">
        <f t="shared" ref="G89" si="40">SUM(G90)</f>
        <v>1092.74</v>
      </c>
      <c r="H89" s="246">
        <f>SUM(H90)</f>
        <v>925.39</v>
      </c>
      <c r="I89" s="470">
        <f>SUM(I90)</f>
        <v>1200</v>
      </c>
      <c r="J89" s="470">
        <f>SUM(J90)</f>
        <v>1200</v>
      </c>
      <c r="K89" s="470">
        <f>SUM(K90)</f>
        <v>800</v>
      </c>
      <c r="L89" s="470">
        <f t="shared" ref="L89:N89" si="41">SUM(L90)</f>
        <v>0</v>
      </c>
      <c r="M89" s="652">
        <f t="shared" si="41"/>
        <v>800</v>
      </c>
      <c r="N89" s="652">
        <f t="shared" si="41"/>
        <v>500.77</v>
      </c>
      <c r="O89" s="41">
        <f t="shared" si="33"/>
        <v>62.596249999999998</v>
      </c>
    </row>
    <row r="90" spans="1:15" x14ac:dyDescent="0.25">
      <c r="A90" s="208"/>
      <c r="B90" s="209"/>
      <c r="C90" s="209"/>
      <c r="D90" s="77" t="s">
        <v>216</v>
      </c>
      <c r="E90" s="73">
        <v>630</v>
      </c>
      <c r="F90" s="102" t="s">
        <v>19</v>
      </c>
      <c r="G90" s="84">
        <f t="shared" ref="G90" si="42">SUM(G91:G92)</f>
        <v>1092.74</v>
      </c>
      <c r="H90" s="84">
        <f>SUM(H91:H92)</f>
        <v>925.39</v>
      </c>
      <c r="I90" s="84">
        <f>SUM(I91:I92)</f>
        <v>1200</v>
      </c>
      <c r="J90" s="84">
        <f>SUM(J91:J92)</f>
        <v>1200</v>
      </c>
      <c r="K90" s="84">
        <f>SUM(K91:K92)</f>
        <v>800</v>
      </c>
      <c r="L90" s="84">
        <f t="shared" ref="L90:N90" si="43">SUM(L91:L92)</f>
        <v>0</v>
      </c>
      <c r="M90" s="177">
        <f t="shared" si="43"/>
        <v>800</v>
      </c>
      <c r="N90" s="177">
        <f t="shared" si="43"/>
        <v>500.77</v>
      </c>
      <c r="O90" s="41">
        <v>0</v>
      </c>
    </row>
    <row r="91" spans="1:15" ht="26.25" x14ac:dyDescent="0.25">
      <c r="A91" s="208"/>
      <c r="B91" s="209"/>
      <c r="C91" s="209"/>
      <c r="D91" s="77" t="s">
        <v>216</v>
      </c>
      <c r="E91" s="110">
        <v>632</v>
      </c>
      <c r="F91" s="215" t="s">
        <v>88</v>
      </c>
      <c r="G91" s="176">
        <v>1022.74</v>
      </c>
      <c r="H91" s="86">
        <v>925.39</v>
      </c>
      <c r="I91" s="76">
        <v>1200</v>
      </c>
      <c r="J91" s="76">
        <v>1200</v>
      </c>
      <c r="K91" s="76">
        <v>800</v>
      </c>
      <c r="L91" s="76"/>
      <c r="M91" s="744">
        <v>800</v>
      </c>
      <c r="N91" s="451">
        <v>500.77</v>
      </c>
      <c r="O91" s="41">
        <v>0</v>
      </c>
    </row>
    <row r="92" spans="1:15" x14ac:dyDescent="0.25">
      <c r="A92" s="208"/>
      <c r="B92" s="209"/>
      <c r="C92" s="209"/>
      <c r="D92" s="77" t="s">
        <v>216</v>
      </c>
      <c r="E92" s="128">
        <v>637</v>
      </c>
      <c r="F92" s="215" t="s">
        <v>49</v>
      </c>
      <c r="G92" s="176">
        <v>70</v>
      </c>
      <c r="H92" s="86">
        <v>0</v>
      </c>
      <c r="I92" s="76">
        <v>0</v>
      </c>
      <c r="J92" s="76">
        <v>0</v>
      </c>
      <c r="K92" s="76">
        <v>0</v>
      </c>
      <c r="L92" s="76">
        <v>0</v>
      </c>
      <c r="M92" s="744">
        <v>0</v>
      </c>
      <c r="N92" s="451">
        <v>0</v>
      </c>
      <c r="O92" s="41"/>
    </row>
    <row r="93" spans="1:15" ht="12.75" customHeight="1" x14ac:dyDescent="0.25">
      <c r="A93" s="249"/>
      <c r="B93" s="250">
        <v>2</v>
      </c>
      <c r="C93" s="845" t="s">
        <v>217</v>
      </c>
      <c r="D93" s="846"/>
      <c r="E93" s="846"/>
      <c r="F93" s="847"/>
      <c r="G93" s="207">
        <f t="shared" ref="G93:N93" si="44">SUM(G94:G95)</f>
        <v>6660.98</v>
      </c>
      <c r="H93" s="373">
        <f>SUM(H94:H95)</f>
        <v>8041.44</v>
      </c>
      <c r="I93" s="207">
        <f t="shared" ref="I93:K93" si="45">SUM(I94:I95)</f>
        <v>9329.59</v>
      </c>
      <c r="J93" s="207">
        <f t="shared" si="45"/>
        <v>9329.59</v>
      </c>
      <c r="K93" s="207">
        <f t="shared" si="45"/>
        <v>7830.61</v>
      </c>
      <c r="L93" s="207">
        <f t="shared" si="44"/>
        <v>-34.36</v>
      </c>
      <c r="M93" s="629">
        <f t="shared" si="44"/>
        <v>7796.25</v>
      </c>
      <c r="N93" s="629">
        <f t="shared" si="44"/>
        <v>10093.9</v>
      </c>
      <c r="O93" s="41">
        <f t="shared" si="33"/>
        <v>129.4712201378868</v>
      </c>
    </row>
    <row r="94" spans="1:15" ht="41.25" customHeight="1" x14ac:dyDescent="0.25">
      <c r="A94" s="208"/>
      <c r="B94" s="209"/>
      <c r="C94" s="209"/>
      <c r="D94" s="210" t="s">
        <v>203</v>
      </c>
      <c r="E94" s="223">
        <v>642001</v>
      </c>
      <c r="F94" s="226" t="s">
        <v>390</v>
      </c>
      <c r="G94" s="119">
        <v>5633.28</v>
      </c>
      <c r="H94" s="86">
        <v>7110.83</v>
      </c>
      <c r="I94" s="52">
        <v>8302.59</v>
      </c>
      <c r="J94" s="52">
        <v>8302.59</v>
      </c>
      <c r="K94" s="52">
        <v>6900</v>
      </c>
      <c r="L94" s="52">
        <v>-34.36</v>
      </c>
      <c r="M94" s="119">
        <v>6865.64</v>
      </c>
      <c r="N94" s="451">
        <v>9573.2999999999993</v>
      </c>
      <c r="O94" s="41">
        <f t="shared" si="33"/>
        <v>139.43783827873293</v>
      </c>
    </row>
    <row r="95" spans="1:15" ht="15.75" customHeight="1" x14ac:dyDescent="0.25">
      <c r="A95" s="208"/>
      <c r="B95" s="209"/>
      <c r="C95" s="209"/>
      <c r="D95" s="210" t="s">
        <v>203</v>
      </c>
      <c r="E95" s="217">
        <v>642002</v>
      </c>
      <c r="F95" s="215" t="s">
        <v>63</v>
      </c>
      <c r="G95" s="119">
        <v>1027.7</v>
      </c>
      <c r="H95" s="86">
        <v>930.61</v>
      </c>
      <c r="I95" s="76">
        <v>1027</v>
      </c>
      <c r="J95" s="76">
        <v>1027</v>
      </c>
      <c r="K95" s="76">
        <v>930.61</v>
      </c>
      <c r="L95" s="76">
        <v>0</v>
      </c>
      <c r="M95" s="744">
        <v>930.61</v>
      </c>
      <c r="N95" s="451">
        <v>520.6</v>
      </c>
      <c r="O95" s="41">
        <f t="shared" si="33"/>
        <v>55.941801613995125</v>
      </c>
    </row>
    <row r="96" spans="1:15" x14ac:dyDescent="0.25">
      <c r="A96" s="249"/>
      <c r="B96" s="251">
        <v>3</v>
      </c>
      <c r="C96" s="848" t="s">
        <v>218</v>
      </c>
      <c r="D96" s="849"/>
      <c r="E96" s="849"/>
      <c r="F96" s="850"/>
      <c r="G96" s="207">
        <f t="shared" ref="G96" si="46">SUM(G97)</f>
        <v>220.8</v>
      </c>
      <c r="H96" s="630">
        <f t="shared" ref="H96:N96" si="47">SUM(H97)</f>
        <v>0</v>
      </c>
      <c r="I96" s="207">
        <f t="shared" si="47"/>
        <v>100</v>
      </c>
      <c r="J96" s="207">
        <f t="shared" si="47"/>
        <v>100</v>
      </c>
      <c r="K96" s="207">
        <f t="shared" si="47"/>
        <v>0</v>
      </c>
      <c r="L96" s="207">
        <f t="shared" si="47"/>
        <v>0</v>
      </c>
      <c r="M96" s="629">
        <f t="shared" si="47"/>
        <v>0</v>
      </c>
      <c r="N96" s="629">
        <f t="shared" si="47"/>
        <v>60</v>
      </c>
      <c r="O96" s="41"/>
    </row>
    <row r="97" spans="1:15" x14ac:dyDescent="0.25">
      <c r="A97" s="208"/>
      <c r="B97" s="209"/>
      <c r="C97" s="209"/>
      <c r="D97" s="210" t="s">
        <v>203</v>
      </c>
      <c r="E97" s="223">
        <v>637003</v>
      </c>
      <c r="F97" s="215" t="s">
        <v>52</v>
      </c>
      <c r="G97" s="119">
        <v>220.8</v>
      </c>
      <c r="H97" s="78">
        <v>0</v>
      </c>
      <c r="I97" s="76">
        <v>100</v>
      </c>
      <c r="J97" s="76">
        <v>100</v>
      </c>
      <c r="K97" s="76">
        <v>0</v>
      </c>
      <c r="L97" s="76">
        <v>0</v>
      </c>
      <c r="M97" s="744">
        <v>0</v>
      </c>
      <c r="N97" s="451">
        <v>60</v>
      </c>
      <c r="O97" s="41">
        <v>0</v>
      </c>
    </row>
    <row r="98" spans="1:15" ht="14.25" customHeight="1" x14ac:dyDescent="0.25">
      <c r="N98" s="451"/>
      <c r="O98" s="41"/>
    </row>
    <row r="99" spans="1:15" s="4" customFormat="1" x14ac:dyDescent="0.25">
      <c r="A99" s="851" t="s">
        <v>106</v>
      </c>
      <c r="B99" s="852"/>
      <c r="C99" s="852"/>
      <c r="D99" s="852"/>
      <c r="E99" s="852"/>
      <c r="F99" s="853"/>
      <c r="G99" s="444"/>
      <c r="H99" s="187"/>
      <c r="I99" s="471"/>
      <c r="J99" s="471"/>
      <c r="K99" s="471"/>
      <c r="L99" s="471"/>
      <c r="M99" s="750"/>
      <c r="N99" s="451"/>
      <c r="O99" s="41"/>
    </row>
    <row r="100" spans="1:15" s="4" customFormat="1" ht="63.75" x14ac:dyDescent="0.25">
      <c r="A100" s="252" t="s">
        <v>196</v>
      </c>
      <c r="B100" s="253" t="s">
        <v>197</v>
      </c>
      <c r="C100" s="254" t="s">
        <v>198</v>
      </c>
      <c r="D100" s="254" t="s">
        <v>199</v>
      </c>
      <c r="E100" s="254" t="s">
        <v>200</v>
      </c>
      <c r="F100" s="255" t="s">
        <v>201</v>
      </c>
      <c r="G100" s="442">
        <f>SUM(G101:G105)</f>
        <v>13655.74</v>
      </c>
      <c r="H100" s="443">
        <f>SUM(H101:H106)</f>
        <v>20399.04</v>
      </c>
      <c r="I100" s="472">
        <f>SUM(I101:I106)</f>
        <v>19187.62</v>
      </c>
      <c r="J100" s="472">
        <f>SUM(J101:J106)</f>
        <v>19187.62</v>
      </c>
      <c r="K100" s="472">
        <f>SUM(K101:K106)</f>
        <v>109000</v>
      </c>
      <c r="L100" s="472">
        <f t="shared" ref="L100" si="48">SUM(L101:L106)</f>
        <v>11696.4</v>
      </c>
      <c r="M100" s="472">
        <f>SUM(M101:M106)</f>
        <v>120696.4</v>
      </c>
      <c r="N100" s="472">
        <f>SUM(N101:N106)</f>
        <v>124285.87999999999</v>
      </c>
      <c r="O100" s="41">
        <f t="shared" si="33"/>
        <v>102.97397436874671</v>
      </c>
    </row>
    <row r="101" spans="1:15" s="4" customFormat="1" x14ac:dyDescent="0.25">
      <c r="A101" s="257"/>
      <c r="B101" s="258"/>
      <c r="C101" s="258"/>
      <c r="D101" s="259" t="s">
        <v>219</v>
      </c>
      <c r="E101" s="260">
        <v>711</v>
      </c>
      <c r="F101" s="261" t="s">
        <v>179</v>
      </c>
      <c r="G101" s="57">
        <v>950</v>
      </c>
      <c r="H101" s="57">
        <v>2662</v>
      </c>
      <c r="I101" s="57">
        <v>5000</v>
      </c>
      <c r="J101" s="57">
        <v>5000</v>
      </c>
      <c r="K101" s="57">
        <v>105000</v>
      </c>
      <c r="L101" s="57">
        <v>2</v>
      </c>
      <c r="M101" s="711">
        <v>105002</v>
      </c>
      <c r="N101" s="711">
        <v>105091.48</v>
      </c>
      <c r="O101" s="41">
        <v>0</v>
      </c>
    </row>
    <row r="102" spans="1:15" s="4" customFormat="1" x14ac:dyDescent="0.25">
      <c r="A102" s="258"/>
      <c r="B102" s="262"/>
      <c r="C102" s="263"/>
      <c r="D102" s="264" t="s">
        <v>219</v>
      </c>
      <c r="E102" s="265">
        <v>713002</v>
      </c>
      <c r="F102" s="261" t="s">
        <v>107</v>
      </c>
      <c r="G102" s="57"/>
      <c r="H102" s="57">
        <v>529</v>
      </c>
      <c r="I102" s="471"/>
      <c r="J102" s="471"/>
      <c r="K102" s="633"/>
      <c r="L102" s="57"/>
      <c r="M102" s="754"/>
      <c r="N102" s="754"/>
      <c r="O102" s="41"/>
    </row>
    <row r="103" spans="1:15" s="4" customFormat="1" x14ac:dyDescent="0.25">
      <c r="A103" s="258"/>
      <c r="B103" s="262"/>
      <c r="C103" s="263"/>
      <c r="D103" s="264" t="s">
        <v>219</v>
      </c>
      <c r="E103" s="265">
        <v>713004</v>
      </c>
      <c r="F103" s="187" t="s">
        <v>402</v>
      </c>
      <c r="G103" s="57"/>
      <c r="H103" s="57"/>
      <c r="I103" s="471"/>
      <c r="J103" s="471"/>
      <c r="K103" s="471"/>
      <c r="L103" s="57">
        <v>9000</v>
      </c>
      <c r="M103" s="754">
        <v>9000</v>
      </c>
      <c r="N103" s="754">
        <v>9000</v>
      </c>
      <c r="O103" s="41"/>
    </row>
    <row r="104" spans="1:15" x14ac:dyDescent="0.25">
      <c r="A104" s="258"/>
      <c r="B104" s="266"/>
      <c r="C104" s="266"/>
      <c r="D104" s="264" t="s">
        <v>219</v>
      </c>
      <c r="E104" s="265">
        <v>713004</v>
      </c>
      <c r="F104" s="187" t="s">
        <v>108</v>
      </c>
      <c r="G104" s="57">
        <v>671.8</v>
      </c>
      <c r="H104" s="57">
        <v>870</v>
      </c>
      <c r="I104" s="57">
        <v>462.7</v>
      </c>
      <c r="J104" s="57">
        <v>462.7</v>
      </c>
      <c r="K104" s="57"/>
      <c r="L104" s="755">
        <v>2694.4</v>
      </c>
      <c r="M104" s="756">
        <v>2694.4</v>
      </c>
      <c r="N104" s="756">
        <v>2694.4</v>
      </c>
      <c r="O104" s="41">
        <f t="shared" si="33"/>
        <v>100</v>
      </c>
    </row>
    <row r="105" spans="1:15" ht="26.25" x14ac:dyDescent="0.25">
      <c r="A105" s="258"/>
      <c r="B105" s="266"/>
      <c r="C105" s="267"/>
      <c r="D105" s="264" t="s">
        <v>219</v>
      </c>
      <c r="E105" s="260">
        <v>716</v>
      </c>
      <c r="F105" s="261" t="s">
        <v>109</v>
      </c>
      <c r="G105" s="57">
        <v>12033.94</v>
      </c>
      <c r="H105" s="57">
        <v>12565</v>
      </c>
      <c r="I105" s="57">
        <v>700</v>
      </c>
      <c r="J105" s="57">
        <v>700</v>
      </c>
      <c r="K105" s="57">
        <v>4000</v>
      </c>
      <c r="L105" s="449"/>
      <c r="M105" s="757">
        <v>4000</v>
      </c>
      <c r="N105" s="757">
        <v>7500</v>
      </c>
      <c r="O105" s="41">
        <f t="shared" si="33"/>
        <v>187.5</v>
      </c>
    </row>
    <row r="106" spans="1:15" ht="26.25" x14ac:dyDescent="0.25">
      <c r="A106" s="258"/>
      <c r="B106" s="266"/>
      <c r="C106" s="266"/>
      <c r="D106" s="264" t="s">
        <v>219</v>
      </c>
      <c r="E106" s="260">
        <v>717</v>
      </c>
      <c r="F106" s="268" t="s">
        <v>220</v>
      </c>
      <c r="G106" s="57"/>
      <c r="H106" s="57">
        <v>3773.04</v>
      </c>
      <c r="I106" s="57">
        <v>13024.92</v>
      </c>
      <c r="J106" s="57">
        <v>13024.92</v>
      </c>
      <c r="K106" s="57"/>
      <c r="L106" s="449"/>
      <c r="M106" s="757"/>
      <c r="N106" s="757"/>
      <c r="O106" s="41"/>
    </row>
    <row r="107" spans="1:15" x14ac:dyDescent="0.25">
      <c r="G107" s="269"/>
      <c r="H107" s="51"/>
      <c r="I107" s="632"/>
      <c r="J107" s="632"/>
      <c r="K107" s="632"/>
      <c r="N107" s="751"/>
      <c r="O107" s="41"/>
    </row>
    <row r="108" spans="1:15" ht="15.75" x14ac:dyDescent="0.25">
      <c r="A108" s="271" t="s">
        <v>221</v>
      </c>
      <c r="B108" s="272"/>
      <c r="C108" s="272"/>
      <c r="D108" s="272"/>
      <c r="E108" s="272"/>
      <c r="F108" s="273"/>
      <c r="G108" s="207">
        <f t="shared" ref="G108:N108" si="49">G8+G100</f>
        <v>264277.15000000002</v>
      </c>
      <c r="H108" s="207">
        <f t="shared" si="49"/>
        <v>273728.11000000004</v>
      </c>
      <c r="I108" s="207">
        <f t="shared" si="49"/>
        <v>285868.63</v>
      </c>
      <c r="J108" s="207">
        <f t="shared" si="49"/>
        <v>285871.63</v>
      </c>
      <c r="K108" s="207">
        <f t="shared" si="49"/>
        <v>352485.4</v>
      </c>
      <c r="L108" s="207">
        <f t="shared" si="49"/>
        <v>14670.52</v>
      </c>
      <c r="M108" s="629">
        <f t="shared" si="49"/>
        <v>380535.6</v>
      </c>
      <c r="N108" s="207">
        <f t="shared" si="49"/>
        <v>417440.45</v>
      </c>
      <c r="O108" s="41">
        <v>0</v>
      </c>
    </row>
    <row r="109" spans="1:15" x14ac:dyDescent="0.25">
      <c r="O109" s="41"/>
    </row>
    <row r="110" spans="1:15" x14ac:dyDescent="0.25">
      <c r="O110" s="41"/>
    </row>
    <row r="111" spans="1:15" x14ac:dyDescent="0.25">
      <c r="O111" s="41"/>
    </row>
    <row r="112" spans="1:15" x14ac:dyDescent="0.25">
      <c r="O112" s="41"/>
    </row>
    <row r="113" spans="15:15" x14ac:dyDescent="0.25">
      <c r="O113" s="41"/>
    </row>
    <row r="114" spans="15:15" x14ac:dyDescent="0.25">
      <c r="O114" s="41"/>
    </row>
    <row r="115" spans="15:15" x14ac:dyDescent="0.25">
      <c r="O115" s="41"/>
    </row>
    <row r="116" spans="15:15" x14ac:dyDescent="0.25">
      <c r="O116" s="41"/>
    </row>
    <row r="117" spans="15:15" x14ac:dyDescent="0.25">
      <c r="O117" s="41"/>
    </row>
    <row r="118" spans="15:15" x14ac:dyDescent="0.25">
      <c r="O118" s="41"/>
    </row>
    <row r="119" spans="15:15" x14ac:dyDescent="0.25">
      <c r="O119" s="41"/>
    </row>
    <row r="120" spans="15:15" x14ac:dyDescent="0.25">
      <c r="O120" s="41"/>
    </row>
    <row r="121" spans="15:15" x14ac:dyDescent="0.25">
      <c r="O121" s="41"/>
    </row>
    <row r="122" spans="15:15" x14ac:dyDescent="0.25">
      <c r="O122" s="41"/>
    </row>
    <row r="123" spans="15:15" x14ac:dyDescent="0.25">
      <c r="O123" s="41"/>
    </row>
    <row r="124" spans="15:15" x14ac:dyDescent="0.25">
      <c r="O124" s="41"/>
    </row>
    <row r="125" spans="15:15" x14ac:dyDescent="0.25">
      <c r="O125" s="41"/>
    </row>
    <row r="126" spans="15:15" x14ac:dyDescent="0.25">
      <c r="O126" s="41"/>
    </row>
    <row r="127" spans="15:15" x14ac:dyDescent="0.25">
      <c r="O127" s="41"/>
    </row>
    <row r="128" spans="15:15" x14ac:dyDescent="0.25">
      <c r="O128" s="41"/>
    </row>
    <row r="129" spans="15:15" x14ac:dyDescent="0.25">
      <c r="O129" s="41"/>
    </row>
    <row r="130" spans="15:15" x14ac:dyDescent="0.25">
      <c r="O130" s="41"/>
    </row>
    <row r="131" spans="15:15" x14ac:dyDescent="0.25">
      <c r="O131" s="41"/>
    </row>
    <row r="132" spans="15:15" x14ac:dyDescent="0.25">
      <c r="O132" s="41"/>
    </row>
    <row r="133" spans="15:15" x14ac:dyDescent="0.25">
      <c r="O133" s="41"/>
    </row>
    <row r="134" spans="15:15" x14ac:dyDescent="0.25">
      <c r="O134" s="41"/>
    </row>
    <row r="135" spans="15:15" x14ac:dyDescent="0.25">
      <c r="O135" s="41"/>
    </row>
    <row r="136" spans="15:15" x14ac:dyDescent="0.25">
      <c r="O136" s="41"/>
    </row>
    <row r="137" spans="15:15" x14ac:dyDescent="0.25">
      <c r="O137" s="41"/>
    </row>
    <row r="138" spans="15:15" x14ac:dyDescent="0.25">
      <c r="O138" s="41"/>
    </row>
    <row r="139" spans="15:15" x14ac:dyDescent="0.25">
      <c r="O139" s="41"/>
    </row>
    <row r="140" spans="15:15" x14ac:dyDescent="0.25">
      <c r="O140" s="41"/>
    </row>
    <row r="141" spans="15:15" x14ac:dyDescent="0.25">
      <c r="O141" s="41"/>
    </row>
    <row r="142" spans="15:15" x14ac:dyDescent="0.25">
      <c r="O142" s="41"/>
    </row>
    <row r="143" spans="15:15" x14ac:dyDescent="0.25">
      <c r="O143" s="41"/>
    </row>
    <row r="144" spans="15:15" x14ac:dyDescent="0.25">
      <c r="O144" s="41"/>
    </row>
    <row r="145" spans="15:15" x14ac:dyDescent="0.25">
      <c r="O145" s="41"/>
    </row>
    <row r="146" spans="15:15" x14ac:dyDescent="0.25">
      <c r="O146" s="41"/>
    </row>
    <row r="147" spans="15:15" x14ac:dyDescent="0.25">
      <c r="O147" s="41"/>
    </row>
    <row r="148" spans="15:15" x14ac:dyDescent="0.25">
      <c r="O148" s="41"/>
    </row>
    <row r="149" spans="15:15" x14ac:dyDescent="0.25">
      <c r="O149" s="41"/>
    </row>
    <row r="150" spans="15:15" x14ac:dyDescent="0.25">
      <c r="O150" s="41"/>
    </row>
    <row r="151" spans="15:15" x14ac:dyDescent="0.25">
      <c r="O151" s="41"/>
    </row>
    <row r="152" spans="15:15" x14ac:dyDescent="0.25">
      <c r="O152" s="41"/>
    </row>
    <row r="153" spans="15:15" x14ac:dyDescent="0.25">
      <c r="O153" s="41"/>
    </row>
    <row r="154" spans="15:15" x14ac:dyDescent="0.25">
      <c r="O154" s="41"/>
    </row>
    <row r="155" spans="15:15" x14ac:dyDescent="0.25">
      <c r="O155" s="41"/>
    </row>
    <row r="156" spans="15:15" x14ac:dyDescent="0.25">
      <c r="O156" s="41"/>
    </row>
    <row r="157" spans="15:15" x14ac:dyDescent="0.25">
      <c r="O157" s="41"/>
    </row>
    <row r="158" spans="15:15" x14ac:dyDescent="0.25">
      <c r="O158" s="41"/>
    </row>
    <row r="159" spans="15:15" x14ac:dyDescent="0.25">
      <c r="O159" s="41"/>
    </row>
    <row r="160" spans="15:15" x14ac:dyDescent="0.25">
      <c r="O160" s="41"/>
    </row>
    <row r="161" spans="15:15" x14ac:dyDescent="0.25">
      <c r="O161" s="41"/>
    </row>
    <row r="162" spans="15:15" x14ac:dyDescent="0.25">
      <c r="O162" s="41"/>
    </row>
    <row r="163" spans="15:15" x14ac:dyDescent="0.25">
      <c r="O163" s="41"/>
    </row>
    <row r="164" spans="15:15" x14ac:dyDescent="0.25">
      <c r="O164" s="41"/>
    </row>
    <row r="165" spans="15:15" x14ac:dyDescent="0.25">
      <c r="O165" s="41"/>
    </row>
    <row r="166" spans="15:15" x14ac:dyDescent="0.25">
      <c r="O166" s="41"/>
    </row>
    <row r="167" spans="15:15" x14ac:dyDescent="0.25">
      <c r="O167" s="41"/>
    </row>
    <row r="168" spans="15:15" x14ac:dyDescent="0.25">
      <c r="O168" s="41"/>
    </row>
    <row r="169" spans="15:15" x14ac:dyDescent="0.25">
      <c r="O169" s="41"/>
    </row>
    <row r="170" spans="15:15" x14ac:dyDescent="0.25">
      <c r="O170" s="41"/>
    </row>
    <row r="171" spans="15:15" x14ac:dyDescent="0.25">
      <c r="O171" s="41"/>
    </row>
    <row r="172" spans="15:15" x14ac:dyDescent="0.25">
      <c r="O172" s="41"/>
    </row>
    <row r="173" spans="15:15" x14ac:dyDescent="0.25">
      <c r="O173" s="41"/>
    </row>
    <row r="174" spans="15:15" x14ac:dyDescent="0.25">
      <c r="O174" s="41"/>
    </row>
    <row r="175" spans="15:15" x14ac:dyDescent="0.25">
      <c r="O175" s="41"/>
    </row>
    <row r="176" spans="15:15" x14ac:dyDescent="0.25">
      <c r="O176" s="41"/>
    </row>
    <row r="177" spans="15:15" x14ac:dyDescent="0.25">
      <c r="O177" s="41"/>
    </row>
    <row r="178" spans="15:15" x14ac:dyDescent="0.25">
      <c r="O178" s="41"/>
    </row>
    <row r="179" spans="15:15" x14ac:dyDescent="0.25">
      <c r="O179" s="41"/>
    </row>
    <row r="180" spans="15:15" x14ac:dyDescent="0.25">
      <c r="O180" s="41"/>
    </row>
    <row r="181" spans="15:15" x14ac:dyDescent="0.25">
      <c r="O181" s="41"/>
    </row>
    <row r="182" spans="15:15" x14ac:dyDescent="0.25">
      <c r="O182" s="41"/>
    </row>
    <row r="183" spans="15:15" x14ac:dyDescent="0.25">
      <c r="O183" s="41"/>
    </row>
    <row r="184" spans="15:15" x14ac:dyDescent="0.25">
      <c r="O184" s="41"/>
    </row>
    <row r="185" spans="15:15" x14ac:dyDescent="0.25">
      <c r="O185" s="41"/>
    </row>
    <row r="186" spans="15:15" x14ac:dyDescent="0.25">
      <c r="O186" s="41"/>
    </row>
    <row r="187" spans="15:15" x14ac:dyDescent="0.25">
      <c r="O187" s="41"/>
    </row>
    <row r="188" spans="15:15" x14ac:dyDescent="0.25">
      <c r="O188" s="41"/>
    </row>
    <row r="189" spans="15:15" x14ac:dyDescent="0.25">
      <c r="O189" s="41"/>
    </row>
    <row r="190" spans="15:15" x14ac:dyDescent="0.25">
      <c r="O190" s="41"/>
    </row>
    <row r="191" spans="15:15" x14ac:dyDescent="0.25">
      <c r="O191" s="41"/>
    </row>
    <row r="192" spans="15:15" x14ac:dyDescent="0.25">
      <c r="O192" s="41"/>
    </row>
    <row r="193" spans="15:15" x14ac:dyDescent="0.25">
      <c r="O193" s="41"/>
    </row>
    <row r="194" spans="15:15" x14ac:dyDescent="0.25">
      <c r="O194" s="41"/>
    </row>
    <row r="195" spans="15:15" x14ac:dyDescent="0.25">
      <c r="O195" s="41"/>
    </row>
  </sheetData>
  <mergeCells count="5">
    <mergeCell ref="A6:F6"/>
    <mergeCell ref="C9:F9"/>
    <mergeCell ref="C93:F93"/>
    <mergeCell ref="C96:F96"/>
    <mergeCell ref="A99:F99"/>
  </mergeCells>
  <pageMargins left="0.31496062992125984" right="0.31496062992125984" top="0.74803149606299213" bottom="0.35433070866141736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03"/>
  <sheetViews>
    <sheetView topLeftCell="A16" workbookViewId="0">
      <selection activeCell="L25" sqref="L25"/>
    </sheetView>
  </sheetViews>
  <sheetFormatPr defaultRowHeight="15" x14ac:dyDescent="0.25"/>
  <cols>
    <col min="1" max="1" width="2.7109375" customWidth="1"/>
    <col min="2" max="2" width="4.140625" customWidth="1"/>
    <col min="3" max="3" width="5.5703125" customWidth="1"/>
    <col min="4" max="4" width="5.7109375" customWidth="1"/>
    <col min="5" max="5" width="6.85546875" customWidth="1"/>
    <col min="6" max="6" width="7.85546875" customWidth="1"/>
    <col min="7" max="7" width="27.5703125" customWidth="1"/>
    <col min="8" max="8" width="13.28515625" customWidth="1"/>
    <col min="9" max="9" width="12" customWidth="1"/>
    <col min="10" max="10" width="11.7109375" customWidth="1"/>
    <col min="11" max="11" width="10.140625" customWidth="1"/>
    <col min="12" max="12" width="11.42578125" customWidth="1"/>
    <col min="251" max="251" width="1.140625" customWidth="1"/>
    <col min="252" max="252" width="4.140625" customWidth="1"/>
    <col min="253" max="253" width="5.5703125" customWidth="1"/>
    <col min="254" max="254" width="5.7109375" customWidth="1"/>
    <col min="255" max="255" width="6.85546875" customWidth="1"/>
    <col min="256" max="256" width="7.85546875" customWidth="1"/>
    <col min="257" max="257" width="27.5703125" customWidth="1"/>
    <col min="258" max="258" width="9.7109375" customWidth="1"/>
    <col min="259" max="259" width="0" hidden="1" customWidth="1"/>
    <col min="260" max="260" width="9.7109375" bestFit="1" customWidth="1"/>
    <col min="261" max="261" width="9.28515625" bestFit="1" customWidth="1"/>
    <col min="262" max="262" width="9.7109375" customWidth="1"/>
    <col min="263" max="263" width="9.7109375" bestFit="1" customWidth="1"/>
    <col min="507" max="507" width="1.140625" customWidth="1"/>
    <col min="508" max="508" width="4.140625" customWidth="1"/>
    <col min="509" max="509" width="5.5703125" customWidth="1"/>
    <col min="510" max="510" width="5.7109375" customWidth="1"/>
    <col min="511" max="511" width="6.85546875" customWidth="1"/>
    <col min="512" max="512" width="7.85546875" customWidth="1"/>
    <col min="513" max="513" width="27.5703125" customWidth="1"/>
    <col min="514" max="514" width="9.7109375" customWidth="1"/>
    <col min="515" max="515" width="0" hidden="1" customWidth="1"/>
    <col min="516" max="516" width="9.7109375" bestFit="1" customWidth="1"/>
    <col min="517" max="517" width="9.28515625" bestFit="1" customWidth="1"/>
    <col min="518" max="518" width="9.7109375" customWidth="1"/>
    <col min="519" max="519" width="9.7109375" bestFit="1" customWidth="1"/>
    <col min="763" max="763" width="1.140625" customWidth="1"/>
    <col min="764" max="764" width="4.140625" customWidth="1"/>
    <col min="765" max="765" width="5.5703125" customWidth="1"/>
    <col min="766" max="766" width="5.7109375" customWidth="1"/>
    <col min="767" max="767" width="6.85546875" customWidth="1"/>
    <col min="768" max="768" width="7.85546875" customWidth="1"/>
    <col min="769" max="769" width="27.5703125" customWidth="1"/>
    <col min="770" max="770" width="9.7109375" customWidth="1"/>
    <col min="771" max="771" width="0" hidden="1" customWidth="1"/>
    <col min="772" max="772" width="9.7109375" bestFit="1" customWidth="1"/>
    <col min="773" max="773" width="9.28515625" bestFit="1" customWidth="1"/>
    <col min="774" max="774" width="9.7109375" customWidth="1"/>
    <col min="775" max="775" width="9.7109375" bestFit="1" customWidth="1"/>
    <col min="1019" max="1019" width="1.140625" customWidth="1"/>
    <col min="1020" max="1020" width="4.140625" customWidth="1"/>
    <col min="1021" max="1021" width="5.5703125" customWidth="1"/>
    <col min="1022" max="1022" width="5.7109375" customWidth="1"/>
    <col min="1023" max="1023" width="6.85546875" customWidth="1"/>
    <col min="1024" max="1024" width="7.85546875" customWidth="1"/>
    <col min="1025" max="1025" width="27.5703125" customWidth="1"/>
    <col min="1026" max="1026" width="9.7109375" customWidth="1"/>
    <col min="1027" max="1027" width="0" hidden="1" customWidth="1"/>
    <col min="1028" max="1028" width="9.7109375" bestFit="1" customWidth="1"/>
    <col min="1029" max="1029" width="9.28515625" bestFit="1" customWidth="1"/>
    <col min="1030" max="1030" width="9.7109375" customWidth="1"/>
    <col min="1031" max="1031" width="9.7109375" bestFit="1" customWidth="1"/>
    <col min="1275" max="1275" width="1.140625" customWidth="1"/>
    <col min="1276" max="1276" width="4.140625" customWidth="1"/>
    <col min="1277" max="1277" width="5.5703125" customWidth="1"/>
    <col min="1278" max="1278" width="5.7109375" customWidth="1"/>
    <col min="1279" max="1279" width="6.85546875" customWidth="1"/>
    <col min="1280" max="1280" width="7.85546875" customWidth="1"/>
    <col min="1281" max="1281" width="27.5703125" customWidth="1"/>
    <col min="1282" max="1282" width="9.7109375" customWidth="1"/>
    <col min="1283" max="1283" width="0" hidden="1" customWidth="1"/>
    <col min="1284" max="1284" width="9.7109375" bestFit="1" customWidth="1"/>
    <col min="1285" max="1285" width="9.28515625" bestFit="1" customWidth="1"/>
    <col min="1286" max="1286" width="9.7109375" customWidth="1"/>
    <col min="1287" max="1287" width="9.7109375" bestFit="1" customWidth="1"/>
    <col min="1531" max="1531" width="1.140625" customWidth="1"/>
    <col min="1532" max="1532" width="4.140625" customWidth="1"/>
    <col min="1533" max="1533" width="5.5703125" customWidth="1"/>
    <col min="1534" max="1534" width="5.7109375" customWidth="1"/>
    <col min="1535" max="1535" width="6.85546875" customWidth="1"/>
    <col min="1536" max="1536" width="7.85546875" customWidth="1"/>
    <col min="1537" max="1537" width="27.5703125" customWidth="1"/>
    <col min="1538" max="1538" width="9.7109375" customWidth="1"/>
    <col min="1539" max="1539" width="0" hidden="1" customWidth="1"/>
    <col min="1540" max="1540" width="9.7109375" bestFit="1" customWidth="1"/>
    <col min="1541" max="1541" width="9.28515625" bestFit="1" customWidth="1"/>
    <col min="1542" max="1542" width="9.7109375" customWidth="1"/>
    <col min="1543" max="1543" width="9.7109375" bestFit="1" customWidth="1"/>
    <col min="1787" max="1787" width="1.140625" customWidth="1"/>
    <col min="1788" max="1788" width="4.140625" customWidth="1"/>
    <col min="1789" max="1789" width="5.5703125" customWidth="1"/>
    <col min="1790" max="1790" width="5.7109375" customWidth="1"/>
    <col min="1791" max="1791" width="6.85546875" customWidth="1"/>
    <col min="1792" max="1792" width="7.85546875" customWidth="1"/>
    <col min="1793" max="1793" width="27.5703125" customWidth="1"/>
    <col min="1794" max="1794" width="9.7109375" customWidth="1"/>
    <col min="1795" max="1795" width="0" hidden="1" customWidth="1"/>
    <col min="1796" max="1796" width="9.7109375" bestFit="1" customWidth="1"/>
    <col min="1797" max="1797" width="9.28515625" bestFit="1" customWidth="1"/>
    <col min="1798" max="1798" width="9.7109375" customWidth="1"/>
    <col min="1799" max="1799" width="9.7109375" bestFit="1" customWidth="1"/>
    <col min="2043" max="2043" width="1.140625" customWidth="1"/>
    <col min="2044" max="2044" width="4.140625" customWidth="1"/>
    <col min="2045" max="2045" width="5.5703125" customWidth="1"/>
    <col min="2046" max="2046" width="5.7109375" customWidth="1"/>
    <col min="2047" max="2047" width="6.85546875" customWidth="1"/>
    <col min="2048" max="2048" width="7.85546875" customWidth="1"/>
    <col min="2049" max="2049" width="27.5703125" customWidth="1"/>
    <col min="2050" max="2050" width="9.7109375" customWidth="1"/>
    <col min="2051" max="2051" width="0" hidden="1" customWidth="1"/>
    <col min="2052" max="2052" width="9.7109375" bestFit="1" customWidth="1"/>
    <col min="2053" max="2053" width="9.28515625" bestFit="1" customWidth="1"/>
    <col min="2054" max="2054" width="9.7109375" customWidth="1"/>
    <col min="2055" max="2055" width="9.7109375" bestFit="1" customWidth="1"/>
    <col min="2299" max="2299" width="1.140625" customWidth="1"/>
    <col min="2300" max="2300" width="4.140625" customWidth="1"/>
    <col min="2301" max="2301" width="5.5703125" customWidth="1"/>
    <col min="2302" max="2302" width="5.7109375" customWidth="1"/>
    <col min="2303" max="2303" width="6.85546875" customWidth="1"/>
    <col min="2304" max="2304" width="7.85546875" customWidth="1"/>
    <col min="2305" max="2305" width="27.5703125" customWidth="1"/>
    <col min="2306" max="2306" width="9.7109375" customWidth="1"/>
    <col min="2307" max="2307" width="0" hidden="1" customWidth="1"/>
    <col min="2308" max="2308" width="9.7109375" bestFit="1" customWidth="1"/>
    <col min="2309" max="2309" width="9.28515625" bestFit="1" customWidth="1"/>
    <col min="2310" max="2310" width="9.7109375" customWidth="1"/>
    <col min="2311" max="2311" width="9.7109375" bestFit="1" customWidth="1"/>
    <col min="2555" max="2555" width="1.140625" customWidth="1"/>
    <col min="2556" max="2556" width="4.140625" customWidth="1"/>
    <col min="2557" max="2557" width="5.5703125" customWidth="1"/>
    <col min="2558" max="2558" width="5.7109375" customWidth="1"/>
    <col min="2559" max="2559" width="6.85546875" customWidth="1"/>
    <col min="2560" max="2560" width="7.85546875" customWidth="1"/>
    <col min="2561" max="2561" width="27.5703125" customWidth="1"/>
    <col min="2562" max="2562" width="9.7109375" customWidth="1"/>
    <col min="2563" max="2563" width="0" hidden="1" customWidth="1"/>
    <col min="2564" max="2564" width="9.7109375" bestFit="1" customWidth="1"/>
    <col min="2565" max="2565" width="9.28515625" bestFit="1" customWidth="1"/>
    <col min="2566" max="2566" width="9.7109375" customWidth="1"/>
    <col min="2567" max="2567" width="9.7109375" bestFit="1" customWidth="1"/>
    <col min="2811" max="2811" width="1.140625" customWidth="1"/>
    <col min="2812" max="2812" width="4.140625" customWidth="1"/>
    <col min="2813" max="2813" width="5.5703125" customWidth="1"/>
    <col min="2814" max="2814" width="5.7109375" customWidth="1"/>
    <col min="2815" max="2815" width="6.85546875" customWidth="1"/>
    <col min="2816" max="2816" width="7.85546875" customWidth="1"/>
    <col min="2817" max="2817" width="27.5703125" customWidth="1"/>
    <col min="2818" max="2818" width="9.7109375" customWidth="1"/>
    <col min="2819" max="2819" width="0" hidden="1" customWidth="1"/>
    <col min="2820" max="2820" width="9.7109375" bestFit="1" customWidth="1"/>
    <col min="2821" max="2821" width="9.28515625" bestFit="1" customWidth="1"/>
    <col min="2822" max="2822" width="9.7109375" customWidth="1"/>
    <col min="2823" max="2823" width="9.7109375" bestFit="1" customWidth="1"/>
    <col min="3067" max="3067" width="1.140625" customWidth="1"/>
    <col min="3068" max="3068" width="4.140625" customWidth="1"/>
    <col min="3069" max="3069" width="5.5703125" customWidth="1"/>
    <col min="3070" max="3070" width="5.7109375" customWidth="1"/>
    <col min="3071" max="3071" width="6.85546875" customWidth="1"/>
    <col min="3072" max="3072" width="7.85546875" customWidth="1"/>
    <col min="3073" max="3073" width="27.5703125" customWidth="1"/>
    <col min="3074" max="3074" width="9.7109375" customWidth="1"/>
    <col min="3075" max="3075" width="0" hidden="1" customWidth="1"/>
    <col min="3076" max="3076" width="9.7109375" bestFit="1" customWidth="1"/>
    <col min="3077" max="3077" width="9.28515625" bestFit="1" customWidth="1"/>
    <col min="3078" max="3078" width="9.7109375" customWidth="1"/>
    <col min="3079" max="3079" width="9.7109375" bestFit="1" customWidth="1"/>
    <col min="3323" max="3323" width="1.140625" customWidth="1"/>
    <col min="3324" max="3324" width="4.140625" customWidth="1"/>
    <col min="3325" max="3325" width="5.5703125" customWidth="1"/>
    <col min="3326" max="3326" width="5.7109375" customWidth="1"/>
    <col min="3327" max="3327" width="6.85546875" customWidth="1"/>
    <col min="3328" max="3328" width="7.85546875" customWidth="1"/>
    <col min="3329" max="3329" width="27.5703125" customWidth="1"/>
    <col min="3330" max="3330" width="9.7109375" customWidth="1"/>
    <col min="3331" max="3331" width="0" hidden="1" customWidth="1"/>
    <col min="3332" max="3332" width="9.7109375" bestFit="1" customWidth="1"/>
    <col min="3333" max="3333" width="9.28515625" bestFit="1" customWidth="1"/>
    <col min="3334" max="3334" width="9.7109375" customWidth="1"/>
    <col min="3335" max="3335" width="9.7109375" bestFit="1" customWidth="1"/>
    <col min="3579" max="3579" width="1.140625" customWidth="1"/>
    <col min="3580" max="3580" width="4.140625" customWidth="1"/>
    <col min="3581" max="3581" width="5.5703125" customWidth="1"/>
    <col min="3582" max="3582" width="5.7109375" customWidth="1"/>
    <col min="3583" max="3583" width="6.85546875" customWidth="1"/>
    <col min="3584" max="3584" width="7.85546875" customWidth="1"/>
    <col min="3585" max="3585" width="27.5703125" customWidth="1"/>
    <col min="3586" max="3586" width="9.7109375" customWidth="1"/>
    <col min="3587" max="3587" width="0" hidden="1" customWidth="1"/>
    <col min="3588" max="3588" width="9.7109375" bestFit="1" customWidth="1"/>
    <col min="3589" max="3589" width="9.28515625" bestFit="1" customWidth="1"/>
    <col min="3590" max="3590" width="9.7109375" customWidth="1"/>
    <col min="3591" max="3591" width="9.7109375" bestFit="1" customWidth="1"/>
    <col min="3835" max="3835" width="1.140625" customWidth="1"/>
    <col min="3836" max="3836" width="4.140625" customWidth="1"/>
    <col min="3837" max="3837" width="5.5703125" customWidth="1"/>
    <col min="3838" max="3838" width="5.7109375" customWidth="1"/>
    <col min="3839" max="3839" width="6.85546875" customWidth="1"/>
    <col min="3840" max="3840" width="7.85546875" customWidth="1"/>
    <col min="3841" max="3841" width="27.5703125" customWidth="1"/>
    <col min="3842" max="3842" width="9.7109375" customWidth="1"/>
    <col min="3843" max="3843" width="0" hidden="1" customWidth="1"/>
    <col min="3844" max="3844" width="9.7109375" bestFit="1" customWidth="1"/>
    <col min="3845" max="3845" width="9.28515625" bestFit="1" customWidth="1"/>
    <col min="3846" max="3846" width="9.7109375" customWidth="1"/>
    <col min="3847" max="3847" width="9.7109375" bestFit="1" customWidth="1"/>
    <col min="4091" max="4091" width="1.140625" customWidth="1"/>
    <col min="4092" max="4092" width="4.140625" customWidth="1"/>
    <col min="4093" max="4093" width="5.5703125" customWidth="1"/>
    <col min="4094" max="4094" width="5.7109375" customWidth="1"/>
    <col min="4095" max="4095" width="6.85546875" customWidth="1"/>
    <col min="4096" max="4096" width="7.85546875" customWidth="1"/>
    <col min="4097" max="4097" width="27.5703125" customWidth="1"/>
    <col min="4098" max="4098" width="9.7109375" customWidth="1"/>
    <col min="4099" max="4099" width="0" hidden="1" customWidth="1"/>
    <col min="4100" max="4100" width="9.7109375" bestFit="1" customWidth="1"/>
    <col min="4101" max="4101" width="9.28515625" bestFit="1" customWidth="1"/>
    <col min="4102" max="4102" width="9.7109375" customWidth="1"/>
    <col min="4103" max="4103" width="9.7109375" bestFit="1" customWidth="1"/>
    <col min="4347" max="4347" width="1.140625" customWidth="1"/>
    <col min="4348" max="4348" width="4.140625" customWidth="1"/>
    <col min="4349" max="4349" width="5.5703125" customWidth="1"/>
    <col min="4350" max="4350" width="5.7109375" customWidth="1"/>
    <col min="4351" max="4351" width="6.85546875" customWidth="1"/>
    <col min="4352" max="4352" width="7.85546875" customWidth="1"/>
    <col min="4353" max="4353" width="27.5703125" customWidth="1"/>
    <col min="4354" max="4354" width="9.7109375" customWidth="1"/>
    <col min="4355" max="4355" width="0" hidden="1" customWidth="1"/>
    <col min="4356" max="4356" width="9.7109375" bestFit="1" customWidth="1"/>
    <col min="4357" max="4357" width="9.28515625" bestFit="1" customWidth="1"/>
    <col min="4358" max="4358" width="9.7109375" customWidth="1"/>
    <col min="4359" max="4359" width="9.7109375" bestFit="1" customWidth="1"/>
    <col min="4603" max="4603" width="1.140625" customWidth="1"/>
    <col min="4604" max="4604" width="4.140625" customWidth="1"/>
    <col min="4605" max="4605" width="5.5703125" customWidth="1"/>
    <col min="4606" max="4606" width="5.7109375" customWidth="1"/>
    <col min="4607" max="4607" width="6.85546875" customWidth="1"/>
    <col min="4608" max="4608" width="7.85546875" customWidth="1"/>
    <col min="4609" max="4609" width="27.5703125" customWidth="1"/>
    <col min="4610" max="4610" width="9.7109375" customWidth="1"/>
    <col min="4611" max="4611" width="0" hidden="1" customWidth="1"/>
    <col min="4612" max="4612" width="9.7109375" bestFit="1" customWidth="1"/>
    <col min="4613" max="4613" width="9.28515625" bestFit="1" customWidth="1"/>
    <col min="4614" max="4614" width="9.7109375" customWidth="1"/>
    <col min="4615" max="4615" width="9.7109375" bestFit="1" customWidth="1"/>
    <col min="4859" max="4859" width="1.140625" customWidth="1"/>
    <col min="4860" max="4860" width="4.140625" customWidth="1"/>
    <col min="4861" max="4861" width="5.5703125" customWidth="1"/>
    <col min="4862" max="4862" width="5.7109375" customWidth="1"/>
    <col min="4863" max="4863" width="6.85546875" customWidth="1"/>
    <col min="4864" max="4864" width="7.85546875" customWidth="1"/>
    <col min="4865" max="4865" width="27.5703125" customWidth="1"/>
    <col min="4866" max="4866" width="9.7109375" customWidth="1"/>
    <col min="4867" max="4867" width="0" hidden="1" customWidth="1"/>
    <col min="4868" max="4868" width="9.7109375" bestFit="1" customWidth="1"/>
    <col min="4869" max="4869" width="9.28515625" bestFit="1" customWidth="1"/>
    <col min="4870" max="4870" width="9.7109375" customWidth="1"/>
    <col min="4871" max="4871" width="9.7109375" bestFit="1" customWidth="1"/>
    <col min="5115" max="5115" width="1.140625" customWidth="1"/>
    <col min="5116" max="5116" width="4.140625" customWidth="1"/>
    <col min="5117" max="5117" width="5.5703125" customWidth="1"/>
    <col min="5118" max="5118" width="5.7109375" customWidth="1"/>
    <col min="5119" max="5119" width="6.85546875" customWidth="1"/>
    <col min="5120" max="5120" width="7.85546875" customWidth="1"/>
    <col min="5121" max="5121" width="27.5703125" customWidth="1"/>
    <col min="5122" max="5122" width="9.7109375" customWidth="1"/>
    <col min="5123" max="5123" width="0" hidden="1" customWidth="1"/>
    <col min="5124" max="5124" width="9.7109375" bestFit="1" customWidth="1"/>
    <col min="5125" max="5125" width="9.28515625" bestFit="1" customWidth="1"/>
    <col min="5126" max="5126" width="9.7109375" customWidth="1"/>
    <col min="5127" max="5127" width="9.7109375" bestFit="1" customWidth="1"/>
    <col min="5371" max="5371" width="1.140625" customWidth="1"/>
    <col min="5372" max="5372" width="4.140625" customWidth="1"/>
    <col min="5373" max="5373" width="5.5703125" customWidth="1"/>
    <col min="5374" max="5374" width="5.7109375" customWidth="1"/>
    <col min="5375" max="5375" width="6.85546875" customWidth="1"/>
    <col min="5376" max="5376" width="7.85546875" customWidth="1"/>
    <col min="5377" max="5377" width="27.5703125" customWidth="1"/>
    <col min="5378" max="5378" width="9.7109375" customWidth="1"/>
    <col min="5379" max="5379" width="0" hidden="1" customWidth="1"/>
    <col min="5380" max="5380" width="9.7109375" bestFit="1" customWidth="1"/>
    <col min="5381" max="5381" width="9.28515625" bestFit="1" customWidth="1"/>
    <col min="5382" max="5382" width="9.7109375" customWidth="1"/>
    <col min="5383" max="5383" width="9.7109375" bestFit="1" customWidth="1"/>
    <col min="5627" max="5627" width="1.140625" customWidth="1"/>
    <col min="5628" max="5628" width="4.140625" customWidth="1"/>
    <col min="5629" max="5629" width="5.5703125" customWidth="1"/>
    <col min="5630" max="5630" width="5.7109375" customWidth="1"/>
    <col min="5631" max="5631" width="6.85546875" customWidth="1"/>
    <col min="5632" max="5632" width="7.85546875" customWidth="1"/>
    <col min="5633" max="5633" width="27.5703125" customWidth="1"/>
    <col min="5634" max="5634" width="9.7109375" customWidth="1"/>
    <col min="5635" max="5635" width="0" hidden="1" customWidth="1"/>
    <col min="5636" max="5636" width="9.7109375" bestFit="1" customWidth="1"/>
    <col min="5637" max="5637" width="9.28515625" bestFit="1" customWidth="1"/>
    <col min="5638" max="5638" width="9.7109375" customWidth="1"/>
    <col min="5639" max="5639" width="9.7109375" bestFit="1" customWidth="1"/>
    <col min="5883" max="5883" width="1.140625" customWidth="1"/>
    <col min="5884" max="5884" width="4.140625" customWidth="1"/>
    <col min="5885" max="5885" width="5.5703125" customWidth="1"/>
    <col min="5886" max="5886" width="5.7109375" customWidth="1"/>
    <col min="5887" max="5887" width="6.85546875" customWidth="1"/>
    <col min="5888" max="5888" width="7.85546875" customWidth="1"/>
    <col min="5889" max="5889" width="27.5703125" customWidth="1"/>
    <col min="5890" max="5890" width="9.7109375" customWidth="1"/>
    <col min="5891" max="5891" width="0" hidden="1" customWidth="1"/>
    <col min="5892" max="5892" width="9.7109375" bestFit="1" customWidth="1"/>
    <col min="5893" max="5893" width="9.28515625" bestFit="1" customWidth="1"/>
    <col min="5894" max="5894" width="9.7109375" customWidth="1"/>
    <col min="5895" max="5895" width="9.7109375" bestFit="1" customWidth="1"/>
    <col min="6139" max="6139" width="1.140625" customWidth="1"/>
    <col min="6140" max="6140" width="4.140625" customWidth="1"/>
    <col min="6141" max="6141" width="5.5703125" customWidth="1"/>
    <col min="6142" max="6142" width="5.7109375" customWidth="1"/>
    <col min="6143" max="6143" width="6.85546875" customWidth="1"/>
    <col min="6144" max="6144" width="7.85546875" customWidth="1"/>
    <col min="6145" max="6145" width="27.5703125" customWidth="1"/>
    <col min="6146" max="6146" width="9.7109375" customWidth="1"/>
    <col min="6147" max="6147" width="0" hidden="1" customWidth="1"/>
    <col min="6148" max="6148" width="9.7109375" bestFit="1" customWidth="1"/>
    <col min="6149" max="6149" width="9.28515625" bestFit="1" customWidth="1"/>
    <col min="6150" max="6150" width="9.7109375" customWidth="1"/>
    <col min="6151" max="6151" width="9.7109375" bestFit="1" customWidth="1"/>
    <col min="6395" max="6395" width="1.140625" customWidth="1"/>
    <col min="6396" max="6396" width="4.140625" customWidth="1"/>
    <col min="6397" max="6397" width="5.5703125" customWidth="1"/>
    <col min="6398" max="6398" width="5.7109375" customWidth="1"/>
    <col min="6399" max="6399" width="6.85546875" customWidth="1"/>
    <col min="6400" max="6400" width="7.85546875" customWidth="1"/>
    <col min="6401" max="6401" width="27.5703125" customWidth="1"/>
    <col min="6402" max="6402" width="9.7109375" customWidth="1"/>
    <col min="6403" max="6403" width="0" hidden="1" customWidth="1"/>
    <col min="6404" max="6404" width="9.7109375" bestFit="1" customWidth="1"/>
    <col min="6405" max="6405" width="9.28515625" bestFit="1" customWidth="1"/>
    <col min="6406" max="6406" width="9.7109375" customWidth="1"/>
    <col min="6407" max="6407" width="9.7109375" bestFit="1" customWidth="1"/>
    <col min="6651" max="6651" width="1.140625" customWidth="1"/>
    <col min="6652" max="6652" width="4.140625" customWidth="1"/>
    <col min="6653" max="6653" width="5.5703125" customWidth="1"/>
    <col min="6654" max="6654" width="5.7109375" customWidth="1"/>
    <col min="6655" max="6655" width="6.85546875" customWidth="1"/>
    <col min="6656" max="6656" width="7.85546875" customWidth="1"/>
    <col min="6657" max="6657" width="27.5703125" customWidth="1"/>
    <col min="6658" max="6658" width="9.7109375" customWidth="1"/>
    <col min="6659" max="6659" width="0" hidden="1" customWidth="1"/>
    <col min="6660" max="6660" width="9.7109375" bestFit="1" customWidth="1"/>
    <col min="6661" max="6661" width="9.28515625" bestFit="1" customWidth="1"/>
    <col min="6662" max="6662" width="9.7109375" customWidth="1"/>
    <col min="6663" max="6663" width="9.7109375" bestFit="1" customWidth="1"/>
    <col min="6907" max="6907" width="1.140625" customWidth="1"/>
    <col min="6908" max="6908" width="4.140625" customWidth="1"/>
    <col min="6909" max="6909" width="5.5703125" customWidth="1"/>
    <col min="6910" max="6910" width="5.7109375" customWidth="1"/>
    <col min="6911" max="6911" width="6.85546875" customWidth="1"/>
    <col min="6912" max="6912" width="7.85546875" customWidth="1"/>
    <col min="6913" max="6913" width="27.5703125" customWidth="1"/>
    <col min="6914" max="6914" width="9.7109375" customWidth="1"/>
    <col min="6915" max="6915" width="0" hidden="1" customWidth="1"/>
    <col min="6916" max="6916" width="9.7109375" bestFit="1" customWidth="1"/>
    <col min="6917" max="6917" width="9.28515625" bestFit="1" customWidth="1"/>
    <col min="6918" max="6918" width="9.7109375" customWidth="1"/>
    <col min="6919" max="6919" width="9.7109375" bestFit="1" customWidth="1"/>
    <col min="7163" max="7163" width="1.140625" customWidth="1"/>
    <col min="7164" max="7164" width="4.140625" customWidth="1"/>
    <col min="7165" max="7165" width="5.5703125" customWidth="1"/>
    <col min="7166" max="7166" width="5.7109375" customWidth="1"/>
    <col min="7167" max="7167" width="6.85546875" customWidth="1"/>
    <col min="7168" max="7168" width="7.85546875" customWidth="1"/>
    <col min="7169" max="7169" width="27.5703125" customWidth="1"/>
    <col min="7170" max="7170" width="9.7109375" customWidth="1"/>
    <col min="7171" max="7171" width="0" hidden="1" customWidth="1"/>
    <col min="7172" max="7172" width="9.7109375" bestFit="1" customWidth="1"/>
    <col min="7173" max="7173" width="9.28515625" bestFit="1" customWidth="1"/>
    <col min="7174" max="7174" width="9.7109375" customWidth="1"/>
    <col min="7175" max="7175" width="9.7109375" bestFit="1" customWidth="1"/>
    <col min="7419" max="7419" width="1.140625" customWidth="1"/>
    <col min="7420" max="7420" width="4.140625" customWidth="1"/>
    <col min="7421" max="7421" width="5.5703125" customWidth="1"/>
    <col min="7422" max="7422" width="5.7109375" customWidth="1"/>
    <col min="7423" max="7423" width="6.85546875" customWidth="1"/>
    <col min="7424" max="7424" width="7.85546875" customWidth="1"/>
    <col min="7425" max="7425" width="27.5703125" customWidth="1"/>
    <col min="7426" max="7426" width="9.7109375" customWidth="1"/>
    <col min="7427" max="7427" width="0" hidden="1" customWidth="1"/>
    <col min="7428" max="7428" width="9.7109375" bestFit="1" customWidth="1"/>
    <col min="7429" max="7429" width="9.28515625" bestFit="1" customWidth="1"/>
    <col min="7430" max="7430" width="9.7109375" customWidth="1"/>
    <col min="7431" max="7431" width="9.7109375" bestFit="1" customWidth="1"/>
    <col min="7675" max="7675" width="1.140625" customWidth="1"/>
    <col min="7676" max="7676" width="4.140625" customWidth="1"/>
    <col min="7677" max="7677" width="5.5703125" customWidth="1"/>
    <col min="7678" max="7678" width="5.7109375" customWidth="1"/>
    <col min="7679" max="7679" width="6.85546875" customWidth="1"/>
    <col min="7680" max="7680" width="7.85546875" customWidth="1"/>
    <col min="7681" max="7681" width="27.5703125" customWidth="1"/>
    <col min="7682" max="7682" width="9.7109375" customWidth="1"/>
    <col min="7683" max="7683" width="0" hidden="1" customWidth="1"/>
    <col min="7684" max="7684" width="9.7109375" bestFit="1" customWidth="1"/>
    <col min="7685" max="7685" width="9.28515625" bestFit="1" customWidth="1"/>
    <col min="7686" max="7686" width="9.7109375" customWidth="1"/>
    <col min="7687" max="7687" width="9.7109375" bestFit="1" customWidth="1"/>
    <col min="7931" max="7931" width="1.140625" customWidth="1"/>
    <col min="7932" max="7932" width="4.140625" customWidth="1"/>
    <col min="7933" max="7933" width="5.5703125" customWidth="1"/>
    <col min="7934" max="7934" width="5.7109375" customWidth="1"/>
    <col min="7935" max="7935" width="6.85546875" customWidth="1"/>
    <col min="7936" max="7936" width="7.85546875" customWidth="1"/>
    <col min="7937" max="7937" width="27.5703125" customWidth="1"/>
    <col min="7938" max="7938" width="9.7109375" customWidth="1"/>
    <col min="7939" max="7939" width="0" hidden="1" customWidth="1"/>
    <col min="7940" max="7940" width="9.7109375" bestFit="1" customWidth="1"/>
    <col min="7941" max="7941" width="9.28515625" bestFit="1" customWidth="1"/>
    <col min="7942" max="7942" width="9.7109375" customWidth="1"/>
    <col min="7943" max="7943" width="9.7109375" bestFit="1" customWidth="1"/>
    <col min="8187" max="8187" width="1.140625" customWidth="1"/>
    <col min="8188" max="8188" width="4.140625" customWidth="1"/>
    <col min="8189" max="8189" width="5.5703125" customWidth="1"/>
    <col min="8190" max="8190" width="5.7109375" customWidth="1"/>
    <col min="8191" max="8191" width="6.85546875" customWidth="1"/>
    <col min="8192" max="8192" width="7.85546875" customWidth="1"/>
    <col min="8193" max="8193" width="27.5703125" customWidth="1"/>
    <col min="8194" max="8194" width="9.7109375" customWidth="1"/>
    <col min="8195" max="8195" width="0" hidden="1" customWidth="1"/>
    <col min="8196" max="8196" width="9.7109375" bestFit="1" customWidth="1"/>
    <col min="8197" max="8197" width="9.28515625" bestFit="1" customWidth="1"/>
    <col min="8198" max="8198" width="9.7109375" customWidth="1"/>
    <col min="8199" max="8199" width="9.7109375" bestFit="1" customWidth="1"/>
    <col min="8443" max="8443" width="1.140625" customWidth="1"/>
    <col min="8444" max="8444" width="4.140625" customWidth="1"/>
    <col min="8445" max="8445" width="5.5703125" customWidth="1"/>
    <col min="8446" max="8446" width="5.7109375" customWidth="1"/>
    <col min="8447" max="8447" width="6.85546875" customWidth="1"/>
    <col min="8448" max="8448" width="7.85546875" customWidth="1"/>
    <col min="8449" max="8449" width="27.5703125" customWidth="1"/>
    <col min="8450" max="8450" width="9.7109375" customWidth="1"/>
    <col min="8451" max="8451" width="0" hidden="1" customWidth="1"/>
    <col min="8452" max="8452" width="9.7109375" bestFit="1" customWidth="1"/>
    <col min="8453" max="8453" width="9.28515625" bestFit="1" customWidth="1"/>
    <col min="8454" max="8454" width="9.7109375" customWidth="1"/>
    <col min="8455" max="8455" width="9.7109375" bestFit="1" customWidth="1"/>
    <col min="8699" max="8699" width="1.140625" customWidth="1"/>
    <col min="8700" max="8700" width="4.140625" customWidth="1"/>
    <col min="8701" max="8701" width="5.5703125" customWidth="1"/>
    <col min="8702" max="8702" width="5.7109375" customWidth="1"/>
    <col min="8703" max="8703" width="6.85546875" customWidth="1"/>
    <col min="8704" max="8704" width="7.85546875" customWidth="1"/>
    <col min="8705" max="8705" width="27.5703125" customWidth="1"/>
    <col min="8706" max="8706" width="9.7109375" customWidth="1"/>
    <col min="8707" max="8707" width="0" hidden="1" customWidth="1"/>
    <col min="8708" max="8708" width="9.7109375" bestFit="1" customWidth="1"/>
    <col min="8709" max="8709" width="9.28515625" bestFit="1" customWidth="1"/>
    <col min="8710" max="8710" width="9.7109375" customWidth="1"/>
    <col min="8711" max="8711" width="9.7109375" bestFit="1" customWidth="1"/>
    <col min="8955" max="8955" width="1.140625" customWidth="1"/>
    <col min="8956" max="8956" width="4.140625" customWidth="1"/>
    <col min="8957" max="8957" width="5.5703125" customWidth="1"/>
    <col min="8958" max="8958" width="5.7109375" customWidth="1"/>
    <col min="8959" max="8959" width="6.85546875" customWidth="1"/>
    <col min="8960" max="8960" width="7.85546875" customWidth="1"/>
    <col min="8961" max="8961" width="27.5703125" customWidth="1"/>
    <col min="8962" max="8962" width="9.7109375" customWidth="1"/>
    <col min="8963" max="8963" width="0" hidden="1" customWidth="1"/>
    <col min="8964" max="8964" width="9.7109375" bestFit="1" customWidth="1"/>
    <col min="8965" max="8965" width="9.28515625" bestFit="1" customWidth="1"/>
    <col min="8966" max="8966" width="9.7109375" customWidth="1"/>
    <col min="8967" max="8967" width="9.7109375" bestFit="1" customWidth="1"/>
    <col min="9211" max="9211" width="1.140625" customWidth="1"/>
    <col min="9212" max="9212" width="4.140625" customWidth="1"/>
    <col min="9213" max="9213" width="5.5703125" customWidth="1"/>
    <col min="9214" max="9214" width="5.7109375" customWidth="1"/>
    <col min="9215" max="9215" width="6.85546875" customWidth="1"/>
    <col min="9216" max="9216" width="7.85546875" customWidth="1"/>
    <col min="9217" max="9217" width="27.5703125" customWidth="1"/>
    <col min="9218" max="9218" width="9.7109375" customWidth="1"/>
    <col min="9219" max="9219" width="0" hidden="1" customWidth="1"/>
    <col min="9220" max="9220" width="9.7109375" bestFit="1" customWidth="1"/>
    <col min="9221" max="9221" width="9.28515625" bestFit="1" customWidth="1"/>
    <col min="9222" max="9222" width="9.7109375" customWidth="1"/>
    <col min="9223" max="9223" width="9.7109375" bestFit="1" customWidth="1"/>
    <col min="9467" max="9467" width="1.140625" customWidth="1"/>
    <col min="9468" max="9468" width="4.140625" customWidth="1"/>
    <col min="9469" max="9469" width="5.5703125" customWidth="1"/>
    <col min="9470" max="9470" width="5.7109375" customWidth="1"/>
    <col min="9471" max="9471" width="6.85546875" customWidth="1"/>
    <col min="9472" max="9472" width="7.85546875" customWidth="1"/>
    <col min="9473" max="9473" width="27.5703125" customWidth="1"/>
    <col min="9474" max="9474" width="9.7109375" customWidth="1"/>
    <col min="9475" max="9475" width="0" hidden="1" customWidth="1"/>
    <col min="9476" max="9476" width="9.7109375" bestFit="1" customWidth="1"/>
    <col min="9477" max="9477" width="9.28515625" bestFit="1" customWidth="1"/>
    <col min="9478" max="9478" width="9.7109375" customWidth="1"/>
    <col min="9479" max="9479" width="9.7109375" bestFit="1" customWidth="1"/>
    <col min="9723" max="9723" width="1.140625" customWidth="1"/>
    <col min="9724" max="9724" width="4.140625" customWidth="1"/>
    <col min="9725" max="9725" width="5.5703125" customWidth="1"/>
    <col min="9726" max="9726" width="5.7109375" customWidth="1"/>
    <col min="9727" max="9727" width="6.85546875" customWidth="1"/>
    <col min="9728" max="9728" width="7.85546875" customWidth="1"/>
    <col min="9729" max="9729" width="27.5703125" customWidth="1"/>
    <col min="9730" max="9730" width="9.7109375" customWidth="1"/>
    <col min="9731" max="9731" width="0" hidden="1" customWidth="1"/>
    <col min="9732" max="9732" width="9.7109375" bestFit="1" customWidth="1"/>
    <col min="9733" max="9733" width="9.28515625" bestFit="1" customWidth="1"/>
    <col min="9734" max="9734" width="9.7109375" customWidth="1"/>
    <col min="9735" max="9735" width="9.7109375" bestFit="1" customWidth="1"/>
    <col min="9979" max="9979" width="1.140625" customWidth="1"/>
    <col min="9980" max="9980" width="4.140625" customWidth="1"/>
    <col min="9981" max="9981" width="5.5703125" customWidth="1"/>
    <col min="9982" max="9982" width="5.7109375" customWidth="1"/>
    <col min="9983" max="9983" width="6.85546875" customWidth="1"/>
    <col min="9984" max="9984" width="7.85546875" customWidth="1"/>
    <col min="9985" max="9985" width="27.5703125" customWidth="1"/>
    <col min="9986" max="9986" width="9.7109375" customWidth="1"/>
    <col min="9987" max="9987" width="0" hidden="1" customWidth="1"/>
    <col min="9988" max="9988" width="9.7109375" bestFit="1" customWidth="1"/>
    <col min="9989" max="9989" width="9.28515625" bestFit="1" customWidth="1"/>
    <col min="9990" max="9990" width="9.7109375" customWidth="1"/>
    <col min="9991" max="9991" width="9.7109375" bestFit="1" customWidth="1"/>
    <col min="10235" max="10235" width="1.140625" customWidth="1"/>
    <col min="10236" max="10236" width="4.140625" customWidth="1"/>
    <col min="10237" max="10237" width="5.5703125" customWidth="1"/>
    <col min="10238" max="10238" width="5.7109375" customWidth="1"/>
    <col min="10239" max="10239" width="6.85546875" customWidth="1"/>
    <col min="10240" max="10240" width="7.85546875" customWidth="1"/>
    <col min="10241" max="10241" width="27.5703125" customWidth="1"/>
    <col min="10242" max="10242" width="9.7109375" customWidth="1"/>
    <col min="10243" max="10243" width="0" hidden="1" customWidth="1"/>
    <col min="10244" max="10244" width="9.7109375" bestFit="1" customWidth="1"/>
    <col min="10245" max="10245" width="9.28515625" bestFit="1" customWidth="1"/>
    <col min="10246" max="10246" width="9.7109375" customWidth="1"/>
    <col min="10247" max="10247" width="9.7109375" bestFit="1" customWidth="1"/>
    <col min="10491" max="10491" width="1.140625" customWidth="1"/>
    <col min="10492" max="10492" width="4.140625" customWidth="1"/>
    <col min="10493" max="10493" width="5.5703125" customWidth="1"/>
    <col min="10494" max="10494" width="5.7109375" customWidth="1"/>
    <col min="10495" max="10495" width="6.85546875" customWidth="1"/>
    <col min="10496" max="10496" width="7.85546875" customWidth="1"/>
    <col min="10497" max="10497" width="27.5703125" customWidth="1"/>
    <col min="10498" max="10498" width="9.7109375" customWidth="1"/>
    <col min="10499" max="10499" width="0" hidden="1" customWidth="1"/>
    <col min="10500" max="10500" width="9.7109375" bestFit="1" customWidth="1"/>
    <col min="10501" max="10501" width="9.28515625" bestFit="1" customWidth="1"/>
    <col min="10502" max="10502" width="9.7109375" customWidth="1"/>
    <col min="10503" max="10503" width="9.7109375" bestFit="1" customWidth="1"/>
    <col min="10747" max="10747" width="1.140625" customWidth="1"/>
    <col min="10748" max="10748" width="4.140625" customWidth="1"/>
    <col min="10749" max="10749" width="5.5703125" customWidth="1"/>
    <col min="10750" max="10750" width="5.7109375" customWidth="1"/>
    <col min="10751" max="10751" width="6.85546875" customWidth="1"/>
    <col min="10752" max="10752" width="7.85546875" customWidth="1"/>
    <col min="10753" max="10753" width="27.5703125" customWidth="1"/>
    <col min="10754" max="10754" width="9.7109375" customWidth="1"/>
    <col min="10755" max="10755" width="0" hidden="1" customWidth="1"/>
    <col min="10756" max="10756" width="9.7109375" bestFit="1" customWidth="1"/>
    <col min="10757" max="10757" width="9.28515625" bestFit="1" customWidth="1"/>
    <col min="10758" max="10758" width="9.7109375" customWidth="1"/>
    <col min="10759" max="10759" width="9.7109375" bestFit="1" customWidth="1"/>
    <col min="11003" max="11003" width="1.140625" customWidth="1"/>
    <col min="11004" max="11004" width="4.140625" customWidth="1"/>
    <col min="11005" max="11005" width="5.5703125" customWidth="1"/>
    <col min="11006" max="11006" width="5.7109375" customWidth="1"/>
    <col min="11007" max="11007" width="6.85546875" customWidth="1"/>
    <col min="11008" max="11008" width="7.85546875" customWidth="1"/>
    <col min="11009" max="11009" width="27.5703125" customWidth="1"/>
    <col min="11010" max="11010" width="9.7109375" customWidth="1"/>
    <col min="11011" max="11011" width="0" hidden="1" customWidth="1"/>
    <col min="11012" max="11012" width="9.7109375" bestFit="1" customWidth="1"/>
    <col min="11013" max="11013" width="9.28515625" bestFit="1" customWidth="1"/>
    <col min="11014" max="11014" width="9.7109375" customWidth="1"/>
    <col min="11015" max="11015" width="9.7109375" bestFit="1" customWidth="1"/>
    <col min="11259" max="11259" width="1.140625" customWidth="1"/>
    <col min="11260" max="11260" width="4.140625" customWidth="1"/>
    <col min="11261" max="11261" width="5.5703125" customWidth="1"/>
    <col min="11262" max="11262" width="5.7109375" customWidth="1"/>
    <col min="11263" max="11263" width="6.85546875" customWidth="1"/>
    <col min="11264" max="11264" width="7.85546875" customWidth="1"/>
    <col min="11265" max="11265" width="27.5703125" customWidth="1"/>
    <col min="11266" max="11266" width="9.7109375" customWidth="1"/>
    <col min="11267" max="11267" width="0" hidden="1" customWidth="1"/>
    <col min="11268" max="11268" width="9.7109375" bestFit="1" customWidth="1"/>
    <col min="11269" max="11269" width="9.28515625" bestFit="1" customWidth="1"/>
    <col min="11270" max="11270" width="9.7109375" customWidth="1"/>
    <col min="11271" max="11271" width="9.7109375" bestFit="1" customWidth="1"/>
    <col min="11515" max="11515" width="1.140625" customWidth="1"/>
    <col min="11516" max="11516" width="4.140625" customWidth="1"/>
    <col min="11517" max="11517" width="5.5703125" customWidth="1"/>
    <col min="11518" max="11518" width="5.7109375" customWidth="1"/>
    <col min="11519" max="11519" width="6.85546875" customWidth="1"/>
    <col min="11520" max="11520" width="7.85546875" customWidth="1"/>
    <col min="11521" max="11521" width="27.5703125" customWidth="1"/>
    <col min="11522" max="11522" width="9.7109375" customWidth="1"/>
    <col min="11523" max="11523" width="0" hidden="1" customWidth="1"/>
    <col min="11524" max="11524" width="9.7109375" bestFit="1" customWidth="1"/>
    <col min="11525" max="11525" width="9.28515625" bestFit="1" customWidth="1"/>
    <col min="11526" max="11526" width="9.7109375" customWidth="1"/>
    <col min="11527" max="11527" width="9.7109375" bestFit="1" customWidth="1"/>
    <col min="11771" max="11771" width="1.140625" customWidth="1"/>
    <col min="11772" max="11772" width="4.140625" customWidth="1"/>
    <col min="11773" max="11773" width="5.5703125" customWidth="1"/>
    <col min="11774" max="11774" width="5.7109375" customWidth="1"/>
    <col min="11775" max="11775" width="6.85546875" customWidth="1"/>
    <col min="11776" max="11776" width="7.85546875" customWidth="1"/>
    <col min="11777" max="11777" width="27.5703125" customWidth="1"/>
    <col min="11778" max="11778" width="9.7109375" customWidth="1"/>
    <col min="11779" max="11779" width="0" hidden="1" customWidth="1"/>
    <col min="11780" max="11780" width="9.7109375" bestFit="1" customWidth="1"/>
    <col min="11781" max="11781" width="9.28515625" bestFit="1" customWidth="1"/>
    <col min="11782" max="11782" width="9.7109375" customWidth="1"/>
    <col min="11783" max="11783" width="9.7109375" bestFit="1" customWidth="1"/>
    <col min="12027" max="12027" width="1.140625" customWidth="1"/>
    <col min="12028" max="12028" width="4.140625" customWidth="1"/>
    <col min="12029" max="12029" width="5.5703125" customWidth="1"/>
    <col min="12030" max="12030" width="5.7109375" customWidth="1"/>
    <col min="12031" max="12031" width="6.85546875" customWidth="1"/>
    <col min="12032" max="12032" width="7.85546875" customWidth="1"/>
    <col min="12033" max="12033" width="27.5703125" customWidth="1"/>
    <col min="12034" max="12034" width="9.7109375" customWidth="1"/>
    <col min="12035" max="12035" width="0" hidden="1" customWidth="1"/>
    <col min="12036" max="12036" width="9.7109375" bestFit="1" customWidth="1"/>
    <col min="12037" max="12037" width="9.28515625" bestFit="1" customWidth="1"/>
    <col min="12038" max="12038" width="9.7109375" customWidth="1"/>
    <col min="12039" max="12039" width="9.7109375" bestFit="1" customWidth="1"/>
    <col min="12283" max="12283" width="1.140625" customWidth="1"/>
    <col min="12284" max="12284" width="4.140625" customWidth="1"/>
    <col min="12285" max="12285" width="5.5703125" customWidth="1"/>
    <col min="12286" max="12286" width="5.7109375" customWidth="1"/>
    <col min="12287" max="12287" width="6.85546875" customWidth="1"/>
    <col min="12288" max="12288" width="7.85546875" customWidth="1"/>
    <col min="12289" max="12289" width="27.5703125" customWidth="1"/>
    <col min="12290" max="12290" width="9.7109375" customWidth="1"/>
    <col min="12291" max="12291" width="0" hidden="1" customWidth="1"/>
    <col min="12292" max="12292" width="9.7109375" bestFit="1" customWidth="1"/>
    <col min="12293" max="12293" width="9.28515625" bestFit="1" customWidth="1"/>
    <col min="12294" max="12294" width="9.7109375" customWidth="1"/>
    <col min="12295" max="12295" width="9.7109375" bestFit="1" customWidth="1"/>
    <col min="12539" max="12539" width="1.140625" customWidth="1"/>
    <col min="12540" max="12540" width="4.140625" customWidth="1"/>
    <col min="12541" max="12541" width="5.5703125" customWidth="1"/>
    <col min="12542" max="12542" width="5.7109375" customWidth="1"/>
    <col min="12543" max="12543" width="6.85546875" customWidth="1"/>
    <col min="12544" max="12544" width="7.85546875" customWidth="1"/>
    <col min="12545" max="12545" width="27.5703125" customWidth="1"/>
    <col min="12546" max="12546" width="9.7109375" customWidth="1"/>
    <col min="12547" max="12547" width="0" hidden="1" customWidth="1"/>
    <col min="12548" max="12548" width="9.7109375" bestFit="1" customWidth="1"/>
    <col min="12549" max="12549" width="9.28515625" bestFit="1" customWidth="1"/>
    <col min="12550" max="12550" width="9.7109375" customWidth="1"/>
    <col min="12551" max="12551" width="9.7109375" bestFit="1" customWidth="1"/>
    <col min="12795" max="12795" width="1.140625" customWidth="1"/>
    <col min="12796" max="12796" width="4.140625" customWidth="1"/>
    <col min="12797" max="12797" width="5.5703125" customWidth="1"/>
    <col min="12798" max="12798" width="5.7109375" customWidth="1"/>
    <col min="12799" max="12799" width="6.85546875" customWidth="1"/>
    <col min="12800" max="12800" width="7.85546875" customWidth="1"/>
    <col min="12801" max="12801" width="27.5703125" customWidth="1"/>
    <col min="12802" max="12802" width="9.7109375" customWidth="1"/>
    <col min="12803" max="12803" width="0" hidden="1" customWidth="1"/>
    <col min="12804" max="12804" width="9.7109375" bestFit="1" customWidth="1"/>
    <col min="12805" max="12805" width="9.28515625" bestFit="1" customWidth="1"/>
    <col min="12806" max="12806" width="9.7109375" customWidth="1"/>
    <col min="12807" max="12807" width="9.7109375" bestFit="1" customWidth="1"/>
    <col min="13051" max="13051" width="1.140625" customWidth="1"/>
    <col min="13052" max="13052" width="4.140625" customWidth="1"/>
    <col min="13053" max="13053" width="5.5703125" customWidth="1"/>
    <col min="13054" max="13054" width="5.7109375" customWidth="1"/>
    <col min="13055" max="13055" width="6.85546875" customWidth="1"/>
    <col min="13056" max="13056" width="7.85546875" customWidth="1"/>
    <col min="13057" max="13057" width="27.5703125" customWidth="1"/>
    <col min="13058" max="13058" width="9.7109375" customWidth="1"/>
    <col min="13059" max="13059" width="0" hidden="1" customWidth="1"/>
    <col min="13060" max="13060" width="9.7109375" bestFit="1" customWidth="1"/>
    <col min="13061" max="13061" width="9.28515625" bestFit="1" customWidth="1"/>
    <col min="13062" max="13062" width="9.7109375" customWidth="1"/>
    <col min="13063" max="13063" width="9.7109375" bestFit="1" customWidth="1"/>
    <col min="13307" max="13307" width="1.140625" customWidth="1"/>
    <col min="13308" max="13308" width="4.140625" customWidth="1"/>
    <col min="13309" max="13309" width="5.5703125" customWidth="1"/>
    <col min="13310" max="13310" width="5.7109375" customWidth="1"/>
    <col min="13311" max="13311" width="6.85546875" customWidth="1"/>
    <col min="13312" max="13312" width="7.85546875" customWidth="1"/>
    <col min="13313" max="13313" width="27.5703125" customWidth="1"/>
    <col min="13314" max="13314" width="9.7109375" customWidth="1"/>
    <col min="13315" max="13315" width="0" hidden="1" customWidth="1"/>
    <col min="13316" max="13316" width="9.7109375" bestFit="1" customWidth="1"/>
    <col min="13317" max="13317" width="9.28515625" bestFit="1" customWidth="1"/>
    <col min="13318" max="13318" width="9.7109375" customWidth="1"/>
    <col min="13319" max="13319" width="9.7109375" bestFit="1" customWidth="1"/>
    <col min="13563" max="13563" width="1.140625" customWidth="1"/>
    <col min="13564" max="13564" width="4.140625" customWidth="1"/>
    <col min="13565" max="13565" width="5.5703125" customWidth="1"/>
    <col min="13566" max="13566" width="5.7109375" customWidth="1"/>
    <col min="13567" max="13567" width="6.85546875" customWidth="1"/>
    <col min="13568" max="13568" width="7.85546875" customWidth="1"/>
    <col min="13569" max="13569" width="27.5703125" customWidth="1"/>
    <col min="13570" max="13570" width="9.7109375" customWidth="1"/>
    <col min="13571" max="13571" width="0" hidden="1" customWidth="1"/>
    <col min="13572" max="13572" width="9.7109375" bestFit="1" customWidth="1"/>
    <col min="13573" max="13573" width="9.28515625" bestFit="1" customWidth="1"/>
    <col min="13574" max="13574" width="9.7109375" customWidth="1"/>
    <col min="13575" max="13575" width="9.7109375" bestFit="1" customWidth="1"/>
    <col min="13819" max="13819" width="1.140625" customWidth="1"/>
    <col min="13820" max="13820" width="4.140625" customWidth="1"/>
    <col min="13821" max="13821" width="5.5703125" customWidth="1"/>
    <col min="13822" max="13822" width="5.7109375" customWidth="1"/>
    <col min="13823" max="13823" width="6.85546875" customWidth="1"/>
    <col min="13824" max="13824" width="7.85546875" customWidth="1"/>
    <col min="13825" max="13825" width="27.5703125" customWidth="1"/>
    <col min="13826" max="13826" width="9.7109375" customWidth="1"/>
    <col min="13827" max="13827" width="0" hidden="1" customWidth="1"/>
    <col min="13828" max="13828" width="9.7109375" bestFit="1" customWidth="1"/>
    <col min="13829" max="13829" width="9.28515625" bestFit="1" customWidth="1"/>
    <col min="13830" max="13830" width="9.7109375" customWidth="1"/>
    <col min="13831" max="13831" width="9.7109375" bestFit="1" customWidth="1"/>
    <col min="14075" max="14075" width="1.140625" customWidth="1"/>
    <col min="14076" max="14076" width="4.140625" customWidth="1"/>
    <col min="14077" max="14077" width="5.5703125" customWidth="1"/>
    <col min="14078" max="14078" width="5.7109375" customWidth="1"/>
    <col min="14079" max="14079" width="6.85546875" customWidth="1"/>
    <col min="14080" max="14080" width="7.85546875" customWidth="1"/>
    <col min="14081" max="14081" width="27.5703125" customWidth="1"/>
    <col min="14082" max="14082" width="9.7109375" customWidth="1"/>
    <col min="14083" max="14083" width="0" hidden="1" customWidth="1"/>
    <col min="14084" max="14084" width="9.7109375" bestFit="1" customWidth="1"/>
    <col min="14085" max="14085" width="9.28515625" bestFit="1" customWidth="1"/>
    <col min="14086" max="14086" width="9.7109375" customWidth="1"/>
    <col min="14087" max="14087" width="9.7109375" bestFit="1" customWidth="1"/>
    <col min="14331" max="14331" width="1.140625" customWidth="1"/>
    <col min="14332" max="14332" width="4.140625" customWidth="1"/>
    <col min="14333" max="14333" width="5.5703125" customWidth="1"/>
    <col min="14334" max="14334" width="5.7109375" customWidth="1"/>
    <col min="14335" max="14335" width="6.85546875" customWidth="1"/>
    <col min="14336" max="14336" width="7.85546875" customWidth="1"/>
    <col min="14337" max="14337" width="27.5703125" customWidth="1"/>
    <col min="14338" max="14338" width="9.7109375" customWidth="1"/>
    <col min="14339" max="14339" width="0" hidden="1" customWidth="1"/>
    <col min="14340" max="14340" width="9.7109375" bestFit="1" customWidth="1"/>
    <col min="14341" max="14341" width="9.28515625" bestFit="1" customWidth="1"/>
    <col min="14342" max="14342" width="9.7109375" customWidth="1"/>
    <col min="14343" max="14343" width="9.7109375" bestFit="1" customWidth="1"/>
    <col min="14587" max="14587" width="1.140625" customWidth="1"/>
    <col min="14588" max="14588" width="4.140625" customWidth="1"/>
    <col min="14589" max="14589" width="5.5703125" customWidth="1"/>
    <col min="14590" max="14590" width="5.7109375" customWidth="1"/>
    <col min="14591" max="14591" width="6.85546875" customWidth="1"/>
    <col min="14592" max="14592" width="7.85546875" customWidth="1"/>
    <col min="14593" max="14593" width="27.5703125" customWidth="1"/>
    <col min="14594" max="14594" width="9.7109375" customWidth="1"/>
    <col min="14595" max="14595" width="0" hidden="1" customWidth="1"/>
    <col min="14596" max="14596" width="9.7109375" bestFit="1" customWidth="1"/>
    <col min="14597" max="14597" width="9.28515625" bestFit="1" customWidth="1"/>
    <col min="14598" max="14598" width="9.7109375" customWidth="1"/>
    <col min="14599" max="14599" width="9.7109375" bestFit="1" customWidth="1"/>
    <col min="14843" max="14843" width="1.140625" customWidth="1"/>
    <col min="14844" max="14844" width="4.140625" customWidth="1"/>
    <col min="14845" max="14845" width="5.5703125" customWidth="1"/>
    <col min="14846" max="14846" width="5.7109375" customWidth="1"/>
    <col min="14847" max="14847" width="6.85546875" customWidth="1"/>
    <col min="14848" max="14848" width="7.85546875" customWidth="1"/>
    <col min="14849" max="14849" width="27.5703125" customWidth="1"/>
    <col min="14850" max="14850" width="9.7109375" customWidth="1"/>
    <col min="14851" max="14851" width="0" hidden="1" customWidth="1"/>
    <col min="14852" max="14852" width="9.7109375" bestFit="1" customWidth="1"/>
    <col min="14853" max="14853" width="9.28515625" bestFit="1" customWidth="1"/>
    <col min="14854" max="14854" width="9.7109375" customWidth="1"/>
    <col min="14855" max="14855" width="9.7109375" bestFit="1" customWidth="1"/>
    <col min="15099" max="15099" width="1.140625" customWidth="1"/>
    <col min="15100" max="15100" width="4.140625" customWidth="1"/>
    <col min="15101" max="15101" width="5.5703125" customWidth="1"/>
    <col min="15102" max="15102" width="5.7109375" customWidth="1"/>
    <col min="15103" max="15103" width="6.85546875" customWidth="1"/>
    <col min="15104" max="15104" width="7.85546875" customWidth="1"/>
    <col min="15105" max="15105" width="27.5703125" customWidth="1"/>
    <col min="15106" max="15106" width="9.7109375" customWidth="1"/>
    <col min="15107" max="15107" width="0" hidden="1" customWidth="1"/>
    <col min="15108" max="15108" width="9.7109375" bestFit="1" customWidth="1"/>
    <col min="15109" max="15109" width="9.28515625" bestFit="1" customWidth="1"/>
    <col min="15110" max="15110" width="9.7109375" customWidth="1"/>
    <col min="15111" max="15111" width="9.7109375" bestFit="1" customWidth="1"/>
    <col min="15355" max="15355" width="1.140625" customWidth="1"/>
    <col min="15356" max="15356" width="4.140625" customWidth="1"/>
    <col min="15357" max="15357" width="5.5703125" customWidth="1"/>
    <col min="15358" max="15358" width="5.7109375" customWidth="1"/>
    <col min="15359" max="15359" width="6.85546875" customWidth="1"/>
    <col min="15360" max="15360" width="7.85546875" customWidth="1"/>
    <col min="15361" max="15361" width="27.5703125" customWidth="1"/>
    <col min="15362" max="15362" width="9.7109375" customWidth="1"/>
    <col min="15363" max="15363" width="0" hidden="1" customWidth="1"/>
    <col min="15364" max="15364" width="9.7109375" bestFit="1" customWidth="1"/>
    <col min="15365" max="15365" width="9.28515625" bestFit="1" customWidth="1"/>
    <col min="15366" max="15366" width="9.7109375" customWidth="1"/>
    <col min="15367" max="15367" width="9.7109375" bestFit="1" customWidth="1"/>
    <col min="15611" max="15611" width="1.140625" customWidth="1"/>
    <col min="15612" max="15612" width="4.140625" customWidth="1"/>
    <col min="15613" max="15613" width="5.5703125" customWidth="1"/>
    <col min="15614" max="15614" width="5.7109375" customWidth="1"/>
    <col min="15615" max="15615" width="6.85546875" customWidth="1"/>
    <col min="15616" max="15616" width="7.85546875" customWidth="1"/>
    <col min="15617" max="15617" width="27.5703125" customWidth="1"/>
    <col min="15618" max="15618" width="9.7109375" customWidth="1"/>
    <col min="15619" max="15619" width="0" hidden="1" customWidth="1"/>
    <col min="15620" max="15620" width="9.7109375" bestFit="1" customWidth="1"/>
    <col min="15621" max="15621" width="9.28515625" bestFit="1" customWidth="1"/>
    <col min="15622" max="15622" width="9.7109375" customWidth="1"/>
    <col min="15623" max="15623" width="9.7109375" bestFit="1" customWidth="1"/>
    <col min="15867" max="15867" width="1.140625" customWidth="1"/>
    <col min="15868" max="15868" width="4.140625" customWidth="1"/>
    <col min="15869" max="15869" width="5.5703125" customWidth="1"/>
    <col min="15870" max="15870" width="5.7109375" customWidth="1"/>
    <col min="15871" max="15871" width="6.85546875" customWidth="1"/>
    <col min="15872" max="15872" width="7.85546875" customWidth="1"/>
    <col min="15873" max="15873" width="27.5703125" customWidth="1"/>
    <col min="15874" max="15874" width="9.7109375" customWidth="1"/>
    <col min="15875" max="15875" width="0" hidden="1" customWidth="1"/>
    <col min="15876" max="15876" width="9.7109375" bestFit="1" customWidth="1"/>
    <col min="15877" max="15877" width="9.28515625" bestFit="1" customWidth="1"/>
    <col min="15878" max="15878" width="9.7109375" customWidth="1"/>
    <col min="15879" max="15879" width="9.7109375" bestFit="1" customWidth="1"/>
    <col min="16123" max="16123" width="1.140625" customWidth="1"/>
    <col min="16124" max="16124" width="4.140625" customWidth="1"/>
    <col min="16125" max="16125" width="5.5703125" customWidth="1"/>
    <col min="16126" max="16126" width="5.7109375" customWidth="1"/>
    <col min="16127" max="16127" width="6.85546875" customWidth="1"/>
    <col min="16128" max="16128" width="7.85546875" customWidth="1"/>
    <col min="16129" max="16129" width="27.5703125" customWidth="1"/>
    <col min="16130" max="16130" width="9.7109375" customWidth="1"/>
    <col min="16131" max="16131" width="0" hidden="1" customWidth="1"/>
    <col min="16132" max="16132" width="9.7109375" bestFit="1" customWidth="1"/>
    <col min="16133" max="16133" width="9.28515625" bestFit="1" customWidth="1"/>
    <col min="16134" max="16134" width="9.7109375" customWidth="1"/>
    <col min="16135" max="16135" width="9.7109375" bestFit="1" customWidth="1"/>
  </cols>
  <sheetData>
    <row r="1" spans="2:12" ht="4.5" customHeight="1" x14ac:dyDescent="0.25"/>
    <row r="2" spans="2:12" ht="2.25" customHeight="1" thickBot="1" x14ac:dyDescent="0.3"/>
    <row r="3" spans="2:12" ht="18.75" x14ac:dyDescent="0.3">
      <c r="B3" s="196" t="s">
        <v>222</v>
      </c>
      <c r="C3" s="197"/>
      <c r="D3" s="197"/>
      <c r="E3" s="197"/>
      <c r="F3" s="197"/>
      <c r="G3" s="197"/>
      <c r="H3" s="198"/>
      <c r="I3" s="198"/>
      <c r="J3" s="198"/>
      <c r="K3" s="198"/>
      <c r="L3" s="198"/>
    </row>
    <row r="4" spans="2:12" ht="45.75" customHeight="1" x14ac:dyDescent="0.25">
      <c r="B4" s="857" t="s">
        <v>0</v>
      </c>
      <c r="C4" s="858"/>
      <c r="D4" s="858"/>
      <c r="E4" s="858"/>
      <c r="F4" s="858"/>
      <c r="G4" s="859"/>
      <c r="H4" s="636" t="s">
        <v>374</v>
      </c>
      <c r="I4" s="636" t="s">
        <v>432</v>
      </c>
      <c r="J4" s="636" t="s">
        <v>433</v>
      </c>
      <c r="K4" s="636" t="s">
        <v>407</v>
      </c>
      <c r="L4" s="636" t="s">
        <v>408</v>
      </c>
    </row>
    <row r="5" spans="2:12" ht="4.5" customHeight="1" x14ac:dyDescent="0.25">
      <c r="B5" s="275"/>
      <c r="C5" s="7"/>
      <c r="D5" s="7"/>
      <c r="E5" s="7"/>
      <c r="F5" s="7"/>
      <c r="G5" s="7"/>
    </row>
    <row r="6" spans="2:12" ht="33.75" x14ac:dyDescent="0.25">
      <c r="B6" s="200" t="s">
        <v>196</v>
      </c>
      <c r="C6" s="201" t="s">
        <v>223</v>
      </c>
      <c r="D6" s="202" t="s">
        <v>198</v>
      </c>
      <c r="E6" s="202" t="s">
        <v>199</v>
      </c>
      <c r="F6" s="202" t="s">
        <v>224</v>
      </c>
      <c r="G6" s="203" t="s">
        <v>201</v>
      </c>
      <c r="H6" s="204">
        <f>SUM(H7+H25+H32)</f>
        <v>17225.22</v>
      </c>
      <c r="I6" s="204">
        <f>SUM(I7+I25+I32)</f>
        <v>757.66000000000008</v>
      </c>
      <c r="J6" s="204">
        <f>SUM(J7+J25+J32)</f>
        <v>17982.88</v>
      </c>
      <c r="K6" s="204">
        <f>SUM(K7+K25+K32)</f>
        <v>15793.240000000002</v>
      </c>
      <c r="L6" s="758">
        <f>K6/J6*100</f>
        <v>87.82375236891977</v>
      </c>
    </row>
    <row r="7" spans="2:12" x14ac:dyDescent="0.25">
      <c r="B7" s="205"/>
      <c r="C7" s="276">
        <v>1</v>
      </c>
      <c r="D7" s="842" t="s">
        <v>225</v>
      </c>
      <c r="E7" s="860"/>
      <c r="F7" s="860"/>
      <c r="G7" s="861"/>
      <c r="H7" s="207">
        <f t="shared" ref="H7" si="0">H8+H17</f>
        <v>3875.2200000000003</v>
      </c>
      <c r="I7" s="207">
        <f t="shared" ref="I7:K7" si="1">I8+I17</f>
        <v>957.66000000000008</v>
      </c>
      <c r="J7" s="207">
        <f t="shared" si="1"/>
        <v>4832.88</v>
      </c>
      <c r="K7" s="207">
        <f t="shared" si="1"/>
        <v>4832.88</v>
      </c>
      <c r="L7" s="759">
        <f>K7/J7*100</f>
        <v>100</v>
      </c>
    </row>
    <row r="8" spans="2:12" ht="15" customHeight="1" x14ac:dyDescent="0.25">
      <c r="B8" s="277"/>
      <c r="C8" s="278"/>
      <c r="D8" s="279">
        <v>1</v>
      </c>
      <c r="E8" s="243"/>
      <c r="F8" s="244"/>
      <c r="G8" s="243" t="s">
        <v>226</v>
      </c>
      <c r="H8" s="246">
        <f>SUM(H9+H10+H11+H16)</f>
        <v>3001</v>
      </c>
      <c r="I8" s="246">
        <f t="shared" ref="I8:K8" si="2">SUM(I9+I10+I11)</f>
        <v>67.31</v>
      </c>
      <c r="J8" s="246">
        <f t="shared" si="2"/>
        <v>3068.31</v>
      </c>
      <c r="K8" s="246">
        <f t="shared" si="2"/>
        <v>3068.31</v>
      </c>
      <c r="L8" s="759">
        <f t="shared" ref="L8:L36" si="3">K8/J8*100</f>
        <v>100</v>
      </c>
    </row>
    <row r="9" spans="2:12" ht="26.25" customHeight="1" x14ac:dyDescent="0.25">
      <c r="B9" s="281"/>
      <c r="C9" s="282"/>
      <c r="D9" s="220"/>
      <c r="E9" s="283" t="s">
        <v>227</v>
      </c>
      <c r="F9" s="284">
        <v>610</v>
      </c>
      <c r="G9" s="102" t="s">
        <v>3</v>
      </c>
      <c r="H9" s="84">
        <v>1588.74</v>
      </c>
      <c r="I9" s="84">
        <v>-110.7</v>
      </c>
      <c r="J9" s="84">
        <v>1478.04</v>
      </c>
      <c r="K9" s="452">
        <v>1478.04</v>
      </c>
      <c r="L9" s="759">
        <f t="shared" si="3"/>
        <v>100</v>
      </c>
    </row>
    <row r="10" spans="2:12" ht="26.25" x14ac:dyDescent="0.25">
      <c r="B10" s="281"/>
      <c r="C10" s="282"/>
      <c r="D10" s="285"/>
      <c r="E10" s="283" t="s">
        <v>227</v>
      </c>
      <c r="F10" s="286">
        <v>620</v>
      </c>
      <c r="G10" s="102" t="s">
        <v>8</v>
      </c>
      <c r="H10" s="84">
        <v>542.26</v>
      </c>
      <c r="I10" s="84">
        <v>-25.46</v>
      </c>
      <c r="J10" s="84">
        <v>516.79999999999995</v>
      </c>
      <c r="K10" s="452">
        <v>516.79999999999995</v>
      </c>
      <c r="L10" s="759">
        <f t="shared" si="3"/>
        <v>100</v>
      </c>
    </row>
    <row r="11" spans="2:12" x14ac:dyDescent="0.25">
      <c r="B11" s="281"/>
      <c r="C11" s="282"/>
      <c r="D11" s="285"/>
      <c r="E11" s="283" t="s">
        <v>227</v>
      </c>
      <c r="F11" s="284">
        <v>630</v>
      </c>
      <c r="G11" s="102" t="s">
        <v>19</v>
      </c>
      <c r="H11" s="84">
        <f>SUM(H12:H15)</f>
        <v>870</v>
      </c>
      <c r="I11" s="84">
        <v>203.47</v>
      </c>
      <c r="J11" s="84">
        <v>1073.47</v>
      </c>
      <c r="K11" s="452">
        <v>1073.47</v>
      </c>
      <c r="L11" s="759">
        <f t="shared" si="3"/>
        <v>100</v>
      </c>
    </row>
    <row r="12" spans="2:12" x14ac:dyDescent="0.25">
      <c r="B12" s="281"/>
      <c r="C12" s="282"/>
      <c r="D12" s="285"/>
      <c r="E12" s="283" t="s">
        <v>227</v>
      </c>
      <c r="F12" s="287">
        <v>631</v>
      </c>
      <c r="G12" s="111" t="s">
        <v>21</v>
      </c>
      <c r="H12" s="76">
        <v>120</v>
      </c>
      <c r="I12" s="76">
        <v>-120</v>
      </c>
      <c r="J12" s="76">
        <v>0</v>
      </c>
      <c r="K12" s="130">
        <v>0</v>
      </c>
      <c r="L12" s="759">
        <v>0</v>
      </c>
    </row>
    <row r="13" spans="2:12" x14ac:dyDescent="0.25">
      <c r="B13" s="281"/>
      <c r="C13" s="282"/>
      <c r="D13" s="285"/>
      <c r="E13" s="283" t="s">
        <v>227</v>
      </c>
      <c r="F13" s="287">
        <v>632</v>
      </c>
      <c r="G13" s="111" t="s">
        <v>67</v>
      </c>
      <c r="H13" s="76">
        <v>48</v>
      </c>
      <c r="I13" s="76">
        <v>-48</v>
      </c>
      <c r="J13" s="76">
        <v>0</v>
      </c>
      <c r="K13" s="130">
        <v>0</v>
      </c>
      <c r="L13" s="759">
        <v>0</v>
      </c>
    </row>
    <row r="14" spans="2:12" x14ac:dyDescent="0.25">
      <c r="B14" s="281"/>
      <c r="C14" s="282"/>
      <c r="D14" s="285"/>
      <c r="E14" s="283" t="s">
        <v>227</v>
      </c>
      <c r="F14" s="287">
        <v>633</v>
      </c>
      <c r="G14" s="77" t="s">
        <v>28</v>
      </c>
      <c r="H14" s="76">
        <v>350</v>
      </c>
      <c r="I14" s="76">
        <v>669.47</v>
      </c>
      <c r="J14" s="76">
        <v>1019.47</v>
      </c>
      <c r="K14" s="130">
        <v>1019.47</v>
      </c>
      <c r="L14" s="759">
        <f t="shared" si="3"/>
        <v>100</v>
      </c>
    </row>
    <row r="15" spans="2:12" x14ac:dyDescent="0.25">
      <c r="B15" s="281"/>
      <c r="C15" s="282"/>
      <c r="D15" s="285"/>
      <c r="E15" s="283" t="s">
        <v>227</v>
      </c>
      <c r="F15" s="287">
        <v>637</v>
      </c>
      <c r="G15" s="77" t="s">
        <v>49</v>
      </c>
      <c r="H15" s="76">
        <v>352</v>
      </c>
      <c r="I15" s="76">
        <v>-298</v>
      </c>
      <c r="J15" s="76">
        <v>54</v>
      </c>
      <c r="K15" s="130">
        <v>54</v>
      </c>
      <c r="L15" s="759">
        <f t="shared" si="3"/>
        <v>100</v>
      </c>
    </row>
    <row r="16" spans="2:12" x14ac:dyDescent="0.25">
      <c r="B16" s="281"/>
      <c r="C16" s="282"/>
      <c r="D16" s="285"/>
      <c r="E16" s="283" t="s">
        <v>227</v>
      </c>
      <c r="F16" s="288">
        <v>640</v>
      </c>
      <c r="G16" s="289" t="s">
        <v>175</v>
      </c>
      <c r="H16" s="76">
        <v>0</v>
      </c>
      <c r="I16" s="76">
        <v>0</v>
      </c>
      <c r="J16" s="76">
        <v>0</v>
      </c>
      <c r="K16" s="130">
        <v>0</v>
      </c>
      <c r="L16" s="759">
        <v>0</v>
      </c>
    </row>
    <row r="17" spans="2:14" x14ac:dyDescent="0.25">
      <c r="B17" s="230"/>
      <c r="C17" s="290"/>
      <c r="D17" s="279">
        <v>2</v>
      </c>
      <c r="E17" s="291"/>
      <c r="F17" s="291"/>
      <c r="G17" s="291" t="s">
        <v>228</v>
      </c>
      <c r="H17" s="292">
        <f t="shared" ref="H17" si="4">SUM(H18+H19+H20)</f>
        <v>874.22</v>
      </c>
      <c r="I17" s="292">
        <f t="shared" ref="I17:K17" si="5">SUM(I18+I19+I20)</f>
        <v>890.35</v>
      </c>
      <c r="J17" s="292">
        <f t="shared" si="5"/>
        <v>1764.5700000000002</v>
      </c>
      <c r="K17" s="292">
        <f t="shared" si="5"/>
        <v>1764.5700000000002</v>
      </c>
      <c r="L17" s="759">
        <f t="shared" si="3"/>
        <v>100</v>
      </c>
    </row>
    <row r="18" spans="2:14" ht="26.25" x14ac:dyDescent="0.25">
      <c r="B18" s="208"/>
      <c r="C18" s="294"/>
      <c r="D18" s="78"/>
      <c r="E18" s="295" t="s">
        <v>212</v>
      </c>
      <c r="F18" s="284">
        <v>610</v>
      </c>
      <c r="G18" s="102" t="s">
        <v>3</v>
      </c>
      <c r="H18" s="84">
        <v>330</v>
      </c>
      <c r="I18" s="84">
        <v>330</v>
      </c>
      <c r="J18" s="84">
        <v>660</v>
      </c>
      <c r="K18" s="753">
        <v>660</v>
      </c>
      <c r="L18" s="759">
        <f t="shared" si="3"/>
        <v>100</v>
      </c>
    </row>
    <row r="19" spans="2:14" ht="26.25" x14ac:dyDescent="0.25">
      <c r="B19" s="208"/>
      <c r="C19" s="294"/>
      <c r="D19" s="78"/>
      <c r="E19" s="295" t="s">
        <v>212</v>
      </c>
      <c r="F19" s="286">
        <v>620</v>
      </c>
      <c r="G19" s="102" t="s">
        <v>8</v>
      </c>
      <c r="H19" s="84">
        <v>115.34</v>
      </c>
      <c r="I19" s="84">
        <v>161.59</v>
      </c>
      <c r="J19" s="84">
        <v>276.93</v>
      </c>
      <c r="K19" s="753">
        <v>276.93</v>
      </c>
      <c r="L19" s="759">
        <f t="shared" si="3"/>
        <v>100</v>
      </c>
    </row>
    <row r="20" spans="2:14" x14ac:dyDescent="0.25">
      <c r="B20" s="208"/>
      <c r="C20" s="294"/>
      <c r="D20" s="78"/>
      <c r="E20" s="295" t="s">
        <v>212</v>
      </c>
      <c r="F20" s="284">
        <v>630</v>
      </c>
      <c r="G20" s="102" t="s">
        <v>19</v>
      </c>
      <c r="H20" s="84">
        <f>SUM(H21:H24)</f>
        <v>428.88</v>
      </c>
      <c r="I20" s="84">
        <v>398.76</v>
      </c>
      <c r="J20" s="84">
        <v>827.64</v>
      </c>
      <c r="K20" s="753">
        <v>827.64</v>
      </c>
      <c r="L20" s="759">
        <f t="shared" si="3"/>
        <v>100</v>
      </c>
    </row>
    <row r="21" spans="2:14" x14ac:dyDescent="0.25">
      <c r="B21" s="208"/>
      <c r="C21" s="294"/>
      <c r="D21" s="78"/>
      <c r="E21" s="295" t="s">
        <v>212</v>
      </c>
      <c r="F21" s="287">
        <v>631</v>
      </c>
      <c r="G21" s="111" t="s">
        <v>21</v>
      </c>
      <c r="H21" s="76">
        <v>0</v>
      </c>
      <c r="I21" s="76">
        <v>0</v>
      </c>
      <c r="J21" s="76">
        <v>0</v>
      </c>
      <c r="K21" s="451">
        <v>0</v>
      </c>
      <c r="L21" s="759"/>
    </row>
    <row r="22" spans="2:14" x14ac:dyDescent="0.25">
      <c r="B22" s="208"/>
      <c r="C22" s="294"/>
      <c r="D22" s="78"/>
      <c r="E22" s="295" t="s">
        <v>212</v>
      </c>
      <c r="F22" s="287">
        <v>632</v>
      </c>
      <c r="G22" s="111" t="s">
        <v>67</v>
      </c>
      <c r="H22" s="76">
        <v>0</v>
      </c>
      <c r="I22" s="76">
        <v>0</v>
      </c>
      <c r="J22" s="76">
        <v>0</v>
      </c>
      <c r="K22" s="451">
        <v>0</v>
      </c>
      <c r="L22" s="759"/>
    </row>
    <row r="23" spans="2:14" x14ac:dyDescent="0.25">
      <c r="B23" s="208"/>
      <c r="C23" s="294"/>
      <c r="D23" s="78"/>
      <c r="E23" s="295" t="s">
        <v>212</v>
      </c>
      <c r="F23" s="296">
        <v>633</v>
      </c>
      <c r="G23" s="111" t="s">
        <v>68</v>
      </c>
      <c r="H23" s="76">
        <v>398.88</v>
      </c>
      <c r="I23" s="76">
        <v>-344.99</v>
      </c>
      <c r="J23" s="76">
        <v>53.89</v>
      </c>
      <c r="K23" s="451">
        <v>53.89</v>
      </c>
      <c r="L23" s="759">
        <f t="shared" si="3"/>
        <v>100</v>
      </c>
    </row>
    <row r="24" spans="2:14" x14ac:dyDescent="0.25">
      <c r="B24" s="208"/>
      <c r="C24" s="294"/>
      <c r="D24" s="78"/>
      <c r="E24" s="295" t="s">
        <v>212</v>
      </c>
      <c r="F24" s="296">
        <v>637</v>
      </c>
      <c r="G24" s="111" t="s">
        <v>49</v>
      </c>
      <c r="H24" s="76">
        <v>30</v>
      </c>
      <c r="I24" s="76">
        <v>-15</v>
      </c>
      <c r="J24" s="76">
        <v>15</v>
      </c>
      <c r="K24" s="451">
        <v>15</v>
      </c>
      <c r="L24" s="759">
        <f t="shared" si="3"/>
        <v>100</v>
      </c>
    </row>
    <row r="25" spans="2:14" s="297" customFormat="1" x14ac:dyDescent="0.25">
      <c r="B25" s="249"/>
      <c r="C25" s="298">
        <v>2</v>
      </c>
      <c r="D25" s="848" t="s">
        <v>229</v>
      </c>
      <c r="E25" s="862"/>
      <c r="F25" s="862"/>
      <c r="G25" s="863"/>
      <c r="H25" s="373">
        <f t="shared" ref="H25:K25" si="6">H26</f>
        <v>12450</v>
      </c>
      <c r="I25" s="373">
        <f t="shared" si="6"/>
        <v>-200</v>
      </c>
      <c r="J25" s="373">
        <f t="shared" si="6"/>
        <v>12250</v>
      </c>
      <c r="K25" s="373">
        <f t="shared" si="6"/>
        <v>9697.16</v>
      </c>
      <c r="L25" s="759">
        <f t="shared" si="3"/>
        <v>79.160489795918366</v>
      </c>
    </row>
    <row r="26" spans="2:14" x14ac:dyDescent="0.25">
      <c r="B26" s="299"/>
      <c r="C26" s="300"/>
      <c r="D26" s="220"/>
      <c r="E26" s="283" t="s">
        <v>230</v>
      </c>
      <c r="F26" s="284">
        <v>630</v>
      </c>
      <c r="G26" s="107" t="s">
        <v>19</v>
      </c>
      <c r="H26" s="84">
        <f>SUM(H27:H31)</f>
        <v>12450</v>
      </c>
      <c r="I26" s="84">
        <f>SUM(I27:I31)</f>
        <v>-200</v>
      </c>
      <c r="J26" s="84">
        <f>SUM(J27:J31)</f>
        <v>12250</v>
      </c>
      <c r="K26" s="84">
        <f>SUM(K27:K31)</f>
        <v>9697.16</v>
      </c>
      <c r="L26" s="759">
        <f t="shared" si="3"/>
        <v>79.160489795918366</v>
      </c>
    </row>
    <row r="27" spans="2:14" x14ac:dyDescent="0.25">
      <c r="B27" s="299"/>
      <c r="C27" s="300"/>
      <c r="D27" s="220"/>
      <c r="E27" s="283" t="s">
        <v>230</v>
      </c>
      <c r="F27" s="287">
        <v>632</v>
      </c>
      <c r="G27" s="77" t="s">
        <v>67</v>
      </c>
      <c r="H27" s="76">
        <v>1900</v>
      </c>
      <c r="I27" s="76"/>
      <c r="J27" s="76">
        <v>1900</v>
      </c>
      <c r="K27" s="130">
        <v>592.32000000000005</v>
      </c>
      <c r="L27" s="759">
        <f t="shared" si="3"/>
        <v>31.174736842105265</v>
      </c>
    </row>
    <row r="28" spans="2:14" x14ac:dyDescent="0.25">
      <c r="B28" s="299"/>
      <c r="C28" s="300"/>
      <c r="D28" s="220"/>
      <c r="E28" s="283" t="s">
        <v>230</v>
      </c>
      <c r="F28" s="287">
        <v>633</v>
      </c>
      <c r="G28" s="77" t="s">
        <v>30</v>
      </c>
      <c r="H28" s="76">
        <v>3750</v>
      </c>
      <c r="I28" s="76"/>
      <c r="J28" s="76">
        <v>3750</v>
      </c>
      <c r="K28" s="130">
        <v>2404.84</v>
      </c>
      <c r="L28" s="759">
        <f t="shared" si="3"/>
        <v>64.129066666666674</v>
      </c>
    </row>
    <row r="29" spans="2:14" x14ac:dyDescent="0.25">
      <c r="B29" s="299"/>
      <c r="C29" s="300"/>
      <c r="D29" s="285"/>
      <c r="E29" s="283" t="s">
        <v>230</v>
      </c>
      <c r="F29" s="287">
        <v>635</v>
      </c>
      <c r="G29" s="111" t="s">
        <v>82</v>
      </c>
      <c r="H29" s="76">
        <v>100</v>
      </c>
      <c r="I29" s="76"/>
      <c r="J29" s="76">
        <v>100</v>
      </c>
      <c r="K29" s="130">
        <v>0</v>
      </c>
      <c r="L29" s="759">
        <f t="shared" si="3"/>
        <v>0</v>
      </c>
    </row>
    <row r="30" spans="2:14" ht="39" x14ac:dyDescent="0.25">
      <c r="B30" s="335"/>
      <c r="C30" s="175"/>
      <c r="D30" s="175"/>
      <c r="E30" s="295" t="s">
        <v>230</v>
      </c>
      <c r="F30" s="113">
        <v>642</v>
      </c>
      <c r="G30" s="111" t="s">
        <v>256</v>
      </c>
      <c r="H30" s="86">
        <v>6700</v>
      </c>
      <c r="I30" s="86">
        <v>-200</v>
      </c>
      <c r="J30" s="76">
        <v>6500</v>
      </c>
      <c r="K30" s="76">
        <v>6700</v>
      </c>
      <c r="L30" s="759">
        <f t="shared" si="3"/>
        <v>103.07692307692307</v>
      </c>
      <c r="M30" s="745"/>
      <c r="N30" s="489"/>
    </row>
    <row r="31" spans="2:14" x14ac:dyDescent="0.25">
      <c r="B31" s="299"/>
      <c r="C31" s="300"/>
      <c r="D31" s="285"/>
      <c r="E31" s="283" t="s">
        <v>230</v>
      </c>
      <c r="F31" s="287">
        <v>637</v>
      </c>
      <c r="G31" s="215" t="s">
        <v>53</v>
      </c>
      <c r="H31" s="76">
        <v>0</v>
      </c>
      <c r="I31" s="76">
        <v>0</v>
      </c>
      <c r="J31" s="76">
        <v>0</v>
      </c>
      <c r="K31" s="130">
        <v>0</v>
      </c>
      <c r="L31" s="759">
        <v>0</v>
      </c>
    </row>
    <row r="32" spans="2:14" x14ac:dyDescent="0.25">
      <c r="B32" s="249"/>
      <c r="C32" s="298">
        <v>3</v>
      </c>
      <c r="D32" s="848" t="s">
        <v>231</v>
      </c>
      <c r="E32" s="862"/>
      <c r="F32" s="862"/>
      <c r="G32" s="863"/>
      <c r="H32" s="207">
        <f t="shared" ref="H32" si="7">H33+H35</f>
        <v>900</v>
      </c>
      <c r="I32" s="207">
        <f t="shared" ref="I32:K32" si="8">I33+I35</f>
        <v>0</v>
      </c>
      <c r="J32" s="207">
        <f t="shared" si="8"/>
        <v>900</v>
      </c>
      <c r="K32" s="207">
        <f t="shared" si="8"/>
        <v>1263.2</v>
      </c>
      <c r="L32" s="759">
        <f t="shared" si="3"/>
        <v>140.35555555555555</v>
      </c>
    </row>
    <row r="33" spans="2:12" x14ac:dyDescent="0.25">
      <c r="B33" s="230"/>
      <c r="C33" s="290"/>
      <c r="D33" s="231">
        <v>1</v>
      </c>
      <c r="E33" s="301"/>
      <c r="F33" s="302"/>
      <c r="G33" s="303" t="s">
        <v>232</v>
      </c>
      <c r="H33" s="292">
        <f t="shared" ref="H33" si="9">H34</f>
        <v>700</v>
      </c>
      <c r="I33" s="292">
        <f t="shared" ref="I33:K33" si="10">I34</f>
        <v>0</v>
      </c>
      <c r="J33" s="292">
        <f t="shared" si="10"/>
        <v>700</v>
      </c>
      <c r="K33" s="292">
        <f t="shared" si="10"/>
        <v>1024.52</v>
      </c>
      <c r="L33" s="759">
        <f t="shared" si="3"/>
        <v>146.36000000000001</v>
      </c>
    </row>
    <row r="34" spans="2:12" x14ac:dyDescent="0.25">
      <c r="B34" s="299"/>
      <c r="C34" s="300"/>
      <c r="D34" s="304"/>
      <c r="E34" s="305" t="s">
        <v>233</v>
      </c>
      <c r="F34" s="306">
        <v>635006</v>
      </c>
      <c r="G34" s="307" t="s">
        <v>98</v>
      </c>
      <c r="H34" s="76">
        <v>700</v>
      </c>
      <c r="I34" s="76"/>
      <c r="J34" s="76">
        <v>700</v>
      </c>
      <c r="K34" s="130">
        <v>1024.52</v>
      </c>
      <c r="L34" s="759">
        <f t="shared" si="3"/>
        <v>146.36000000000001</v>
      </c>
    </row>
    <row r="35" spans="2:12" x14ac:dyDescent="0.25">
      <c r="B35" s="230"/>
      <c r="C35" s="308"/>
      <c r="D35" s="231">
        <v>2</v>
      </c>
      <c r="E35" s="309"/>
      <c r="F35" s="302"/>
      <c r="G35" s="303" t="s">
        <v>234</v>
      </c>
      <c r="H35" s="292">
        <f t="shared" ref="H35" si="11">SUM(H36:H38)</f>
        <v>200</v>
      </c>
      <c r="I35" s="292">
        <f t="shared" ref="I35:K35" si="12">SUM(I36:I38)</f>
        <v>0</v>
      </c>
      <c r="J35" s="292">
        <f t="shared" si="12"/>
        <v>200</v>
      </c>
      <c r="K35" s="292">
        <f t="shared" si="12"/>
        <v>238.67999999999998</v>
      </c>
      <c r="L35" s="759">
        <f t="shared" si="3"/>
        <v>119.33999999999997</v>
      </c>
    </row>
    <row r="36" spans="2:12" x14ac:dyDescent="0.25">
      <c r="B36" s="208"/>
      <c r="C36" s="310"/>
      <c r="D36" s="78"/>
      <c r="E36" s="305" t="s">
        <v>233</v>
      </c>
      <c r="F36" s="287">
        <v>636</v>
      </c>
      <c r="G36" s="77" t="s">
        <v>96</v>
      </c>
      <c r="H36" s="76">
        <v>200</v>
      </c>
      <c r="I36" s="76"/>
      <c r="J36" s="76">
        <v>200</v>
      </c>
      <c r="K36" s="130">
        <v>191.2</v>
      </c>
      <c r="L36" s="759">
        <f t="shared" si="3"/>
        <v>95.6</v>
      </c>
    </row>
    <row r="37" spans="2:12" ht="27" customHeight="1" x14ac:dyDescent="0.25">
      <c r="B37" s="311"/>
      <c r="C37" s="312"/>
      <c r="D37" s="313"/>
      <c r="E37" s="314" t="s">
        <v>233</v>
      </c>
      <c r="F37" s="315">
        <v>635004</v>
      </c>
      <c r="G37" s="316" t="s">
        <v>97</v>
      </c>
      <c r="H37" s="76">
        <v>0</v>
      </c>
      <c r="I37" s="76">
        <v>0</v>
      </c>
      <c r="J37" s="76">
        <v>0</v>
      </c>
      <c r="K37" s="130">
        <v>8.98</v>
      </c>
      <c r="L37" s="759">
        <v>0</v>
      </c>
    </row>
    <row r="38" spans="2:12" ht="15.75" customHeight="1" x14ac:dyDescent="0.25">
      <c r="B38" s="281"/>
      <c r="C38" s="282"/>
      <c r="D38" s="78"/>
      <c r="E38" s="317" t="s">
        <v>233</v>
      </c>
      <c r="F38" s="318">
        <v>637035</v>
      </c>
      <c r="G38" s="215" t="s">
        <v>99</v>
      </c>
      <c r="H38" s="76">
        <v>0</v>
      </c>
      <c r="I38" s="76">
        <v>0</v>
      </c>
      <c r="J38" s="76">
        <v>0</v>
      </c>
      <c r="K38" s="130">
        <v>38.5</v>
      </c>
      <c r="L38" s="759">
        <v>0</v>
      </c>
    </row>
    <row r="39" spans="2:12" ht="16.5" customHeight="1" x14ac:dyDescent="0.25">
      <c r="B39" s="319"/>
      <c r="C39" s="29"/>
      <c r="D39" s="29"/>
      <c r="E39" s="29"/>
      <c r="F39" s="29"/>
      <c r="G39" s="29"/>
    </row>
    <row r="40" spans="2:12" ht="42.75" customHeight="1" x14ac:dyDescent="0.25">
      <c r="B40" s="864" t="s">
        <v>106</v>
      </c>
      <c r="C40" s="865"/>
      <c r="D40" s="865"/>
      <c r="E40" s="865"/>
      <c r="F40" s="865"/>
      <c r="G40" s="866"/>
      <c r="H40" s="57"/>
      <c r="I40" s="57"/>
      <c r="J40" s="57"/>
      <c r="K40" s="57"/>
      <c r="L40" s="57"/>
    </row>
    <row r="41" spans="2:12" ht="19.5" customHeight="1" x14ac:dyDescent="0.25">
      <c r="B41" s="200" t="s">
        <v>196</v>
      </c>
      <c r="C41" s="201" t="s">
        <v>197</v>
      </c>
      <c r="D41" s="202" t="s">
        <v>198</v>
      </c>
      <c r="E41" s="202" t="s">
        <v>235</v>
      </c>
      <c r="F41" s="202" t="s">
        <v>224</v>
      </c>
      <c r="G41" s="203" t="s">
        <v>201</v>
      </c>
      <c r="H41" s="204"/>
      <c r="I41" s="204">
        <f t="shared" ref="I41:J41" si="13">SUM(I42:I43)</f>
        <v>0</v>
      </c>
      <c r="J41" s="204">
        <f t="shared" si="13"/>
        <v>0</v>
      </c>
      <c r="K41" s="204">
        <f t="shared" ref="K41" si="14">SUM(K42:K43)</f>
        <v>0</v>
      </c>
      <c r="L41" s="204"/>
    </row>
    <row r="42" spans="2:12" ht="19.5" customHeight="1" x14ac:dyDescent="0.25">
      <c r="B42" s="320"/>
      <c r="C42" s="321"/>
      <c r="D42" s="322"/>
      <c r="E42" s="323" t="s">
        <v>233</v>
      </c>
      <c r="F42" s="324">
        <v>713003</v>
      </c>
      <c r="G42" s="325" t="s">
        <v>282</v>
      </c>
      <c r="H42" s="57"/>
      <c r="I42" s="57"/>
      <c r="J42" s="57"/>
      <c r="K42" s="57"/>
      <c r="L42" s="57"/>
    </row>
    <row r="43" spans="2:12" ht="21.75" customHeight="1" x14ac:dyDescent="0.25">
      <c r="B43" s="474"/>
      <c r="C43" s="475"/>
      <c r="D43" s="476"/>
      <c r="E43" s="477" t="s">
        <v>288</v>
      </c>
      <c r="F43" s="473" t="s">
        <v>116</v>
      </c>
      <c r="G43" s="261" t="s">
        <v>117</v>
      </c>
      <c r="H43" s="57"/>
      <c r="I43" s="57"/>
      <c r="J43" s="57"/>
      <c r="K43" s="57"/>
      <c r="L43" s="57"/>
    </row>
    <row r="44" spans="2:12" ht="15.75" thickBot="1" x14ac:dyDescent="0.3"/>
    <row r="45" spans="2:12" x14ac:dyDescent="0.25">
      <c r="B45" s="854" t="s">
        <v>221</v>
      </c>
      <c r="C45" s="855"/>
      <c r="D45" s="855"/>
      <c r="E45" s="855"/>
      <c r="F45" s="855"/>
      <c r="G45" s="856"/>
      <c r="H45" s="326">
        <f>H6+H41</f>
        <v>17225.22</v>
      </c>
      <c r="I45" s="326">
        <f>I6+I41</f>
        <v>757.66000000000008</v>
      </c>
      <c r="J45" s="326">
        <f>J6+J41</f>
        <v>17982.88</v>
      </c>
      <c r="K45" s="326">
        <f>K6+K41</f>
        <v>15793.240000000002</v>
      </c>
      <c r="L45" s="326"/>
    </row>
    <row r="60" ht="48" customHeight="1" x14ac:dyDescent="0.25"/>
    <row r="94" ht="28.5" customHeight="1" x14ac:dyDescent="0.25"/>
    <row r="131" spans="1:7" x14ac:dyDescent="0.25">
      <c r="G131" s="327"/>
    </row>
    <row r="136" spans="1:7" x14ac:dyDescent="0.25">
      <c r="A136" s="6"/>
    </row>
    <row r="137" spans="1:7" x14ac:dyDescent="0.25">
      <c r="A137" s="6"/>
      <c r="B137" s="6"/>
      <c r="C137" s="6"/>
      <c r="D137" s="6"/>
      <c r="E137" s="6"/>
      <c r="F137" s="6"/>
      <c r="G137" s="6"/>
    </row>
    <row r="138" spans="1:7" x14ac:dyDescent="0.25">
      <c r="A138" s="6"/>
      <c r="B138" s="6"/>
      <c r="C138" s="6"/>
      <c r="D138" s="6"/>
      <c r="E138" s="6"/>
      <c r="F138" s="6"/>
      <c r="G138" s="6"/>
    </row>
    <row r="139" spans="1:7" x14ac:dyDescent="0.25">
      <c r="A139" s="6"/>
      <c r="B139" s="6"/>
      <c r="C139" s="6"/>
      <c r="D139" s="6"/>
      <c r="E139" s="6"/>
      <c r="F139" s="6"/>
      <c r="G139" s="6"/>
    </row>
    <row r="140" spans="1:7" x14ac:dyDescent="0.25">
      <c r="A140" s="6"/>
      <c r="B140" s="6"/>
      <c r="C140" s="6"/>
      <c r="D140" s="6"/>
      <c r="E140" s="6"/>
      <c r="F140" s="6"/>
      <c r="G140" s="6"/>
    </row>
    <row r="141" spans="1:7" x14ac:dyDescent="0.25">
      <c r="A141" s="6"/>
      <c r="B141" s="6"/>
      <c r="C141" s="6"/>
      <c r="D141" s="6"/>
      <c r="E141" s="6"/>
      <c r="F141" s="6"/>
      <c r="G141" s="6"/>
    </row>
    <row r="142" spans="1:7" x14ac:dyDescent="0.25">
      <c r="A142" s="6"/>
      <c r="B142" s="6"/>
      <c r="C142" s="6"/>
      <c r="D142" s="6"/>
      <c r="E142" s="6"/>
      <c r="F142" s="6"/>
      <c r="G142" s="6"/>
    </row>
    <row r="143" spans="1:7" x14ac:dyDescent="0.25">
      <c r="A143" s="6"/>
      <c r="B143" s="6"/>
      <c r="C143" s="6"/>
      <c r="D143" s="6"/>
      <c r="E143" s="6"/>
      <c r="F143" s="6"/>
      <c r="G143" s="6"/>
    </row>
    <row r="144" spans="1:7" x14ac:dyDescent="0.25">
      <c r="A144" s="6"/>
      <c r="B144" s="6"/>
      <c r="C144" s="6"/>
      <c r="D144" s="6"/>
      <c r="E144" s="6"/>
      <c r="F144" s="6"/>
      <c r="G144" s="6"/>
    </row>
    <row r="145" spans="1:7" x14ac:dyDescent="0.25">
      <c r="A145" s="6"/>
      <c r="B145" s="6"/>
      <c r="C145" s="6"/>
      <c r="D145" s="6"/>
      <c r="E145" s="6"/>
      <c r="F145" s="6"/>
      <c r="G145" s="6"/>
    </row>
    <row r="146" spans="1:7" x14ac:dyDescent="0.25">
      <c r="A146" s="6"/>
      <c r="B146" s="6"/>
      <c r="C146" s="6"/>
      <c r="D146" s="6"/>
      <c r="E146" s="6"/>
      <c r="F146" s="6"/>
      <c r="G146" s="6"/>
    </row>
    <row r="147" spans="1:7" x14ac:dyDescent="0.25">
      <c r="A147" s="6"/>
      <c r="B147" s="6"/>
      <c r="C147" s="6"/>
      <c r="D147" s="6"/>
      <c r="E147" s="6"/>
      <c r="F147" s="6"/>
      <c r="G147" s="6"/>
    </row>
    <row r="148" spans="1:7" x14ac:dyDescent="0.25">
      <c r="A148" s="6"/>
      <c r="B148" s="6"/>
      <c r="C148" s="6"/>
      <c r="D148" s="6"/>
      <c r="E148" s="6"/>
      <c r="F148" s="6"/>
      <c r="G148" s="6"/>
    </row>
    <row r="149" spans="1:7" x14ac:dyDescent="0.25">
      <c r="A149" s="6"/>
      <c r="B149" s="6"/>
      <c r="C149" s="6"/>
      <c r="D149" s="6"/>
      <c r="E149" s="6"/>
      <c r="F149" s="6"/>
      <c r="G149" s="6"/>
    </row>
    <row r="150" spans="1:7" x14ac:dyDescent="0.25">
      <c r="A150" s="6"/>
      <c r="B150" s="6"/>
      <c r="C150" s="6"/>
      <c r="D150" s="328"/>
      <c r="E150" s="328"/>
      <c r="F150" s="328"/>
      <c r="G150" s="6"/>
    </row>
    <row r="151" spans="1:7" x14ac:dyDescent="0.25">
      <c r="A151" s="6"/>
      <c r="B151" s="329"/>
      <c r="C151" s="6"/>
      <c r="D151" s="6"/>
      <c r="E151" s="6"/>
      <c r="F151" s="6"/>
      <c r="G151" s="6"/>
    </row>
    <row r="152" spans="1:7" x14ac:dyDescent="0.25">
      <c r="A152" s="6"/>
      <c r="B152" s="6"/>
      <c r="C152" s="6"/>
      <c r="D152" s="6"/>
      <c r="E152" s="6"/>
      <c r="F152" s="6"/>
      <c r="G152" s="6"/>
    </row>
    <row r="153" spans="1:7" x14ac:dyDescent="0.25">
      <c r="A153" s="6"/>
      <c r="B153" s="6"/>
      <c r="C153" s="6"/>
      <c r="D153" s="6"/>
      <c r="E153" s="6"/>
      <c r="F153" s="6"/>
      <c r="G153" s="6"/>
    </row>
    <row r="154" spans="1:7" x14ac:dyDescent="0.25">
      <c r="A154" s="6"/>
      <c r="B154" s="6"/>
      <c r="C154" s="6"/>
      <c r="D154" s="6"/>
      <c r="E154" s="6"/>
      <c r="F154" s="6"/>
      <c r="G154" s="6"/>
    </row>
    <row r="155" spans="1:7" x14ac:dyDescent="0.25">
      <c r="A155" s="6"/>
      <c r="B155" s="6"/>
      <c r="C155" s="6"/>
      <c r="D155" s="328"/>
      <c r="E155" s="328"/>
      <c r="F155" s="328"/>
      <c r="G155" s="6"/>
    </row>
    <row r="156" spans="1:7" x14ac:dyDescent="0.25">
      <c r="A156" s="6"/>
      <c r="B156" s="6"/>
      <c r="C156" s="6"/>
      <c r="D156" s="6"/>
      <c r="E156" s="6"/>
      <c r="F156" s="6"/>
      <c r="G156" s="6"/>
    </row>
    <row r="157" spans="1:7" x14ac:dyDescent="0.25">
      <c r="A157" s="6"/>
      <c r="B157" s="330"/>
      <c r="C157" s="6"/>
      <c r="D157" s="328"/>
      <c r="E157" s="328"/>
      <c r="F157" s="328"/>
      <c r="G157" s="6"/>
    </row>
    <row r="158" spans="1:7" x14ac:dyDescent="0.25">
      <c r="A158" s="6"/>
      <c r="B158" s="6"/>
      <c r="C158" s="6"/>
      <c r="D158" s="6"/>
      <c r="E158" s="6"/>
      <c r="F158" s="6"/>
      <c r="G158" s="6"/>
    </row>
    <row r="159" spans="1:7" x14ac:dyDescent="0.25">
      <c r="A159" s="6"/>
      <c r="B159" s="6"/>
      <c r="C159" s="6"/>
      <c r="D159" s="6"/>
      <c r="E159" s="6"/>
      <c r="F159" s="6"/>
      <c r="G159" s="6"/>
    </row>
    <row r="160" spans="1:7" x14ac:dyDescent="0.25">
      <c r="A160" s="6"/>
      <c r="B160" s="6"/>
      <c r="C160" s="6"/>
      <c r="D160" s="6"/>
      <c r="E160" s="6"/>
      <c r="F160" s="6"/>
      <c r="G160" s="6"/>
    </row>
    <row r="161" spans="1:7" x14ac:dyDescent="0.25">
      <c r="A161" s="6"/>
      <c r="B161" s="6"/>
      <c r="C161" s="6"/>
      <c r="D161" s="6"/>
      <c r="E161" s="6"/>
      <c r="F161" s="6"/>
      <c r="G161" s="331"/>
    </row>
    <row r="162" spans="1:7" x14ac:dyDescent="0.25">
      <c r="A162" s="6"/>
      <c r="B162" s="6"/>
      <c r="C162" s="6"/>
      <c r="D162" s="6"/>
      <c r="E162" s="6"/>
      <c r="F162" s="6"/>
      <c r="G162" s="6"/>
    </row>
    <row r="163" spans="1:7" x14ac:dyDescent="0.25">
      <c r="A163" s="6"/>
      <c r="B163" s="6"/>
      <c r="C163" s="6"/>
      <c r="D163" s="6"/>
      <c r="E163" s="6"/>
      <c r="F163" s="6"/>
      <c r="G163" s="6"/>
    </row>
    <row r="164" spans="1:7" x14ac:dyDescent="0.25">
      <c r="A164" s="6"/>
      <c r="B164" s="6"/>
      <c r="C164" s="6"/>
      <c r="D164" s="332"/>
      <c r="E164" s="332"/>
      <c r="F164" s="332"/>
      <c r="G164" s="331"/>
    </row>
    <row r="165" spans="1:7" x14ac:dyDescent="0.25">
      <c r="A165" s="6"/>
      <c r="B165" s="329"/>
      <c r="C165" s="6"/>
      <c r="D165" s="6"/>
      <c r="E165" s="6"/>
      <c r="F165" s="6"/>
      <c r="G165" s="6"/>
    </row>
    <row r="166" spans="1:7" x14ac:dyDescent="0.25">
      <c r="A166" s="6"/>
      <c r="B166" s="6"/>
      <c r="C166" s="6"/>
      <c r="D166" s="6"/>
      <c r="E166" s="6"/>
      <c r="F166" s="6"/>
      <c r="G166" s="6"/>
    </row>
    <row r="167" spans="1:7" x14ac:dyDescent="0.25">
      <c r="A167" s="6"/>
      <c r="B167" s="6"/>
      <c r="C167" s="6"/>
      <c r="D167" s="6"/>
      <c r="E167" s="6"/>
      <c r="F167" s="6"/>
      <c r="G167" s="6"/>
    </row>
    <row r="168" spans="1:7" x14ac:dyDescent="0.25">
      <c r="A168" s="6"/>
      <c r="B168" s="329"/>
      <c r="C168" s="6"/>
      <c r="D168" s="6"/>
      <c r="E168" s="6"/>
      <c r="F168" s="6"/>
      <c r="G168" s="6"/>
    </row>
    <row r="169" spans="1:7" x14ac:dyDescent="0.25">
      <c r="A169" s="6"/>
      <c r="B169" s="6"/>
      <c r="C169" s="6"/>
      <c r="D169" s="6"/>
      <c r="E169" s="6"/>
      <c r="F169" s="6"/>
      <c r="G169" s="6"/>
    </row>
    <row r="170" spans="1:7" x14ac:dyDescent="0.25">
      <c r="A170" s="6"/>
      <c r="B170" s="6"/>
      <c r="C170" s="6"/>
      <c r="D170" s="6"/>
      <c r="E170" s="6"/>
      <c r="F170" s="6"/>
      <c r="G170" s="6"/>
    </row>
    <row r="171" spans="1:7" x14ac:dyDescent="0.25">
      <c r="A171" s="6"/>
      <c r="B171" s="6"/>
      <c r="C171" s="6"/>
      <c r="D171" s="6"/>
      <c r="E171" s="6"/>
      <c r="F171" s="6"/>
      <c r="G171" s="6"/>
    </row>
    <row r="172" spans="1:7" x14ac:dyDescent="0.25">
      <c r="A172" s="6"/>
      <c r="B172" s="6"/>
      <c r="C172" s="6"/>
      <c r="D172" s="6"/>
      <c r="E172" s="6"/>
      <c r="F172" s="6"/>
      <c r="G172" s="6"/>
    </row>
    <row r="173" spans="1:7" x14ac:dyDescent="0.25">
      <c r="A173" s="6"/>
      <c r="B173" s="6"/>
      <c r="C173" s="6"/>
      <c r="D173" s="6"/>
      <c r="E173" s="6"/>
      <c r="F173" s="6"/>
      <c r="G173" s="6"/>
    </row>
    <row r="174" spans="1:7" x14ac:dyDescent="0.25">
      <c r="A174" s="6"/>
      <c r="B174" s="6"/>
      <c r="C174" s="6"/>
      <c r="D174" s="6"/>
      <c r="E174" s="6"/>
      <c r="F174" s="6"/>
      <c r="G174" s="331"/>
    </row>
    <row r="175" spans="1:7" x14ac:dyDescent="0.25">
      <c r="A175" s="6"/>
      <c r="B175" s="6"/>
      <c r="C175" s="6"/>
      <c r="D175" s="6"/>
      <c r="E175" s="6"/>
      <c r="F175" s="6"/>
      <c r="G175" s="6"/>
    </row>
    <row r="176" spans="1:7" x14ac:dyDescent="0.25">
      <c r="A176" s="6"/>
      <c r="B176" s="6"/>
      <c r="C176" s="6"/>
      <c r="D176" s="6"/>
      <c r="E176" s="6"/>
      <c r="F176" s="6"/>
      <c r="G176" s="6"/>
    </row>
    <row r="177" spans="1:7" x14ac:dyDescent="0.25">
      <c r="A177" s="6"/>
      <c r="B177" s="6"/>
      <c r="C177" s="6"/>
      <c r="D177" s="6"/>
      <c r="E177" s="6"/>
      <c r="F177" s="6"/>
      <c r="G177" s="6"/>
    </row>
    <row r="178" spans="1:7" x14ac:dyDescent="0.25">
      <c r="A178" s="6"/>
      <c r="B178" s="330"/>
      <c r="C178" s="6"/>
      <c r="D178" s="6"/>
      <c r="E178" s="6"/>
      <c r="F178" s="6"/>
      <c r="G178" s="6"/>
    </row>
    <row r="179" spans="1:7" x14ac:dyDescent="0.25">
      <c r="A179" s="6"/>
      <c r="B179" s="6"/>
      <c r="C179" s="6"/>
      <c r="D179" s="328"/>
      <c r="E179" s="328"/>
      <c r="F179" s="328"/>
      <c r="G179" s="6"/>
    </row>
    <row r="180" spans="1:7" x14ac:dyDescent="0.25">
      <c r="A180" s="6"/>
      <c r="B180" s="6"/>
      <c r="C180" s="6"/>
      <c r="D180" s="6"/>
      <c r="E180" s="6"/>
      <c r="F180" s="6"/>
      <c r="G180" s="6"/>
    </row>
    <row r="181" spans="1:7" x14ac:dyDescent="0.25">
      <c r="A181" s="6"/>
      <c r="B181" s="6"/>
      <c r="C181" s="6"/>
      <c r="D181" s="6"/>
      <c r="E181" s="6"/>
      <c r="F181" s="6"/>
      <c r="G181" s="6"/>
    </row>
    <row r="182" spans="1:7" x14ac:dyDescent="0.25">
      <c r="A182" s="6"/>
      <c r="B182" s="6"/>
      <c r="C182" s="6"/>
      <c r="D182" s="6"/>
      <c r="E182" s="6"/>
      <c r="F182" s="6"/>
      <c r="G182" s="6"/>
    </row>
    <row r="183" spans="1:7" x14ac:dyDescent="0.25">
      <c r="A183" s="6"/>
      <c r="B183" s="6"/>
      <c r="C183" s="6"/>
      <c r="D183" s="6"/>
      <c r="E183" s="6"/>
      <c r="F183" s="6"/>
      <c r="G183" s="6"/>
    </row>
    <row r="184" spans="1:7" x14ac:dyDescent="0.25">
      <c r="A184" s="6"/>
      <c r="B184" s="6"/>
      <c r="C184" s="6"/>
      <c r="D184" s="6"/>
      <c r="E184" s="6"/>
      <c r="F184" s="6"/>
      <c r="G184" s="6"/>
    </row>
    <row r="185" spans="1:7" x14ac:dyDescent="0.25">
      <c r="A185" s="6"/>
      <c r="B185" s="6"/>
      <c r="C185" s="6"/>
      <c r="D185" s="6"/>
      <c r="E185" s="6"/>
      <c r="F185" s="6"/>
      <c r="G185" s="38"/>
    </row>
    <row r="186" spans="1:7" x14ac:dyDescent="0.25">
      <c r="A186" s="6"/>
      <c r="B186" s="6"/>
      <c r="C186" s="6"/>
      <c r="D186" s="6"/>
      <c r="E186" s="6"/>
      <c r="F186" s="6"/>
      <c r="G186" s="6"/>
    </row>
    <row r="187" spans="1:7" x14ac:dyDescent="0.25">
      <c r="A187" s="6"/>
      <c r="B187" s="329"/>
      <c r="C187" s="6"/>
      <c r="D187" s="328"/>
      <c r="E187" s="328"/>
      <c r="F187" s="328"/>
      <c r="G187" s="6"/>
    </row>
    <row r="188" spans="1:7" x14ac:dyDescent="0.25">
      <c r="A188" s="6"/>
      <c r="B188" s="6"/>
      <c r="C188" s="6"/>
      <c r="D188" s="6"/>
      <c r="E188" s="6"/>
      <c r="F188" s="6"/>
      <c r="G188" s="6"/>
    </row>
    <row r="189" spans="1:7" x14ac:dyDescent="0.25">
      <c r="A189" s="6"/>
      <c r="B189" s="6"/>
      <c r="C189" s="6"/>
      <c r="D189" s="6"/>
      <c r="E189" s="6"/>
      <c r="F189" s="6"/>
      <c r="G189" s="6"/>
    </row>
    <row r="190" spans="1:7" x14ac:dyDescent="0.25">
      <c r="A190" s="6"/>
      <c r="B190" s="6"/>
      <c r="C190" s="6"/>
      <c r="D190" s="328"/>
      <c r="E190" s="328"/>
      <c r="F190" s="328"/>
      <c r="G190" s="6"/>
    </row>
    <row r="191" spans="1:7" x14ac:dyDescent="0.25">
      <c r="A191" s="6"/>
      <c r="B191" s="330"/>
      <c r="C191" s="6"/>
      <c r="D191" s="6"/>
      <c r="E191" s="6"/>
      <c r="F191" s="6"/>
      <c r="G191" s="6"/>
    </row>
    <row r="192" spans="1:7" x14ac:dyDescent="0.25">
      <c r="A192" s="6"/>
      <c r="B192" s="6"/>
      <c r="C192" s="6"/>
      <c r="D192" s="6"/>
      <c r="E192" s="6"/>
      <c r="F192" s="6"/>
      <c r="G192" s="6"/>
    </row>
    <row r="193" spans="1:7" x14ac:dyDescent="0.25">
      <c r="A193" s="6"/>
      <c r="B193" s="6"/>
      <c r="C193" s="6"/>
      <c r="D193" s="6"/>
      <c r="E193" s="6"/>
      <c r="F193" s="6"/>
      <c r="G193" s="6"/>
    </row>
    <row r="194" spans="1:7" x14ac:dyDescent="0.25">
      <c r="A194" s="6"/>
      <c r="B194" s="330"/>
      <c r="C194" s="6"/>
      <c r="D194" s="6"/>
      <c r="E194" s="6"/>
      <c r="F194" s="6"/>
      <c r="G194" s="6"/>
    </row>
    <row r="195" spans="1:7" x14ac:dyDescent="0.25">
      <c r="A195" s="6"/>
      <c r="B195" s="6"/>
      <c r="C195" s="6"/>
      <c r="D195" s="6"/>
      <c r="E195" s="6"/>
      <c r="F195" s="6"/>
      <c r="G195" s="6"/>
    </row>
    <row r="196" spans="1:7" x14ac:dyDescent="0.25">
      <c r="A196" s="6"/>
      <c r="B196" s="329"/>
      <c r="C196" s="6"/>
      <c r="D196" s="6"/>
      <c r="E196" s="6"/>
      <c r="F196" s="6"/>
      <c r="G196" s="6"/>
    </row>
    <row r="197" spans="1:7" x14ac:dyDescent="0.25">
      <c r="A197" s="6"/>
      <c r="B197" s="6"/>
      <c r="C197" s="6"/>
      <c r="D197" s="6"/>
      <c r="E197" s="6"/>
      <c r="F197" s="6"/>
      <c r="G197" s="6"/>
    </row>
    <row r="198" spans="1:7" x14ac:dyDescent="0.25">
      <c r="B198" s="6"/>
      <c r="C198" s="6"/>
      <c r="D198" s="6"/>
      <c r="E198" s="6"/>
      <c r="F198" s="6"/>
      <c r="G198" s="6"/>
    </row>
    <row r="199" spans="1:7" x14ac:dyDescent="0.25">
      <c r="B199" s="330"/>
      <c r="C199" s="6"/>
      <c r="D199" s="6"/>
      <c r="E199" s="6"/>
      <c r="F199" s="6"/>
      <c r="G199" s="6"/>
    </row>
    <row r="200" spans="1:7" x14ac:dyDescent="0.25">
      <c r="B200" s="6"/>
      <c r="C200" s="6"/>
      <c r="D200" s="6"/>
      <c r="E200" s="6"/>
      <c r="F200" s="6"/>
      <c r="G200" s="6"/>
    </row>
    <row r="201" spans="1:7" x14ac:dyDescent="0.25">
      <c r="B201" s="6"/>
      <c r="C201" s="6"/>
      <c r="D201" s="6"/>
      <c r="E201" s="6"/>
      <c r="F201" s="6"/>
      <c r="G201" s="6"/>
    </row>
    <row r="202" spans="1:7" x14ac:dyDescent="0.25">
      <c r="B202" s="6"/>
      <c r="C202" s="6"/>
      <c r="D202" s="6"/>
      <c r="E202" s="6"/>
      <c r="F202" s="6"/>
      <c r="G202" s="6"/>
    </row>
    <row r="203" spans="1:7" x14ac:dyDescent="0.25">
      <c r="B203" s="6"/>
      <c r="C203" s="6"/>
      <c r="D203" s="6"/>
      <c r="E203" s="6"/>
      <c r="F203" s="6"/>
      <c r="G203" s="6"/>
    </row>
  </sheetData>
  <mergeCells count="6">
    <mergeCell ref="B45:G45"/>
    <mergeCell ref="B4:G4"/>
    <mergeCell ref="D7:G7"/>
    <mergeCell ref="D25:G25"/>
    <mergeCell ref="D32:G32"/>
    <mergeCell ref="B40:G40"/>
  </mergeCells>
  <pageMargins left="0.70866141732283472" right="0.11811023622047245" top="0.35433070866141736" bottom="0.35433070866141736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K26"/>
  <sheetViews>
    <sheetView workbookViewId="0">
      <selection activeCell="K5" sqref="K5"/>
    </sheetView>
  </sheetViews>
  <sheetFormatPr defaultRowHeight="15" x14ac:dyDescent="0.25"/>
  <cols>
    <col min="1" max="1" width="1.5703125" customWidth="1"/>
    <col min="2" max="2" width="4.140625" customWidth="1"/>
    <col min="3" max="3" width="5.5703125" customWidth="1"/>
    <col min="4" max="4" width="7.7109375" customWidth="1"/>
    <col min="5" max="5" width="8.28515625" customWidth="1"/>
    <col min="6" max="6" width="26.7109375" customWidth="1"/>
    <col min="7" max="7" width="11.140625" customWidth="1"/>
    <col min="8" max="8" width="11.42578125" customWidth="1"/>
    <col min="9" max="9" width="11" customWidth="1"/>
    <col min="10" max="11" width="10.5703125" customWidth="1"/>
    <col min="250" max="250" width="1.5703125" customWidth="1"/>
    <col min="251" max="251" width="4.140625" customWidth="1"/>
    <col min="252" max="252" width="5.5703125" customWidth="1"/>
    <col min="253" max="253" width="7.7109375" customWidth="1"/>
    <col min="254" max="254" width="6.28515625" customWidth="1"/>
    <col min="255" max="255" width="0" hidden="1" customWidth="1"/>
    <col min="256" max="256" width="24.7109375" customWidth="1"/>
    <col min="257" max="257" width="9.85546875" customWidth="1"/>
    <col min="258" max="258" width="0" hidden="1" customWidth="1"/>
    <col min="259" max="259" width="10.5703125" customWidth="1"/>
    <col min="260" max="260" width="9.7109375" bestFit="1" customWidth="1"/>
    <col min="261" max="261" width="10.140625" customWidth="1"/>
    <col min="262" max="262" width="9.85546875" bestFit="1" customWidth="1"/>
    <col min="506" max="506" width="1.5703125" customWidth="1"/>
    <col min="507" max="507" width="4.140625" customWidth="1"/>
    <col min="508" max="508" width="5.5703125" customWidth="1"/>
    <col min="509" max="509" width="7.7109375" customWidth="1"/>
    <col min="510" max="510" width="6.28515625" customWidth="1"/>
    <col min="511" max="511" width="0" hidden="1" customWidth="1"/>
    <col min="512" max="512" width="24.7109375" customWidth="1"/>
    <col min="513" max="513" width="9.85546875" customWidth="1"/>
    <col min="514" max="514" width="0" hidden="1" customWidth="1"/>
    <col min="515" max="515" width="10.5703125" customWidth="1"/>
    <col min="516" max="516" width="9.7109375" bestFit="1" customWidth="1"/>
    <col min="517" max="517" width="10.140625" customWidth="1"/>
    <col min="518" max="518" width="9.85546875" bestFit="1" customWidth="1"/>
    <col min="762" max="762" width="1.5703125" customWidth="1"/>
    <col min="763" max="763" width="4.140625" customWidth="1"/>
    <col min="764" max="764" width="5.5703125" customWidth="1"/>
    <col min="765" max="765" width="7.7109375" customWidth="1"/>
    <col min="766" max="766" width="6.28515625" customWidth="1"/>
    <col min="767" max="767" width="0" hidden="1" customWidth="1"/>
    <col min="768" max="768" width="24.7109375" customWidth="1"/>
    <col min="769" max="769" width="9.85546875" customWidth="1"/>
    <col min="770" max="770" width="0" hidden="1" customWidth="1"/>
    <col min="771" max="771" width="10.5703125" customWidth="1"/>
    <col min="772" max="772" width="9.7109375" bestFit="1" customWidth="1"/>
    <col min="773" max="773" width="10.140625" customWidth="1"/>
    <col min="774" max="774" width="9.85546875" bestFit="1" customWidth="1"/>
    <col min="1018" max="1018" width="1.5703125" customWidth="1"/>
    <col min="1019" max="1019" width="4.140625" customWidth="1"/>
    <col min="1020" max="1020" width="5.5703125" customWidth="1"/>
    <col min="1021" max="1021" width="7.7109375" customWidth="1"/>
    <col min="1022" max="1022" width="6.28515625" customWidth="1"/>
    <col min="1023" max="1023" width="0" hidden="1" customWidth="1"/>
    <col min="1024" max="1024" width="24.7109375" customWidth="1"/>
    <col min="1025" max="1025" width="9.85546875" customWidth="1"/>
    <col min="1026" max="1026" width="0" hidden="1" customWidth="1"/>
    <col min="1027" max="1027" width="10.5703125" customWidth="1"/>
    <col min="1028" max="1028" width="9.7109375" bestFit="1" customWidth="1"/>
    <col min="1029" max="1029" width="10.140625" customWidth="1"/>
    <col min="1030" max="1030" width="9.85546875" bestFit="1" customWidth="1"/>
    <col min="1274" max="1274" width="1.5703125" customWidth="1"/>
    <col min="1275" max="1275" width="4.140625" customWidth="1"/>
    <col min="1276" max="1276" width="5.5703125" customWidth="1"/>
    <col min="1277" max="1277" width="7.7109375" customWidth="1"/>
    <col min="1278" max="1278" width="6.28515625" customWidth="1"/>
    <col min="1279" max="1279" width="0" hidden="1" customWidth="1"/>
    <col min="1280" max="1280" width="24.7109375" customWidth="1"/>
    <col min="1281" max="1281" width="9.85546875" customWidth="1"/>
    <col min="1282" max="1282" width="0" hidden="1" customWidth="1"/>
    <col min="1283" max="1283" width="10.5703125" customWidth="1"/>
    <col min="1284" max="1284" width="9.7109375" bestFit="1" customWidth="1"/>
    <col min="1285" max="1285" width="10.140625" customWidth="1"/>
    <col min="1286" max="1286" width="9.85546875" bestFit="1" customWidth="1"/>
    <col min="1530" max="1530" width="1.5703125" customWidth="1"/>
    <col min="1531" max="1531" width="4.140625" customWidth="1"/>
    <col min="1532" max="1532" width="5.5703125" customWidth="1"/>
    <col min="1533" max="1533" width="7.7109375" customWidth="1"/>
    <col min="1534" max="1534" width="6.28515625" customWidth="1"/>
    <col min="1535" max="1535" width="0" hidden="1" customWidth="1"/>
    <col min="1536" max="1536" width="24.7109375" customWidth="1"/>
    <col min="1537" max="1537" width="9.85546875" customWidth="1"/>
    <col min="1538" max="1538" width="0" hidden="1" customWidth="1"/>
    <col min="1539" max="1539" width="10.5703125" customWidth="1"/>
    <col min="1540" max="1540" width="9.7109375" bestFit="1" customWidth="1"/>
    <col min="1541" max="1541" width="10.140625" customWidth="1"/>
    <col min="1542" max="1542" width="9.85546875" bestFit="1" customWidth="1"/>
    <col min="1786" max="1786" width="1.5703125" customWidth="1"/>
    <col min="1787" max="1787" width="4.140625" customWidth="1"/>
    <col min="1788" max="1788" width="5.5703125" customWidth="1"/>
    <col min="1789" max="1789" width="7.7109375" customWidth="1"/>
    <col min="1790" max="1790" width="6.28515625" customWidth="1"/>
    <col min="1791" max="1791" width="0" hidden="1" customWidth="1"/>
    <col min="1792" max="1792" width="24.7109375" customWidth="1"/>
    <col min="1793" max="1793" width="9.85546875" customWidth="1"/>
    <col min="1794" max="1794" width="0" hidden="1" customWidth="1"/>
    <col min="1795" max="1795" width="10.5703125" customWidth="1"/>
    <col min="1796" max="1796" width="9.7109375" bestFit="1" customWidth="1"/>
    <col min="1797" max="1797" width="10.140625" customWidth="1"/>
    <col min="1798" max="1798" width="9.85546875" bestFit="1" customWidth="1"/>
    <col min="2042" max="2042" width="1.5703125" customWidth="1"/>
    <col min="2043" max="2043" width="4.140625" customWidth="1"/>
    <col min="2044" max="2044" width="5.5703125" customWidth="1"/>
    <col min="2045" max="2045" width="7.7109375" customWidth="1"/>
    <col min="2046" max="2046" width="6.28515625" customWidth="1"/>
    <col min="2047" max="2047" width="0" hidden="1" customWidth="1"/>
    <col min="2048" max="2048" width="24.7109375" customWidth="1"/>
    <col min="2049" max="2049" width="9.85546875" customWidth="1"/>
    <col min="2050" max="2050" width="0" hidden="1" customWidth="1"/>
    <col min="2051" max="2051" width="10.5703125" customWidth="1"/>
    <col min="2052" max="2052" width="9.7109375" bestFit="1" customWidth="1"/>
    <col min="2053" max="2053" width="10.140625" customWidth="1"/>
    <col min="2054" max="2054" width="9.85546875" bestFit="1" customWidth="1"/>
    <col min="2298" max="2298" width="1.5703125" customWidth="1"/>
    <col min="2299" max="2299" width="4.140625" customWidth="1"/>
    <col min="2300" max="2300" width="5.5703125" customWidth="1"/>
    <col min="2301" max="2301" width="7.7109375" customWidth="1"/>
    <col min="2302" max="2302" width="6.28515625" customWidth="1"/>
    <col min="2303" max="2303" width="0" hidden="1" customWidth="1"/>
    <col min="2304" max="2304" width="24.7109375" customWidth="1"/>
    <col min="2305" max="2305" width="9.85546875" customWidth="1"/>
    <col min="2306" max="2306" width="0" hidden="1" customWidth="1"/>
    <col min="2307" max="2307" width="10.5703125" customWidth="1"/>
    <col min="2308" max="2308" width="9.7109375" bestFit="1" customWidth="1"/>
    <col min="2309" max="2309" width="10.140625" customWidth="1"/>
    <col min="2310" max="2310" width="9.85546875" bestFit="1" customWidth="1"/>
    <col min="2554" max="2554" width="1.5703125" customWidth="1"/>
    <col min="2555" max="2555" width="4.140625" customWidth="1"/>
    <col min="2556" max="2556" width="5.5703125" customWidth="1"/>
    <col min="2557" max="2557" width="7.7109375" customWidth="1"/>
    <col min="2558" max="2558" width="6.28515625" customWidth="1"/>
    <col min="2559" max="2559" width="0" hidden="1" customWidth="1"/>
    <col min="2560" max="2560" width="24.7109375" customWidth="1"/>
    <col min="2561" max="2561" width="9.85546875" customWidth="1"/>
    <col min="2562" max="2562" width="0" hidden="1" customWidth="1"/>
    <col min="2563" max="2563" width="10.5703125" customWidth="1"/>
    <col min="2564" max="2564" width="9.7109375" bestFit="1" customWidth="1"/>
    <col min="2565" max="2565" width="10.140625" customWidth="1"/>
    <col min="2566" max="2566" width="9.85546875" bestFit="1" customWidth="1"/>
    <col min="2810" max="2810" width="1.5703125" customWidth="1"/>
    <col min="2811" max="2811" width="4.140625" customWidth="1"/>
    <col min="2812" max="2812" width="5.5703125" customWidth="1"/>
    <col min="2813" max="2813" width="7.7109375" customWidth="1"/>
    <col min="2814" max="2814" width="6.28515625" customWidth="1"/>
    <col min="2815" max="2815" width="0" hidden="1" customWidth="1"/>
    <col min="2816" max="2816" width="24.7109375" customWidth="1"/>
    <col min="2817" max="2817" width="9.85546875" customWidth="1"/>
    <col min="2818" max="2818" width="0" hidden="1" customWidth="1"/>
    <col min="2819" max="2819" width="10.5703125" customWidth="1"/>
    <col min="2820" max="2820" width="9.7109375" bestFit="1" customWidth="1"/>
    <col min="2821" max="2821" width="10.140625" customWidth="1"/>
    <col min="2822" max="2822" width="9.85546875" bestFit="1" customWidth="1"/>
    <col min="3066" max="3066" width="1.5703125" customWidth="1"/>
    <col min="3067" max="3067" width="4.140625" customWidth="1"/>
    <col min="3068" max="3068" width="5.5703125" customWidth="1"/>
    <col min="3069" max="3069" width="7.7109375" customWidth="1"/>
    <col min="3070" max="3070" width="6.28515625" customWidth="1"/>
    <col min="3071" max="3071" width="0" hidden="1" customWidth="1"/>
    <col min="3072" max="3072" width="24.7109375" customWidth="1"/>
    <col min="3073" max="3073" width="9.85546875" customWidth="1"/>
    <col min="3074" max="3074" width="0" hidden="1" customWidth="1"/>
    <col min="3075" max="3075" width="10.5703125" customWidth="1"/>
    <col min="3076" max="3076" width="9.7109375" bestFit="1" customWidth="1"/>
    <col min="3077" max="3077" width="10.140625" customWidth="1"/>
    <col min="3078" max="3078" width="9.85546875" bestFit="1" customWidth="1"/>
    <col min="3322" max="3322" width="1.5703125" customWidth="1"/>
    <col min="3323" max="3323" width="4.140625" customWidth="1"/>
    <col min="3324" max="3324" width="5.5703125" customWidth="1"/>
    <col min="3325" max="3325" width="7.7109375" customWidth="1"/>
    <col min="3326" max="3326" width="6.28515625" customWidth="1"/>
    <col min="3327" max="3327" width="0" hidden="1" customWidth="1"/>
    <col min="3328" max="3328" width="24.7109375" customWidth="1"/>
    <col min="3329" max="3329" width="9.85546875" customWidth="1"/>
    <col min="3330" max="3330" width="0" hidden="1" customWidth="1"/>
    <col min="3331" max="3331" width="10.5703125" customWidth="1"/>
    <col min="3332" max="3332" width="9.7109375" bestFit="1" customWidth="1"/>
    <col min="3333" max="3333" width="10.140625" customWidth="1"/>
    <col min="3334" max="3334" width="9.85546875" bestFit="1" customWidth="1"/>
    <col min="3578" max="3578" width="1.5703125" customWidth="1"/>
    <col min="3579" max="3579" width="4.140625" customWidth="1"/>
    <col min="3580" max="3580" width="5.5703125" customWidth="1"/>
    <col min="3581" max="3581" width="7.7109375" customWidth="1"/>
    <col min="3582" max="3582" width="6.28515625" customWidth="1"/>
    <col min="3583" max="3583" width="0" hidden="1" customWidth="1"/>
    <col min="3584" max="3584" width="24.7109375" customWidth="1"/>
    <col min="3585" max="3585" width="9.85546875" customWidth="1"/>
    <col min="3586" max="3586" width="0" hidden="1" customWidth="1"/>
    <col min="3587" max="3587" width="10.5703125" customWidth="1"/>
    <col min="3588" max="3588" width="9.7109375" bestFit="1" customWidth="1"/>
    <col min="3589" max="3589" width="10.140625" customWidth="1"/>
    <col min="3590" max="3590" width="9.85546875" bestFit="1" customWidth="1"/>
    <col min="3834" max="3834" width="1.5703125" customWidth="1"/>
    <col min="3835" max="3835" width="4.140625" customWidth="1"/>
    <col min="3836" max="3836" width="5.5703125" customWidth="1"/>
    <col min="3837" max="3837" width="7.7109375" customWidth="1"/>
    <col min="3838" max="3838" width="6.28515625" customWidth="1"/>
    <col min="3839" max="3839" width="0" hidden="1" customWidth="1"/>
    <col min="3840" max="3840" width="24.7109375" customWidth="1"/>
    <col min="3841" max="3841" width="9.85546875" customWidth="1"/>
    <col min="3842" max="3842" width="0" hidden="1" customWidth="1"/>
    <col min="3843" max="3843" width="10.5703125" customWidth="1"/>
    <col min="3844" max="3844" width="9.7109375" bestFit="1" customWidth="1"/>
    <col min="3845" max="3845" width="10.140625" customWidth="1"/>
    <col min="3846" max="3846" width="9.85546875" bestFit="1" customWidth="1"/>
    <col min="4090" max="4090" width="1.5703125" customWidth="1"/>
    <col min="4091" max="4091" width="4.140625" customWidth="1"/>
    <col min="4092" max="4092" width="5.5703125" customWidth="1"/>
    <col min="4093" max="4093" width="7.7109375" customWidth="1"/>
    <col min="4094" max="4094" width="6.28515625" customWidth="1"/>
    <col min="4095" max="4095" width="0" hidden="1" customWidth="1"/>
    <col min="4096" max="4096" width="24.7109375" customWidth="1"/>
    <col min="4097" max="4097" width="9.85546875" customWidth="1"/>
    <col min="4098" max="4098" width="0" hidden="1" customWidth="1"/>
    <col min="4099" max="4099" width="10.5703125" customWidth="1"/>
    <col min="4100" max="4100" width="9.7109375" bestFit="1" customWidth="1"/>
    <col min="4101" max="4101" width="10.140625" customWidth="1"/>
    <col min="4102" max="4102" width="9.85546875" bestFit="1" customWidth="1"/>
    <col min="4346" max="4346" width="1.5703125" customWidth="1"/>
    <col min="4347" max="4347" width="4.140625" customWidth="1"/>
    <col min="4348" max="4348" width="5.5703125" customWidth="1"/>
    <col min="4349" max="4349" width="7.7109375" customWidth="1"/>
    <col min="4350" max="4350" width="6.28515625" customWidth="1"/>
    <col min="4351" max="4351" width="0" hidden="1" customWidth="1"/>
    <col min="4352" max="4352" width="24.7109375" customWidth="1"/>
    <col min="4353" max="4353" width="9.85546875" customWidth="1"/>
    <col min="4354" max="4354" width="0" hidden="1" customWidth="1"/>
    <col min="4355" max="4355" width="10.5703125" customWidth="1"/>
    <col min="4356" max="4356" width="9.7109375" bestFit="1" customWidth="1"/>
    <col min="4357" max="4357" width="10.140625" customWidth="1"/>
    <col min="4358" max="4358" width="9.85546875" bestFit="1" customWidth="1"/>
    <col min="4602" max="4602" width="1.5703125" customWidth="1"/>
    <col min="4603" max="4603" width="4.140625" customWidth="1"/>
    <col min="4604" max="4604" width="5.5703125" customWidth="1"/>
    <col min="4605" max="4605" width="7.7109375" customWidth="1"/>
    <col min="4606" max="4606" width="6.28515625" customWidth="1"/>
    <col min="4607" max="4607" width="0" hidden="1" customWidth="1"/>
    <col min="4608" max="4608" width="24.7109375" customWidth="1"/>
    <col min="4609" max="4609" width="9.85546875" customWidth="1"/>
    <col min="4610" max="4610" width="0" hidden="1" customWidth="1"/>
    <col min="4611" max="4611" width="10.5703125" customWidth="1"/>
    <col min="4612" max="4612" width="9.7109375" bestFit="1" customWidth="1"/>
    <col min="4613" max="4613" width="10.140625" customWidth="1"/>
    <col min="4614" max="4614" width="9.85546875" bestFit="1" customWidth="1"/>
    <col min="4858" max="4858" width="1.5703125" customWidth="1"/>
    <col min="4859" max="4859" width="4.140625" customWidth="1"/>
    <col min="4860" max="4860" width="5.5703125" customWidth="1"/>
    <col min="4861" max="4861" width="7.7109375" customWidth="1"/>
    <col min="4862" max="4862" width="6.28515625" customWidth="1"/>
    <col min="4863" max="4863" width="0" hidden="1" customWidth="1"/>
    <col min="4864" max="4864" width="24.7109375" customWidth="1"/>
    <col min="4865" max="4865" width="9.85546875" customWidth="1"/>
    <col min="4866" max="4866" width="0" hidden="1" customWidth="1"/>
    <col min="4867" max="4867" width="10.5703125" customWidth="1"/>
    <col min="4868" max="4868" width="9.7109375" bestFit="1" customWidth="1"/>
    <col min="4869" max="4869" width="10.140625" customWidth="1"/>
    <col min="4870" max="4870" width="9.85546875" bestFit="1" customWidth="1"/>
    <col min="5114" max="5114" width="1.5703125" customWidth="1"/>
    <col min="5115" max="5115" width="4.140625" customWidth="1"/>
    <col min="5116" max="5116" width="5.5703125" customWidth="1"/>
    <col min="5117" max="5117" width="7.7109375" customWidth="1"/>
    <col min="5118" max="5118" width="6.28515625" customWidth="1"/>
    <col min="5119" max="5119" width="0" hidden="1" customWidth="1"/>
    <col min="5120" max="5120" width="24.7109375" customWidth="1"/>
    <col min="5121" max="5121" width="9.85546875" customWidth="1"/>
    <col min="5122" max="5122" width="0" hidden="1" customWidth="1"/>
    <col min="5123" max="5123" width="10.5703125" customWidth="1"/>
    <col min="5124" max="5124" width="9.7109375" bestFit="1" customWidth="1"/>
    <col min="5125" max="5125" width="10.140625" customWidth="1"/>
    <col min="5126" max="5126" width="9.85546875" bestFit="1" customWidth="1"/>
    <col min="5370" max="5370" width="1.5703125" customWidth="1"/>
    <col min="5371" max="5371" width="4.140625" customWidth="1"/>
    <col min="5372" max="5372" width="5.5703125" customWidth="1"/>
    <col min="5373" max="5373" width="7.7109375" customWidth="1"/>
    <col min="5374" max="5374" width="6.28515625" customWidth="1"/>
    <col min="5375" max="5375" width="0" hidden="1" customWidth="1"/>
    <col min="5376" max="5376" width="24.7109375" customWidth="1"/>
    <col min="5377" max="5377" width="9.85546875" customWidth="1"/>
    <col min="5378" max="5378" width="0" hidden="1" customWidth="1"/>
    <col min="5379" max="5379" width="10.5703125" customWidth="1"/>
    <col min="5380" max="5380" width="9.7109375" bestFit="1" customWidth="1"/>
    <col min="5381" max="5381" width="10.140625" customWidth="1"/>
    <col min="5382" max="5382" width="9.85546875" bestFit="1" customWidth="1"/>
    <col min="5626" max="5626" width="1.5703125" customWidth="1"/>
    <col min="5627" max="5627" width="4.140625" customWidth="1"/>
    <col min="5628" max="5628" width="5.5703125" customWidth="1"/>
    <col min="5629" max="5629" width="7.7109375" customWidth="1"/>
    <col min="5630" max="5630" width="6.28515625" customWidth="1"/>
    <col min="5631" max="5631" width="0" hidden="1" customWidth="1"/>
    <col min="5632" max="5632" width="24.7109375" customWidth="1"/>
    <col min="5633" max="5633" width="9.85546875" customWidth="1"/>
    <col min="5634" max="5634" width="0" hidden="1" customWidth="1"/>
    <col min="5635" max="5635" width="10.5703125" customWidth="1"/>
    <col min="5636" max="5636" width="9.7109375" bestFit="1" customWidth="1"/>
    <col min="5637" max="5637" width="10.140625" customWidth="1"/>
    <col min="5638" max="5638" width="9.85546875" bestFit="1" customWidth="1"/>
    <col min="5882" max="5882" width="1.5703125" customWidth="1"/>
    <col min="5883" max="5883" width="4.140625" customWidth="1"/>
    <col min="5884" max="5884" width="5.5703125" customWidth="1"/>
    <col min="5885" max="5885" width="7.7109375" customWidth="1"/>
    <col min="5886" max="5886" width="6.28515625" customWidth="1"/>
    <col min="5887" max="5887" width="0" hidden="1" customWidth="1"/>
    <col min="5888" max="5888" width="24.7109375" customWidth="1"/>
    <col min="5889" max="5889" width="9.85546875" customWidth="1"/>
    <col min="5890" max="5890" width="0" hidden="1" customWidth="1"/>
    <col min="5891" max="5891" width="10.5703125" customWidth="1"/>
    <col min="5892" max="5892" width="9.7109375" bestFit="1" customWidth="1"/>
    <col min="5893" max="5893" width="10.140625" customWidth="1"/>
    <col min="5894" max="5894" width="9.85546875" bestFit="1" customWidth="1"/>
    <col min="6138" max="6138" width="1.5703125" customWidth="1"/>
    <col min="6139" max="6139" width="4.140625" customWidth="1"/>
    <col min="6140" max="6140" width="5.5703125" customWidth="1"/>
    <col min="6141" max="6141" width="7.7109375" customWidth="1"/>
    <col min="6142" max="6142" width="6.28515625" customWidth="1"/>
    <col min="6143" max="6143" width="0" hidden="1" customWidth="1"/>
    <col min="6144" max="6144" width="24.7109375" customWidth="1"/>
    <col min="6145" max="6145" width="9.85546875" customWidth="1"/>
    <col min="6146" max="6146" width="0" hidden="1" customWidth="1"/>
    <col min="6147" max="6147" width="10.5703125" customWidth="1"/>
    <col min="6148" max="6148" width="9.7109375" bestFit="1" customWidth="1"/>
    <col min="6149" max="6149" width="10.140625" customWidth="1"/>
    <col min="6150" max="6150" width="9.85546875" bestFit="1" customWidth="1"/>
    <col min="6394" max="6394" width="1.5703125" customWidth="1"/>
    <col min="6395" max="6395" width="4.140625" customWidth="1"/>
    <col min="6396" max="6396" width="5.5703125" customWidth="1"/>
    <col min="6397" max="6397" width="7.7109375" customWidth="1"/>
    <col min="6398" max="6398" width="6.28515625" customWidth="1"/>
    <col min="6399" max="6399" width="0" hidden="1" customWidth="1"/>
    <col min="6400" max="6400" width="24.7109375" customWidth="1"/>
    <col min="6401" max="6401" width="9.85546875" customWidth="1"/>
    <col min="6402" max="6402" width="0" hidden="1" customWidth="1"/>
    <col min="6403" max="6403" width="10.5703125" customWidth="1"/>
    <col min="6404" max="6404" width="9.7109375" bestFit="1" customWidth="1"/>
    <col min="6405" max="6405" width="10.140625" customWidth="1"/>
    <col min="6406" max="6406" width="9.85546875" bestFit="1" customWidth="1"/>
    <col min="6650" max="6650" width="1.5703125" customWidth="1"/>
    <col min="6651" max="6651" width="4.140625" customWidth="1"/>
    <col min="6652" max="6652" width="5.5703125" customWidth="1"/>
    <col min="6653" max="6653" width="7.7109375" customWidth="1"/>
    <col min="6654" max="6654" width="6.28515625" customWidth="1"/>
    <col min="6655" max="6655" width="0" hidden="1" customWidth="1"/>
    <col min="6656" max="6656" width="24.7109375" customWidth="1"/>
    <col min="6657" max="6657" width="9.85546875" customWidth="1"/>
    <col min="6658" max="6658" width="0" hidden="1" customWidth="1"/>
    <col min="6659" max="6659" width="10.5703125" customWidth="1"/>
    <col min="6660" max="6660" width="9.7109375" bestFit="1" customWidth="1"/>
    <col min="6661" max="6661" width="10.140625" customWidth="1"/>
    <col min="6662" max="6662" width="9.85546875" bestFit="1" customWidth="1"/>
    <col min="6906" max="6906" width="1.5703125" customWidth="1"/>
    <col min="6907" max="6907" width="4.140625" customWidth="1"/>
    <col min="6908" max="6908" width="5.5703125" customWidth="1"/>
    <col min="6909" max="6909" width="7.7109375" customWidth="1"/>
    <col min="6910" max="6910" width="6.28515625" customWidth="1"/>
    <col min="6911" max="6911" width="0" hidden="1" customWidth="1"/>
    <col min="6912" max="6912" width="24.7109375" customWidth="1"/>
    <col min="6913" max="6913" width="9.85546875" customWidth="1"/>
    <col min="6914" max="6914" width="0" hidden="1" customWidth="1"/>
    <col min="6915" max="6915" width="10.5703125" customWidth="1"/>
    <col min="6916" max="6916" width="9.7109375" bestFit="1" customWidth="1"/>
    <col min="6917" max="6917" width="10.140625" customWidth="1"/>
    <col min="6918" max="6918" width="9.85546875" bestFit="1" customWidth="1"/>
    <col min="7162" max="7162" width="1.5703125" customWidth="1"/>
    <col min="7163" max="7163" width="4.140625" customWidth="1"/>
    <col min="7164" max="7164" width="5.5703125" customWidth="1"/>
    <col min="7165" max="7165" width="7.7109375" customWidth="1"/>
    <col min="7166" max="7166" width="6.28515625" customWidth="1"/>
    <col min="7167" max="7167" width="0" hidden="1" customWidth="1"/>
    <col min="7168" max="7168" width="24.7109375" customWidth="1"/>
    <col min="7169" max="7169" width="9.85546875" customWidth="1"/>
    <col min="7170" max="7170" width="0" hidden="1" customWidth="1"/>
    <col min="7171" max="7171" width="10.5703125" customWidth="1"/>
    <col min="7172" max="7172" width="9.7109375" bestFit="1" customWidth="1"/>
    <col min="7173" max="7173" width="10.140625" customWidth="1"/>
    <col min="7174" max="7174" width="9.85546875" bestFit="1" customWidth="1"/>
    <col min="7418" max="7418" width="1.5703125" customWidth="1"/>
    <col min="7419" max="7419" width="4.140625" customWidth="1"/>
    <col min="7420" max="7420" width="5.5703125" customWidth="1"/>
    <col min="7421" max="7421" width="7.7109375" customWidth="1"/>
    <col min="7422" max="7422" width="6.28515625" customWidth="1"/>
    <col min="7423" max="7423" width="0" hidden="1" customWidth="1"/>
    <col min="7424" max="7424" width="24.7109375" customWidth="1"/>
    <col min="7425" max="7425" width="9.85546875" customWidth="1"/>
    <col min="7426" max="7426" width="0" hidden="1" customWidth="1"/>
    <col min="7427" max="7427" width="10.5703125" customWidth="1"/>
    <col min="7428" max="7428" width="9.7109375" bestFit="1" customWidth="1"/>
    <col min="7429" max="7429" width="10.140625" customWidth="1"/>
    <col min="7430" max="7430" width="9.85546875" bestFit="1" customWidth="1"/>
    <col min="7674" max="7674" width="1.5703125" customWidth="1"/>
    <col min="7675" max="7675" width="4.140625" customWidth="1"/>
    <col min="7676" max="7676" width="5.5703125" customWidth="1"/>
    <col min="7677" max="7677" width="7.7109375" customWidth="1"/>
    <col min="7678" max="7678" width="6.28515625" customWidth="1"/>
    <col min="7679" max="7679" width="0" hidden="1" customWidth="1"/>
    <col min="7680" max="7680" width="24.7109375" customWidth="1"/>
    <col min="7681" max="7681" width="9.85546875" customWidth="1"/>
    <col min="7682" max="7682" width="0" hidden="1" customWidth="1"/>
    <col min="7683" max="7683" width="10.5703125" customWidth="1"/>
    <col min="7684" max="7684" width="9.7109375" bestFit="1" customWidth="1"/>
    <col min="7685" max="7685" width="10.140625" customWidth="1"/>
    <col min="7686" max="7686" width="9.85546875" bestFit="1" customWidth="1"/>
    <col min="7930" max="7930" width="1.5703125" customWidth="1"/>
    <col min="7931" max="7931" width="4.140625" customWidth="1"/>
    <col min="7932" max="7932" width="5.5703125" customWidth="1"/>
    <col min="7933" max="7933" width="7.7109375" customWidth="1"/>
    <col min="7934" max="7934" width="6.28515625" customWidth="1"/>
    <col min="7935" max="7935" width="0" hidden="1" customWidth="1"/>
    <col min="7936" max="7936" width="24.7109375" customWidth="1"/>
    <col min="7937" max="7937" width="9.85546875" customWidth="1"/>
    <col min="7938" max="7938" width="0" hidden="1" customWidth="1"/>
    <col min="7939" max="7939" width="10.5703125" customWidth="1"/>
    <col min="7940" max="7940" width="9.7109375" bestFit="1" customWidth="1"/>
    <col min="7941" max="7941" width="10.140625" customWidth="1"/>
    <col min="7942" max="7942" width="9.85546875" bestFit="1" customWidth="1"/>
    <col min="8186" max="8186" width="1.5703125" customWidth="1"/>
    <col min="8187" max="8187" width="4.140625" customWidth="1"/>
    <col min="8188" max="8188" width="5.5703125" customWidth="1"/>
    <col min="8189" max="8189" width="7.7109375" customWidth="1"/>
    <col min="8190" max="8190" width="6.28515625" customWidth="1"/>
    <col min="8191" max="8191" width="0" hidden="1" customWidth="1"/>
    <col min="8192" max="8192" width="24.7109375" customWidth="1"/>
    <col min="8193" max="8193" width="9.85546875" customWidth="1"/>
    <col min="8194" max="8194" width="0" hidden="1" customWidth="1"/>
    <col min="8195" max="8195" width="10.5703125" customWidth="1"/>
    <col min="8196" max="8196" width="9.7109375" bestFit="1" customWidth="1"/>
    <col min="8197" max="8197" width="10.140625" customWidth="1"/>
    <col min="8198" max="8198" width="9.85546875" bestFit="1" customWidth="1"/>
    <col min="8442" max="8442" width="1.5703125" customWidth="1"/>
    <col min="8443" max="8443" width="4.140625" customWidth="1"/>
    <col min="8444" max="8444" width="5.5703125" customWidth="1"/>
    <col min="8445" max="8445" width="7.7109375" customWidth="1"/>
    <col min="8446" max="8446" width="6.28515625" customWidth="1"/>
    <col min="8447" max="8447" width="0" hidden="1" customWidth="1"/>
    <col min="8448" max="8448" width="24.7109375" customWidth="1"/>
    <col min="8449" max="8449" width="9.85546875" customWidth="1"/>
    <col min="8450" max="8450" width="0" hidden="1" customWidth="1"/>
    <col min="8451" max="8451" width="10.5703125" customWidth="1"/>
    <col min="8452" max="8452" width="9.7109375" bestFit="1" customWidth="1"/>
    <col min="8453" max="8453" width="10.140625" customWidth="1"/>
    <col min="8454" max="8454" width="9.85546875" bestFit="1" customWidth="1"/>
    <col min="8698" max="8698" width="1.5703125" customWidth="1"/>
    <col min="8699" max="8699" width="4.140625" customWidth="1"/>
    <col min="8700" max="8700" width="5.5703125" customWidth="1"/>
    <col min="8701" max="8701" width="7.7109375" customWidth="1"/>
    <col min="8702" max="8702" width="6.28515625" customWidth="1"/>
    <col min="8703" max="8703" width="0" hidden="1" customWidth="1"/>
    <col min="8704" max="8704" width="24.7109375" customWidth="1"/>
    <col min="8705" max="8705" width="9.85546875" customWidth="1"/>
    <col min="8706" max="8706" width="0" hidden="1" customWidth="1"/>
    <col min="8707" max="8707" width="10.5703125" customWidth="1"/>
    <col min="8708" max="8708" width="9.7109375" bestFit="1" customWidth="1"/>
    <col min="8709" max="8709" width="10.140625" customWidth="1"/>
    <col min="8710" max="8710" width="9.85546875" bestFit="1" customWidth="1"/>
    <col min="8954" max="8954" width="1.5703125" customWidth="1"/>
    <col min="8955" max="8955" width="4.140625" customWidth="1"/>
    <col min="8956" max="8956" width="5.5703125" customWidth="1"/>
    <col min="8957" max="8957" width="7.7109375" customWidth="1"/>
    <col min="8958" max="8958" width="6.28515625" customWidth="1"/>
    <col min="8959" max="8959" width="0" hidden="1" customWidth="1"/>
    <col min="8960" max="8960" width="24.7109375" customWidth="1"/>
    <col min="8961" max="8961" width="9.85546875" customWidth="1"/>
    <col min="8962" max="8962" width="0" hidden="1" customWidth="1"/>
    <col min="8963" max="8963" width="10.5703125" customWidth="1"/>
    <col min="8964" max="8964" width="9.7109375" bestFit="1" customWidth="1"/>
    <col min="8965" max="8965" width="10.140625" customWidth="1"/>
    <col min="8966" max="8966" width="9.85546875" bestFit="1" customWidth="1"/>
    <col min="9210" max="9210" width="1.5703125" customWidth="1"/>
    <col min="9211" max="9211" width="4.140625" customWidth="1"/>
    <col min="9212" max="9212" width="5.5703125" customWidth="1"/>
    <col min="9213" max="9213" width="7.7109375" customWidth="1"/>
    <col min="9214" max="9214" width="6.28515625" customWidth="1"/>
    <col min="9215" max="9215" width="0" hidden="1" customWidth="1"/>
    <col min="9216" max="9216" width="24.7109375" customWidth="1"/>
    <col min="9217" max="9217" width="9.85546875" customWidth="1"/>
    <col min="9218" max="9218" width="0" hidden="1" customWidth="1"/>
    <col min="9219" max="9219" width="10.5703125" customWidth="1"/>
    <col min="9220" max="9220" width="9.7109375" bestFit="1" customWidth="1"/>
    <col min="9221" max="9221" width="10.140625" customWidth="1"/>
    <col min="9222" max="9222" width="9.85546875" bestFit="1" customWidth="1"/>
    <col min="9466" max="9466" width="1.5703125" customWidth="1"/>
    <col min="9467" max="9467" width="4.140625" customWidth="1"/>
    <col min="9468" max="9468" width="5.5703125" customWidth="1"/>
    <col min="9469" max="9469" width="7.7109375" customWidth="1"/>
    <col min="9470" max="9470" width="6.28515625" customWidth="1"/>
    <col min="9471" max="9471" width="0" hidden="1" customWidth="1"/>
    <col min="9472" max="9472" width="24.7109375" customWidth="1"/>
    <col min="9473" max="9473" width="9.85546875" customWidth="1"/>
    <col min="9474" max="9474" width="0" hidden="1" customWidth="1"/>
    <col min="9475" max="9475" width="10.5703125" customWidth="1"/>
    <col min="9476" max="9476" width="9.7109375" bestFit="1" customWidth="1"/>
    <col min="9477" max="9477" width="10.140625" customWidth="1"/>
    <col min="9478" max="9478" width="9.85546875" bestFit="1" customWidth="1"/>
    <col min="9722" max="9722" width="1.5703125" customWidth="1"/>
    <col min="9723" max="9723" width="4.140625" customWidth="1"/>
    <col min="9724" max="9724" width="5.5703125" customWidth="1"/>
    <col min="9725" max="9725" width="7.7109375" customWidth="1"/>
    <col min="9726" max="9726" width="6.28515625" customWidth="1"/>
    <col min="9727" max="9727" width="0" hidden="1" customWidth="1"/>
    <col min="9728" max="9728" width="24.7109375" customWidth="1"/>
    <col min="9729" max="9729" width="9.85546875" customWidth="1"/>
    <col min="9730" max="9730" width="0" hidden="1" customWidth="1"/>
    <col min="9731" max="9731" width="10.5703125" customWidth="1"/>
    <col min="9732" max="9732" width="9.7109375" bestFit="1" customWidth="1"/>
    <col min="9733" max="9733" width="10.140625" customWidth="1"/>
    <col min="9734" max="9734" width="9.85546875" bestFit="1" customWidth="1"/>
    <col min="9978" max="9978" width="1.5703125" customWidth="1"/>
    <col min="9979" max="9979" width="4.140625" customWidth="1"/>
    <col min="9980" max="9980" width="5.5703125" customWidth="1"/>
    <col min="9981" max="9981" width="7.7109375" customWidth="1"/>
    <col min="9982" max="9982" width="6.28515625" customWidth="1"/>
    <col min="9983" max="9983" width="0" hidden="1" customWidth="1"/>
    <col min="9984" max="9984" width="24.7109375" customWidth="1"/>
    <col min="9985" max="9985" width="9.85546875" customWidth="1"/>
    <col min="9986" max="9986" width="0" hidden="1" customWidth="1"/>
    <col min="9987" max="9987" width="10.5703125" customWidth="1"/>
    <col min="9988" max="9988" width="9.7109375" bestFit="1" customWidth="1"/>
    <col min="9989" max="9989" width="10.140625" customWidth="1"/>
    <col min="9990" max="9990" width="9.85546875" bestFit="1" customWidth="1"/>
    <col min="10234" max="10234" width="1.5703125" customWidth="1"/>
    <col min="10235" max="10235" width="4.140625" customWidth="1"/>
    <col min="10236" max="10236" width="5.5703125" customWidth="1"/>
    <col min="10237" max="10237" width="7.7109375" customWidth="1"/>
    <col min="10238" max="10238" width="6.28515625" customWidth="1"/>
    <col min="10239" max="10239" width="0" hidden="1" customWidth="1"/>
    <col min="10240" max="10240" width="24.7109375" customWidth="1"/>
    <col min="10241" max="10241" width="9.85546875" customWidth="1"/>
    <col min="10242" max="10242" width="0" hidden="1" customWidth="1"/>
    <col min="10243" max="10243" width="10.5703125" customWidth="1"/>
    <col min="10244" max="10244" width="9.7109375" bestFit="1" customWidth="1"/>
    <col min="10245" max="10245" width="10.140625" customWidth="1"/>
    <col min="10246" max="10246" width="9.85546875" bestFit="1" customWidth="1"/>
    <col min="10490" max="10490" width="1.5703125" customWidth="1"/>
    <col min="10491" max="10491" width="4.140625" customWidth="1"/>
    <col min="10492" max="10492" width="5.5703125" customWidth="1"/>
    <col min="10493" max="10493" width="7.7109375" customWidth="1"/>
    <col min="10494" max="10494" width="6.28515625" customWidth="1"/>
    <col min="10495" max="10495" width="0" hidden="1" customWidth="1"/>
    <col min="10496" max="10496" width="24.7109375" customWidth="1"/>
    <col min="10497" max="10497" width="9.85546875" customWidth="1"/>
    <col min="10498" max="10498" width="0" hidden="1" customWidth="1"/>
    <col min="10499" max="10499" width="10.5703125" customWidth="1"/>
    <col min="10500" max="10500" width="9.7109375" bestFit="1" customWidth="1"/>
    <col min="10501" max="10501" width="10.140625" customWidth="1"/>
    <col min="10502" max="10502" width="9.85546875" bestFit="1" customWidth="1"/>
    <col min="10746" max="10746" width="1.5703125" customWidth="1"/>
    <col min="10747" max="10747" width="4.140625" customWidth="1"/>
    <col min="10748" max="10748" width="5.5703125" customWidth="1"/>
    <col min="10749" max="10749" width="7.7109375" customWidth="1"/>
    <col min="10750" max="10750" width="6.28515625" customWidth="1"/>
    <col min="10751" max="10751" width="0" hidden="1" customWidth="1"/>
    <col min="10752" max="10752" width="24.7109375" customWidth="1"/>
    <col min="10753" max="10753" width="9.85546875" customWidth="1"/>
    <col min="10754" max="10754" width="0" hidden="1" customWidth="1"/>
    <col min="10755" max="10755" width="10.5703125" customWidth="1"/>
    <col min="10756" max="10756" width="9.7109375" bestFit="1" customWidth="1"/>
    <col min="10757" max="10757" width="10.140625" customWidth="1"/>
    <col min="10758" max="10758" width="9.85546875" bestFit="1" customWidth="1"/>
    <col min="11002" max="11002" width="1.5703125" customWidth="1"/>
    <col min="11003" max="11003" width="4.140625" customWidth="1"/>
    <col min="11004" max="11004" width="5.5703125" customWidth="1"/>
    <col min="11005" max="11005" width="7.7109375" customWidth="1"/>
    <col min="11006" max="11006" width="6.28515625" customWidth="1"/>
    <col min="11007" max="11007" width="0" hidden="1" customWidth="1"/>
    <col min="11008" max="11008" width="24.7109375" customWidth="1"/>
    <col min="11009" max="11009" width="9.85546875" customWidth="1"/>
    <col min="11010" max="11010" width="0" hidden="1" customWidth="1"/>
    <col min="11011" max="11011" width="10.5703125" customWidth="1"/>
    <col min="11012" max="11012" width="9.7109375" bestFit="1" customWidth="1"/>
    <col min="11013" max="11013" width="10.140625" customWidth="1"/>
    <col min="11014" max="11014" width="9.85546875" bestFit="1" customWidth="1"/>
    <col min="11258" max="11258" width="1.5703125" customWidth="1"/>
    <col min="11259" max="11259" width="4.140625" customWidth="1"/>
    <col min="11260" max="11260" width="5.5703125" customWidth="1"/>
    <col min="11261" max="11261" width="7.7109375" customWidth="1"/>
    <col min="11262" max="11262" width="6.28515625" customWidth="1"/>
    <col min="11263" max="11263" width="0" hidden="1" customWidth="1"/>
    <col min="11264" max="11264" width="24.7109375" customWidth="1"/>
    <col min="11265" max="11265" width="9.85546875" customWidth="1"/>
    <col min="11266" max="11266" width="0" hidden="1" customWidth="1"/>
    <col min="11267" max="11267" width="10.5703125" customWidth="1"/>
    <col min="11268" max="11268" width="9.7109375" bestFit="1" customWidth="1"/>
    <col min="11269" max="11269" width="10.140625" customWidth="1"/>
    <col min="11270" max="11270" width="9.85546875" bestFit="1" customWidth="1"/>
    <col min="11514" max="11514" width="1.5703125" customWidth="1"/>
    <col min="11515" max="11515" width="4.140625" customWidth="1"/>
    <col min="11516" max="11516" width="5.5703125" customWidth="1"/>
    <col min="11517" max="11517" width="7.7109375" customWidth="1"/>
    <col min="11518" max="11518" width="6.28515625" customWidth="1"/>
    <col min="11519" max="11519" width="0" hidden="1" customWidth="1"/>
    <col min="11520" max="11520" width="24.7109375" customWidth="1"/>
    <col min="11521" max="11521" width="9.85546875" customWidth="1"/>
    <col min="11522" max="11522" width="0" hidden="1" customWidth="1"/>
    <col min="11523" max="11523" width="10.5703125" customWidth="1"/>
    <col min="11524" max="11524" width="9.7109375" bestFit="1" customWidth="1"/>
    <col min="11525" max="11525" width="10.140625" customWidth="1"/>
    <col min="11526" max="11526" width="9.85546875" bestFit="1" customWidth="1"/>
    <col min="11770" max="11770" width="1.5703125" customWidth="1"/>
    <col min="11771" max="11771" width="4.140625" customWidth="1"/>
    <col min="11772" max="11772" width="5.5703125" customWidth="1"/>
    <col min="11773" max="11773" width="7.7109375" customWidth="1"/>
    <col min="11774" max="11774" width="6.28515625" customWidth="1"/>
    <col min="11775" max="11775" width="0" hidden="1" customWidth="1"/>
    <col min="11776" max="11776" width="24.7109375" customWidth="1"/>
    <col min="11777" max="11777" width="9.85546875" customWidth="1"/>
    <col min="11778" max="11778" width="0" hidden="1" customWidth="1"/>
    <col min="11779" max="11779" width="10.5703125" customWidth="1"/>
    <col min="11780" max="11780" width="9.7109375" bestFit="1" customWidth="1"/>
    <col min="11781" max="11781" width="10.140625" customWidth="1"/>
    <col min="11782" max="11782" width="9.85546875" bestFit="1" customWidth="1"/>
    <col min="12026" max="12026" width="1.5703125" customWidth="1"/>
    <col min="12027" max="12027" width="4.140625" customWidth="1"/>
    <col min="12028" max="12028" width="5.5703125" customWidth="1"/>
    <col min="12029" max="12029" width="7.7109375" customWidth="1"/>
    <col min="12030" max="12030" width="6.28515625" customWidth="1"/>
    <col min="12031" max="12031" width="0" hidden="1" customWidth="1"/>
    <col min="12032" max="12032" width="24.7109375" customWidth="1"/>
    <col min="12033" max="12033" width="9.85546875" customWidth="1"/>
    <col min="12034" max="12034" width="0" hidden="1" customWidth="1"/>
    <col min="12035" max="12035" width="10.5703125" customWidth="1"/>
    <col min="12036" max="12036" width="9.7109375" bestFit="1" customWidth="1"/>
    <col min="12037" max="12037" width="10.140625" customWidth="1"/>
    <col min="12038" max="12038" width="9.85546875" bestFit="1" customWidth="1"/>
    <col min="12282" max="12282" width="1.5703125" customWidth="1"/>
    <col min="12283" max="12283" width="4.140625" customWidth="1"/>
    <col min="12284" max="12284" width="5.5703125" customWidth="1"/>
    <col min="12285" max="12285" width="7.7109375" customWidth="1"/>
    <col min="12286" max="12286" width="6.28515625" customWidth="1"/>
    <col min="12287" max="12287" width="0" hidden="1" customWidth="1"/>
    <col min="12288" max="12288" width="24.7109375" customWidth="1"/>
    <col min="12289" max="12289" width="9.85546875" customWidth="1"/>
    <col min="12290" max="12290" width="0" hidden="1" customWidth="1"/>
    <col min="12291" max="12291" width="10.5703125" customWidth="1"/>
    <col min="12292" max="12292" width="9.7109375" bestFit="1" customWidth="1"/>
    <col min="12293" max="12293" width="10.140625" customWidth="1"/>
    <col min="12294" max="12294" width="9.85546875" bestFit="1" customWidth="1"/>
    <col min="12538" max="12538" width="1.5703125" customWidth="1"/>
    <col min="12539" max="12539" width="4.140625" customWidth="1"/>
    <col min="12540" max="12540" width="5.5703125" customWidth="1"/>
    <col min="12541" max="12541" width="7.7109375" customWidth="1"/>
    <col min="12542" max="12542" width="6.28515625" customWidth="1"/>
    <col min="12543" max="12543" width="0" hidden="1" customWidth="1"/>
    <col min="12544" max="12544" width="24.7109375" customWidth="1"/>
    <col min="12545" max="12545" width="9.85546875" customWidth="1"/>
    <col min="12546" max="12546" width="0" hidden="1" customWidth="1"/>
    <col min="12547" max="12547" width="10.5703125" customWidth="1"/>
    <col min="12548" max="12548" width="9.7109375" bestFit="1" customWidth="1"/>
    <col min="12549" max="12549" width="10.140625" customWidth="1"/>
    <col min="12550" max="12550" width="9.85546875" bestFit="1" customWidth="1"/>
    <col min="12794" max="12794" width="1.5703125" customWidth="1"/>
    <col min="12795" max="12795" width="4.140625" customWidth="1"/>
    <col min="12796" max="12796" width="5.5703125" customWidth="1"/>
    <col min="12797" max="12797" width="7.7109375" customWidth="1"/>
    <col min="12798" max="12798" width="6.28515625" customWidth="1"/>
    <col min="12799" max="12799" width="0" hidden="1" customWidth="1"/>
    <col min="12800" max="12800" width="24.7109375" customWidth="1"/>
    <col min="12801" max="12801" width="9.85546875" customWidth="1"/>
    <col min="12802" max="12802" width="0" hidden="1" customWidth="1"/>
    <col min="12803" max="12803" width="10.5703125" customWidth="1"/>
    <col min="12804" max="12804" width="9.7109375" bestFit="1" customWidth="1"/>
    <col min="12805" max="12805" width="10.140625" customWidth="1"/>
    <col min="12806" max="12806" width="9.85546875" bestFit="1" customWidth="1"/>
    <col min="13050" max="13050" width="1.5703125" customWidth="1"/>
    <col min="13051" max="13051" width="4.140625" customWidth="1"/>
    <col min="13052" max="13052" width="5.5703125" customWidth="1"/>
    <col min="13053" max="13053" width="7.7109375" customWidth="1"/>
    <col min="13054" max="13054" width="6.28515625" customWidth="1"/>
    <col min="13055" max="13055" width="0" hidden="1" customWidth="1"/>
    <col min="13056" max="13056" width="24.7109375" customWidth="1"/>
    <col min="13057" max="13057" width="9.85546875" customWidth="1"/>
    <col min="13058" max="13058" width="0" hidden="1" customWidth="1"/>
    <col min="13059" max="13059" width="10.5703125" customWidth="1"/>
    <col min="13060" max="13060" width="9.7109375" bestFit="1" customWidth="1"/>
    <col min="13061" max="13061" width="10.140625" customWidth="1"/>
    <col min="13062" max="13062" width="9.85546875" bestFit="1" customWidth="1"/>
    <col min="13306" max="13306" width="1.5703125" customWidth="1"/>
    <col min="13307" max="13307" width="4.140625" customWidth="1"/>
    <col min="13308" max="13308" width="5.5703125" customWidth="1"/>
    <col min="13309" max="13309" width="7.7109375" customWidth="1"/>
    <col min="13310" max="13310" width="6.28515625" customWidth="1"/>
    <col min="13311" max="13311" width="0" hidden="1" customWidth="1"/>
    <col min="13312" max="13312" width="24.7109375" customWidth="1"/>
    <col min="13313" max="13313" width="9.85546875" customWidth="1"/>
    <col min="13314" max="13314" width="0" hidden="1" customWidth="1"/>
    <col min="13315" max="13315" width="10.5703125" customWidth="1"/>
    <col min="13316" max="13316" width="9.7109375" bestFit="1" customWidth="1"/>
    <col min="13317" max="13317" width="10.140625" customWidth="1"/>
    <col min="13318" max="13318" width="9.85546875" bestFit="1" customWidth="1"/>
    <col min="13562" max="13562" width="1.5703125" customWidth="1"/>
    <col min="13563" max="13563" width="4.140625" customWidth="1"/>
    <col min="13564" max="13564" width="5.5703125" customWidth="1"/>
    <col min="13565" max="13565" width="7.7109375" customWidth="1"/>
    <col min="13566" max="13566" width="6.28515625" customWidth="1"/>
    <col min="13567" max="13567" width="0" hidden="1" customWidth="1"/>
    <col min="13568" max="13568" width="24.7109375" customWidth="1"/>
    <col min="13569" max="13569" width="9.85546875" customWidth="1"/>
    <col min="13570" max="13570" width="0" hidden="1" customWidth="1"/>
    <col min="13571" max="13571" width="10.5703125" customWidth="1"/>
    <col min="13572" max="13572" width="9.7109375" bestFit="1" customWidth="1"/>
    <col min="13573" max="13573" width="10.140625" customWidth="1"/>
    <col min="13574" max="13574" width="9.85546875" bestFit="1" customWidth="1"/>
    <col min="13818" max="13818" width="1.5703125" customWidth="1"/>
    <col min="13819" max="13819" width="4.140625" customWidth="1"/>
    <col min="13820" max="13820" width="5.5703125" customWidth="1"/>
    <col min="13821" max="13821" width="7.7109375" customWidth="1"/>
    <col min="13822" max="13822" width="6.28515625" customWidth="1"/>
    <col min="13823" max="13823" width="0" hidden="1" customWidth="1"/>
    <col min="13824" max="13824" width="24.7109375" customWidth="1"/>
    <col min="13825" max="13825" width="9.85546875" customWidth="1"/>
    <col min="13826" max="13826" width="0" hidden="1" customWidth="1"/>
    <col min="13827" max="13827" width="10.5703125" customWidth="1"/>
    <col min="13828" max="13828" width="9.7109375" bestFit="1" customWidth="1"/>
    <col min="13829" max="13829" width="10.140625" customWidth="1"/>
    <col min="13830" max="13830" width="9.85546875" bestFit="1" customWidth="1"/>
    <col min="14074" max="14074" width="1.5703125" customWidth="1"/>
    <col min="14075" max="14075" width="4.140625" customWidth="1"/>
    <col min="14076" max="14076" width="5.5703125" customWidth="1"/>
    <col min="14077" max="14077" width="7.7109375" customWidth="1"/>
    <col min="14078" max="14078" width="6.28515625" customWidth="1"/>
    <col min="14079" max="14079" width="0" hidden="1" customWidth="1"/>
    <col min="14080" max="14080" width="24.7109375" customWidth="1"/>
    <col min="14081" max="14081" width="9.85546875" customWidth="1"/>
    <col min="14082" max="14082" width="0" hidden="1" customWidth="1"/>
    <col min="14083" max="14083" width="10.5703125" customWidth="1"/>
    <col min="14084" max="14084" width="9.7109375" bestFit="1" customWidth="1"/>
    <col min="14085" max="14085" width="10.140625" customWidth="1"/>
    <col min="14086" max="14086" width="9.85546875" bestFit="1" customWidth="1"/>
    <col min="14330" max="14330" width="1.5703125" customWidth="1"/>
    <col min="14331" max="14331" width="4.140625" customWidth="1"/>
    <col min="14332" max="14332" width="5.5703125" customWidth="1"/>
    <col min="14333" max="14333" width="7.7109375" customWidth="1"/>
    <col min="14334" max="14334" width="6.28515625" customWidth="1"/>
    <col min="14335" max="14335" width="0" hidden="1" customWidth="1"/>
    <col min="14336" max="14336" width="24.7109375" customWidth="1"/>
    <col min="14337" max="14337" width="9.85546875" customWidth="1"/>
    <col min="14338" max="14338" width="0" hidden="1" customWidth="1"/>
    <col min="14339" max="14339" width="10.5703125" customWidth="1"/>
    <col min="14340" max="14340" width="9.7109375" bestFit="1" customWidth="1"/>
    <col min="14341" max="14341" width="10.140625" customWidth="1"/>
    <col min="14342" max="14342" width="9.85546875" bestFit="1" customWidth="1"/>
    <col min="14586" max="14586" width="1.5703125" customWidth="1"/>
    <col min="14587" max="14587" width="4.140625" customWidth="1"/>
    <col min="14588" max="14588" width="5.5703125" customWidth="1"/>
    <col min="14589" max="14589" width="7.7109375" customWidth="1"/>
    <col min="14590" max="14590" width="6.28515625" customWidth="1"/>
    <col min="14591" max="14591" width="0" hidden="1" customWidth="1"/>
    <col min="14592" max="14592" width="24.7109375" customWidth="1"/>
    <col min="14593" max="14593" width="9.85546875" customWidth="1"/>
    <col min="14594" max="14594" width="0" hidden="1" customWidth="1"/>
    <col min="14595" max="14595" width="10.5703125" customWidth="1"/>
    <col min="14596" max="14596" width="9.7109375" bestFit="1" customWidth="1"/>
    <col min="14597" max="14597" width="10.140625" customWidth="1"/>
    <col min="14598" max="14598" width="9.85546875" bestFit="1" customWidth="1"/>
    <col min="14842" max="14842" width="1.5703125" customWidth="1"/>
    <col min="14843" max="14843" width="4.140625" customWidth="1"/>
    <col min="14844" max="14844" width="5.5703125" customWidth="1"/>
    <col min="14845" max="14845" width="7.7109375" customWidth="1"/>
    <col min="14846" max="14846" width="6.28515625" customWidth="1"/>
    <col min="14847" max="14847" width="0" hidden="1" customWidth="1"/>
    <col min="14848" max="14848" width="24.7109375" customWidth="1"/>
    <col min="14849" max="14849" width="9.85546875" customWidth="1"/>
    <col min="14850" max="14850" width="0" hidden="1" customWidth="1"/>
    <col min="14851" max="14851" width="10.5703125" customWidth="1"/>
    <col min="14852" max="14852" width="9.7109375" bestFit="1" customWidth="1"/>
    <col min="14853" max="14853" width="10.140625" customWidth="1"/>
    <col min="14854" max="14854" width="9.85546875" bestFit="1" customWidth="1"/>
    <col min="15098" max="15098" width="1.5703125" customWidth="1"/>
    <col min="15099" max="15099" width="4.140625" customWidth="1"/>
    <col min="15100" max="15100" width="5.5703125" customWidth="1"/>
    <col min="15101" max="15101" width="7.7109375" customWidth="1"/>
    <col min="15102" max="15102" width="6.28515625" customWidth="1"/>
    <col min="15103" max="15103" width="0" hidden="1" customWidth="1"/>
    <col min="15104" max="15104" width="24.7109375" customWidth="1"/>
    <col min="15105" max="15105" width="9.85546875" customWidth="1"/>
    <col min="15106" max="15106" width="0" hidden="1" customWidth="1"/>
    <col min="15107" max="15107" width="10.5703125" customWidth="1"/>
    <col min="15108" max="15108" width="9.7109375" bestFit="1" customWidth="1"/>
    <col min="15109" max="15109" width="10.140625" customWidth="1"/>
    <col min="15110" max="15110" width="9.85546875" bestFit="1" customWidth="1"/>
    <col min="15354" max="15354" width="1.5703125" customWidth="1"/>
    <col min="15355" max="15355" width="4.140625" customWidth="1"/>
    <col min="15356" max="15356" width="5.5703125" customWidth="1"/>
    <col min="15357" max="15357" width="7.7109375" customWidth="1"/>
    <col min="15358" max="15358" width="6.28515625" customWidth="1"/>
    <col min="15359" max="15359" width="0" hidden="1" customWidth="1"/>
    <col min="15360" max="15360" width="24.7109375" customWidth="1"/>
    <col min="15361" max="15361" width="9.85546875" customWidth="1"/>
    <col min="15362" max="15362" width="0" hidden="1" customWidth="1"/>
    <col min="15363" max="15363" width="10.5703125" customWidth="1"/>
    <col min="15364" max="15364" width="9.7109375" bestFit="1" customWidth="1"/>
    <col min="15365" max="15365" width="10.140625" customWidth="1"/>
    <col min="15366" max="15366" width="9.85546875" bestFit="1" customWidth="1"/>
    <col min="15610" max="15610" width="1.5703125" customWidth="1"/>
    <col min="15611" max="15611" width="4.140625" customWidth="1"/>
    <col min="15612" max="15612" width="5.5703125" customWidth="1"/>
    <col min="15613" max="15613" width="7.7109375" customWidth="1"/>
    <col min="15614" max="15614" width="6.28515625" customWidth="1"/>
    <col min="15615" max="15615" width="0" hidden="1" customWidth="1"/>
    <col min="15616" max="15616" width="24.7109375" customWidth="1"/>
    <col min="15617" max="15617" width="9.85546875" customWidth="1"/>
    <col min="15618" max="15618" width="0" hidden="1" customWidth="1"/>
    <col min="15619" max="15619" width="10.5703125" customWidth="1"/>
    <col min="15620" max="15620" width="9.7109375" bestFit="1" customWidth="1"/>
    <col min="15621" max="15621" width="10.140625" customWidth="1"/>
    <col min="15622" max="15622" width="9.85546875" bestFit="1" customWidth="1"/>
    <col min="15866" max="15866" width="1.5703125" customWidth="1"/>
    <col min="15867" max="15867" width="4.140625" customWidth="1"/>
    <col min="15868" max="15868" width="5.5703125" customWidth="1"/>
    <col min="15869" max="15869" width="7.7109375" customWidth="1"/>
    <col min="15870" max="15870" width="6.28515625" customWidth="1"/>
    <col min="15871" max="15871" width="0" hidden="1" customWidth="1"/>
    <col min="15872" max="15872" width="24.7109375" customWidth="1"/>
    <col min="15873" max="15873" width="9.85546875" customWidth="1"/>
    <col min="15874" max="15874" width="0" hidden="1" customWidth="1"/>
    <col min="15875" max="15875" width="10.5703125" customWidth="1"/>
    <col min="15876" max="15876" width="9.7109375" bestFit="1" customWidth="1"/>
    <col min="15877" max="15877" width="10.140625" customWidth="1"/>
    <col min="15878" max="15878" width="9.85546875" bestFit="1" customWidth="1"/>
    <col min="16122" max="16122" width="1.5703125" customWidth="1"/>
    <col min="16123" max="16123" width="4.140625" customWidth="1"/>
    <col min="16124" max="16124" width="5.5703125" customWidth="1"/>
    <col min="16125" max="16125" width="7.7109375" customWidth="1"/>
    <col min="16126" max="16126" width="6.28515625" customWidth="1"/>
    <col min="16127" max="16127" width="0" hidden="1" customWidth="1"/>
    <col min="16128" max="16128" width="24.7109375" customWidth="1"/>
    <col min="16129" max="16129" width="9.85546875" customWidth="1"/>
    <col min="16130" max="16130" width="0" hidden="1" customWidth="1"/>
    <col min="16131" max="16131" width="10.5703125" customWidth="1"/>
    <col min="16132" max="16132" width="9.7109375" bestFit="1" customWidth="1"/>
    <col min="16133" max="16133" width="10.140625" customWidth="1"/>
    <col min="16134" max="16134" width="9.85546875" bestFit="1" customWidth="1"/>
  </cols>
  <sheetData>
    <row r="1" spans="2:11" ht="15.75" thickBot="1" x14ac:dyDescent="0.3"/>
    <row r="2" spans="2:11" ht="18.75" x14ac:dyDescent="0.3">
      <c r="B2" s="333" t="s">
        <v>236</v>
      </c>
      <c r="C2" s="334"/>
      <c r="D2" s="334"/>
      <c r="E2" s="334"/>
      <c r="F2" s="334"/>
      <c r="G2" s="198"/>
      <c r="H2" s="198"/>
      <c r="I2" s="198"/>
      <c r="J2" s="198"/>
      <c r="K2" s="198"/>
    </row>
    <row r="3" spans="2:11" ht="38.25" x14ac:dyDescent="0.25">
      <c r="B3" s="857" t="s">
        <v>0</v>
      </c>
      <c r="C3" s="858"/>
      <c r="D3" s="858"/>
      <c r="E3" s="858"/>
      <c r="F3" s="859"/>
      <c r="G3" s="636" t="s">
        <v>374</v>
      </c>
      <c r="H3" s="636" t="s">
        <v>432</v>
      </c>
      <c r="I3" s="636" t="s">
        <v>433</v>
      </c>
      <c r="J3" s="636" t="s">
        <v>407</v>
      </c>
      <c r="K3" s="636" t="s">
        <v>408</v>
      </c>
    </row>
    <row r="4" spans="2:11" x14ac:dyDescent="0.25">
      <c r="B4" s="335"/>
      <c r="C4" s="175"/>
      <c r="D4" s="175"/>
      <c r="E4" s="175"/>
      <c r="F4" s="175"/>
      <c r="G4" s="175"/>
      <c r="H4" s="175"/>
      <c r="I4" s="175"/>
    </row>
    <row r="5" spans="2:11" ht="37.5" customHeight="1" x14ac:dyDescent="0.25">
      <c r="B5" s="200" t="s">
        <v>196</v>
      </c>
      <c r="C5" s="201" t="s">
        <v>197</v>
      </c>
      <c r="D5" s="202" t="s">
        <v>198</v>
      </c>
      <c r="E5" s="202" t="s">
        <v>199</v>
      </c>
      <c r="F5" s="202" t="s">
        <v>201</v>
      </c>
      <c r="G5" s="478">
        <f t="shared" ref="G5:J5" si="0">G6+G10</f>
        <v>68005</v>
      </c>
      <c r="H5" s="478">
        <f t="shared" si="0"/>
        <v>7834.15</v>
      </c>
      <c r="I5" s="478">
        <f t="shared" si="0"/>
        <v>75839.149999999994</v>
      </c>
      <c r="J5" s="478">
        <f t="shared" si="0"/>
        <v>78430.960000000006</v>
      </c>
      <c r="K5" s="758">
        <f t="shared" ref="K5:K14" si="1">J5/I5*100</f>
        <v>103.41750929434205</v>
      </c>
    </row>
    <row r="6" spans="2:11" x14ac:dyDescent="0.25">
      <c r="B6" s="249"/>
      <c r="C6" s="337">
        <v>1</v>
      </c>
      <c r="D6" s="869" t="s">
        <v>237</v>
      </c>
      <c r="E6" s="870"/>
      <c r="F6" s="870"/>
      <c r="G6" s="207">
        <f t="shared" ref="G6:J6" si="2">G7</f>
        <v>60405</v>
      </c>
      <c r="H6" s="207">
        <f t="shared" si="2"/>
        <v>0</v>
      </c>
      <c r="I6" s="207">
        <f t="shared" si="2"/>
        <v>60405</v>
      </c>
      <c r="J6" s="207">
        <f t="shared" si="2"/>
        <v>57616.54</v>
      </c>
      <c r="K6" s="759">
        <f t="shared" si="1"/>
        <v>95.383726512705906</v>
      </c>
    </row>
    <row r="7" spans="2:11" x14ac:dyDescent="0.25">
      <c r="B7" s="208"/>
      <c r="C7" s="310"/>
      <c r="D7" s="77" t="s">
        <v>238</v>
      </c>
      <c r="E7" s="73">
        <v>630</v>
      </c>
      <c r="F7" s="107" t="s">
        <v>19</v>
      </c>
      <c r="G7" s="89">
        <f t="shared" ref="G7:J7" si="3">SUM(G8:G9)</f>
        <v>60405</v>
      </c>
      <c r="H7" s="89"/>
      <c r="I7" s="89">
        <f t="shared" si="3"/>
        <v>60405</v>
      </c>
      <c r="J7" s="89">
        <f t="shared" si="3"/>
        <v>57616.54</v>
      </c>
      <c r="K7" s="759">
        <f t="shared" si="1"/>
        <v>95.383726512705906</v>
      </c>
    </row>
    <row r="8" spans="2:11" x14ac:dyDescent="0.25">
      <c r="B8" s="208"/>
      <c r="C8" s="310"/>
      <c r="D8" s="77" t="s">
        <v>238</v>
      </c>
      <c r="E8" s="217">
        <v>633</v>
      </c>
      <c r="F8" s="215" t="s">
        <v>68</v>
      </c>
      <c r="G8" s="76"/>
      <c r="H8" s="76"/>
      <c r="I8" s="76"/>
      <c r="J8" s="130"/>
      <c r="K8" s="759"/>
    </row>
    <row r="9" spans="2:11" x14ac:dyDescent="0.25">
      <c r="B9" s="208"/>
      <c r="C9" s="310"/>
      <c r="D9" s="77" t="s">
        <v>238</v>
      </c>
      <c r="E9" s="217">
        <v>637</v>
      </c>
      <c r="F9" s="215" t="s">
        <v>78</v>
      </c>
      <c r="G9" s="76">
        <v>60405</v>
      </c>
      <c r="H9" s="76"/>
      <c r="I9" s="76">
        <v>60405</v>
      </c>
      <c r="J9" s="451">
        <v>57616.54</v>
      </c>
      <c r="K9" s="759">
        <f t="shared" si="1"/>
        <v>95.383726512705906</v>
      </c>
    </row>
    <row r="10" spans="2:11" x14ac:dyDescent="0.25">
      <c r="B10" s="249"/>
      <c r="C10" s="337">
        <v>2</v>
      </c>
      <c r="D10" s="871" t="s">
        <v>239</v>
      </c>
      <c r="E10" s="872"/>
      <c r="F10" s="872"/>
      <c r="G10" s="207">
        <f t="shared" ref="G10" si="4">SUM(G12)</f>
        <v>7600</v>
      </c>
      <c r="H10" s="207">
        <f t="shared" ref="H10:J10" si="5">SUM(H12)</f>
        <v>7834.15</v>
      </c>
      <c r="I10" s="207">
        <f t="shared" si="5"/>
        <v>15434.15</v>
      </c>
      <c r="J10" s="207">
        <f t="shared" si="5"/>
        <v>20814.420000000002</v>
      </c>
      <c r="K10" s="759">
        <f t="shared" si="1"/>
        <v>134.85951607312359</v>
      </c>
    </row>
    <row r="11" spans="2:11" s="6" customFormat="1" x14ac:dyDescent="0.25">
      <c r="B11" s="299"/>
      <c r="C11" s="338"/>
      <c r="D11" s="339" t="s">
        <v>240</v>
      </c>
      <c r="E11" s="73">
        <v>620</v>
      </c>
      <c r="F11" s="340" t="s">
        <v>241</v>
      </c>
      <c r="G11" s="89">
        <v>0</v>
      </c>
      <c r="H11" s="89">
        <v>0</v>
      </c>
      <c r="I11" s="89">
        <v>0</v>
      </c>
      <c r="J11" s="89">
        <v>0</v>
      </c>
      <c r="K11" s="759"/>
    </row>
    <row r="12" spans="2:11" x14ac:dyDescent="0.25">
      <c r="B12" s="208"/>
      <c r="C12" s="310"/>
      <c r="D12" s="77" t="s">
        <v>240</v>
      </c>
      <c r="E12" s="145">
        <v>630</v>
      </c>
      <c r="F12" s="102" t="s">
        <v>19</v>
      </c>
      <c r="G12" s="84">
        <f t="shared" ref="G12:J12" si="6">SUM(G13:G15)</f>
        <v>7600</v>
      </c>
      <c r="H12" s="84">
        <f t="shared" si="6"/>
        <v>7834.15</v>
      </c>
      <c r="I12" s="84">
        <f t="shared" si="6"/>
        <v>15434.15</v>
      </c>
      <c r="J12" s="84">
        <f t="shared" si="6"/>
        <v>20814.420000000002</v>
      </c>
      <c r="K12" s="759">
        <f t="shared" si="1"/>
        <v>134.85951607312359</v>
      </c>
    </row>
    <row r="13" spans="2:11" x14ac:dyDescent="0.25">
      <c r="B13" s="281"/>
      <c r="C13" s="282"/>
      <c r="D13" s="77" t="s">
        <v>240</v>
      </c>
      <c r="E13" s="113">
        <v>633</v>
      </c>
      <c r="F13" s="111" t="s">
        <v>68</v>
      </c>
      <c r="G13" s="76">
        <v>2500</v>
      </c>
      <c r="H13" s="76"/>
      <c r="I13" s="76">
        <v>2500</v>
      </c>
      <c r="J13" s="130">
        <v>5193.5200000000004</v>
      </c>
      <c r="K13" s="759">
        <f t="shared" si="1"/>
        <v>207.74080000000001</v>
      </c>
    </row>
    <row r="14" spans="2:11" x14ac:dyDescent="0.25">
      <c r="B14" s="281"/>
      <c r="C14" s="282"/>
      <c r="D14" s="77" t="s">
        <v>240</v>
      </c>
      <c r="E14" s="110">
        <v>635</v>
      </c>
      <c r="F14" s="77" t="s">
        <v>73</v>
      </c>
      <c r="G14" s="76">
        <v>5100</v>
      </c>
      <c r="H14" s="76">
        <v>7834.15</v>
      </c>
      <c r="I14" s="76">
        <v>12934.15</v>
      </c>
      <c r="J14" s="130">
        <v>15390.49</v>
      </c>
      <c r="K14" s="759">
        <f t="shared" si="1"/>
        <v>118.99112040605684</v>
      </c>
    </row>
    <row r="15" spans="2:11" x14ac:dyDescent="0.25">
      <c r="B15" s="281"/>
      <c r="C15" s="282"/>
      <c r="D15" s="77" t="s">
        <v>240</v>
      </c>
      <c r="E15" s="110">
        <v>637</v>
      </c>
      <c r="F15" s="77" t="s">
        <v>53</v>
      </c>
      <c r="G15" s="76">
        <v>0</v>
      </c>
      <c r="H15" s="76">
        <v>0</v>
      </c>
      <c r="I15" s="76">
        <v>0</v>
      </c>
      <c r="J15" s="130">
        <v>230.41</v>
      </c>
      <c r="K15" s="759">
        <v>0</v>
      </c>
    </row>
    <row r="16" spans="2:11" x14ac:dyDescent="0.25">
      <c r="B16" s="281"/>
      <c r="C16" s="282"/>
      <c r="D16" s="78"/>
      <c r="E16" s="78"/>
      <c r="F16" s="78"/>
    </row>
    <row r="17" spans="2:11" x14ac:dyDescent="0.25">
      <c r="B17" s="873" t="s">
        <v>106</v>
      </c>
      <c r="C17" s="874"/>
      <c r="D17" s="874"/>
      <c r="E17" s="874"/>
      <c r="F17" s="874"/>
      <c r="G17" s="57"/>
      <c r="H17" s="57"/>
      <c r="I17" s="57"/>
      <c r="J17" s="57"/>
      <c r="K17" s="57"/>
    </row>
    <row r="18" spans="2:11" ht="33.75" x14ac:dyDescent="0.25">
      <c r="B18" s="200" t="s">
        <v>196</v>
      </c>
      <c r="C18" s="201" t="s">
        <v>197</v>
      </c>
      <c r="D18" s="202" t="s">
        <v>198</v>
      </c>
      <c r="E18" s="202" t="s">
        <v>199</v>
      </c>
      <c r="F18" s="202" t="s">
        <v>201</v>
      </c>
      <c r="G18" s="341">
        <f>SUM(G19:G24)</f>
        <v>30000</v>
      </c>
      <c r="H18" s="341">
        <f>SUM(H19:H24)</f>
        <v>28000</v>
      </c>
      <c r="I18" s="336">
        <f>SUM(I19:I24)</f>
        <v>28000</v>
      </c>
      <c r="J18" s="336">
        <f>SUM(J19:J24)</f>
        <v>5241.93</v>
      </c>
      <c r="K18" s="336"/>
    </row>
    <row r="19" spans="2:11" ht="26.25" x14ac:dyDescent="0.25">
      <c r="B19" s="342"/>
      <c r="C19" s="321"/>
      <c r="D19" s="499" t="s">
        <v>238</v>
      </c>
      <c r="E19" s="499">
        <v>716</v>
      </c>
      <c r="F19" s="500" t="s">
        <v>242</v>
      </c>
      <c r="G19" s="449">
        <v>0</v>
      </c>
      <c r="H19" s="449">
        <v>0</v>
      </c>
      <c r="I19" s="449">
        <v>0</v>
      </c>
      <c r="J19" s="449">
        <v>36</v>
      </c>
      <c r="K19" s="760">
        <v>0</v>
      </c>
    </row>
    <row r="20" spans="2:11" x14ac:dyDescent="0.25">
      <c r="B20" s="320"/>
      <c r="C20" s="321"/>
      <c r="D20" s="501" t="s">
        <v>238</v>
      </c>
      <c r="E20" s="502">
        <v>716</v>
      </c>
      <c r="F20" s="261" t="s">
        <v>345</v>
      </c>
      <c r="G20" s="449">
        <v>30000</v>
      </c>
      <c r="H20" s="449"/>
      <c r="I20" s="449"/>
      <c r="J20" s="449">
        <v>3817.93</v>
      </c>
      <c r="K20" s="760">
        <v>0</v>
      </c>
    </row>
    <row r="21" spans="2:11" x14ac:dyDescent="0.25">
      <c r="B21" s="320"/>
      <c r="C21" s="321"/>
      <c r="D21" s="501" t="s">
        <v>238</v>
      </c>
      <c r="E21" s="502">
        <v>717</v>
      </c>
      <c r="F21" s="261" t="s">
        <v>398</v>
      </c>
      <c r="G21" s="449">
        <v>0</v>
      </c>
      <c r="H21" s="449">
        <v>23000</v>
      </c>
      <c r="I21" s="449">
        <v>23000</v>
      </c>
      <c r="J21" s="449">
        <v>1388</v>
      </c>
      <c r="K21" s="760">
        <v>6</v>
      </c>
    </row>
    <row r="22" spans="2:11" x14ac:dyDescent="0.25">
      <c r="B22" s="320"/>
      <c r="C22" s="321"/>
      <c r="D22" s="501" t="s">
        <v>238</v>
      </c>
      <c r="E22" s="502">
        <v>718004</v>
      </c>
      <c r="F22" s="261" t="s">
        <v>399</v>
      </c>
      <c r="G22" s="449">
        <v>0</v>
      </c>
      <c r="H22" s="449">
        <v>5000</v>
      </c>
      <c r="I22" s="449">
        <v>5000</v>
      </c>
      <c r="J22" s="449">
        <v>0</v>
      </c>
      <c r="K22" s="760">
        <v>0</v>
      </c>
    </row>
    <row r="23" spans="2:11" ht="26.25" x14ac:dyDescent="0.25">
      <c r="B23" s="320"/>
      <c r="C23" s="321"/>
      <c r="D23" s="501" t="s">
        <v>240</v>
      </c>
      <c r="E23" s="502">
        <v>713</v>
      </c>
      <c r="F23" s="261" t="s">
        <v>369</v>
      </c>
      <c r="G23" s="449"/>
      <c r="H23" s="449"/>
      <c r="I23" s="449"/>
      <c r="J23" s="449"/>
      <c r="K23" s="760"/>
    </row>
    <row r="24" spans="2:11" x14ac:dyDescent="0.25">
      <c r="B24" s="320"/>
      <c r="C24" s="321"/>
      <c r="D24" s="501" t="s">
        <v>240</v>
      </c>
      <c r="E24" s="502">
        <v>717</v>
      </c>
      <c r="F24" s="500" t="s">
        <v>112</v>
      </c>
      <c r="G24" s="449"/>
      <c r="H24" s="449"/>
      <c r="I24" s="449"/>
      <c r="J24" s="449"/>
      <c r="K24" s="760"/>
    </row>
    <row r="26" spans="2:11" ht="15.75" x14ac:dyDescent="0.25">
      <c r="B26" s="867" t="s">
        <v>221</v>
      </c>
      <c r="C26" s="868"/>
      <c r="D26" s="868"/>
      <c r="E26" s="868"/>
      <c r="F26" s="868"/>
      <c r="G26" s="207">
        <f>G5+G18</f>
        <v>98005</v>
      </c>
      <c r="H26" s="207">
        <f>H5+H18</f>
        <v>35834.15</v>
      </c>
      <c r="I26" s="207">
        <f>I5+I18</f>
        <v>103839.15</v>
      </c>
    </row>
  </sheetData>
  <mergeCells count="5">
    <mergeCell ref="B26:F26"/>
    <mergeCell ref="B3:F3"/>
    <mergeCell ref="D6:F6"/>
    <mergeCell ref="D10:F10"/>
    <mergeCell ref="B17:F17"/>
  </mergeCell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L21"/>
  <sheetViews>
    <sheetView workbookViewId="0">
      <selection activeCell="L8" sqref="L8"/>
    </sheetView>
  </sheetViews>
  <sheetFormatPr defaultRowHeight="16.5" customHeight="1" x14ac:dyDescent="0.25"/>
  <cols>
    <col min="1" max="1" width="1" customWidth="1"/>
    <col min="2" max="2" width="3.5703125" customWidth="1"/>
    <col min="3" max="3" width="5.5703125" customWidth="1"/>
    <col min="4" max="4" width="5.28515625" customWidth="1"/>
    <col min="5" max="5" width="6.85546875" customWidth="1"/>
    <col min="6" max="6" width="8" customWidth="1"/>
    <col min="7" max="7" width="22.5703125" customWidth="1"/>
    <col min="8" max="8" width="11.28515625" customWidth="1"/>
    <col min="9" max="10" width="10.7109375" bestFit="1" customWidth="1"/>
    <col min="11" max="11" width="13.42578125" customWidth="1"/>
    <col min="251" max="251" width="1" customWidth="1"/>
    <col min="252" max="252" width="3.5703125" customWidth="1"/>
    <col min="253" max="253" width="5.5703125" customWidth="1"/>
    <col min="254" max="254" width="5.28515625" customWidth="1"/>
    <col min="255" max="255" width="6.85546875" customWidth="1"/>
    <col min="256" max="256" width="7" customWidth="1"/>
    <col min="257" max="257" width="22.5703125" customWidth="1"/>
    <col min="258" max="258" width="10.28515625" customWidth="1"/>
    <col min="259" max="259" width="0" hidden="1" customWidth="1"/>
    <col min="260" max="260" width="10.140625" customWidth="1"/>
    <col min="261" max="261" width="9.28515625" bestFit="1" customWidth="1"/>
    <col min="262" max="262" width="10.140625" customWidth="1"/>
    <col min="263" max="263" width="10.28515625" customWidth="1"/>
    <col min="507" max="507" width="1" customWidth="1"/>
    <col min="508" max="508" width="3.5703125" customWidth="1"/>
    <col min="509" max="509" width="5.5703125" customWidth="1"/>
    <col min="510" max="510" width="5.28515625" customWidth="1"/>
    <col min="511" max="511" width="6.85546875" customWidth="1"/>
    <col min="512" max="512" width="7" customWidth="1"/>
    <col min="513" max="513" width="22.5703125" customWidth="1"/>
    <col min="514" max="514" width="10.28515625" customWidth="1"/>
    <col min="515" max="515" width="0" hidden="1" customWidth="1"/>
    <col min="516" max="516" width="10.140625" customWidth="1"/>
    <col min="517" max="517" width="9.28515625" bestFit="1" customWidth="1"/>
    <col min="518" max="518" width="10.140625" customWidth="1"/>
    <col min="519" max="519" width="10.28515625" customWidth="1"/>
    <col min="763" max="763" width="1" customWidth="1"/>
    <col min="764" max="764" width="3.5703125" customWidth="1"/>
    <col min="765" max="765" width="5.5703125" customWidth="1"/>
    <col min="766" max="766" width="5.28515625" customWidth="1"/>
    <col min="767" max="767" width="6.85546875" customWidth="1"/>
    <col min="768" max="768" width="7" customWidth="1"/>
    <col min="769" max="769" width="22.5703125" customWidth="1"/>
    <col min="770" max="770" width="10.28515625" customWidth="1"/>
    <col min="771" max="771" width="0" hidden="1" customWidth="1"/>
    <col min="772" max="772" width="10.140625" customWidth="1"/>
    <col min="773" max="773" width="9.28515625" bestFit="1" customWidth="1"/>
    <col min="774" max="774" width="10.140625" customWidth="1"/>
    <col min="775" max="775" width="10.28515625" customWidth="1"/>
    <col min="1019" max="1019" width="1" customWidth="1"/>
    <col min="1020" max="1020" width="3.5703125" customWidth="1"/>
    <col min="1021" max="1021" width="5.5703125" customWidth="1"/>
    <col min="1022" max="1022" width="5.28515625" customWidth="1"/>
    <col min="1023" max="1023" width="6.85546875" customWidth="1"/>
    <col min="1024" max="1024" width="7" customWidth="1"/>
    <col min="1025" max="1025" width="22.5703125" customWidth="1"/>
    <col min="1026" max="1026" width="10.28515625" customWidth="1"/>
    <col min="1027" max="1027" width="0" hidden="1" customWidth="1"/>
    <col min="1028" max="1028" width="10.140625" customWidth="1"/>
    <col min="1029" max="1029" width="9.28515625" bestFit="1" customWidth="1"/>
    <col min="1030" max="1030" width="10.140625" customWidth="1"/>
    <col min="1031" max="1031" width="10.28515625" customWidth="1"/>
    <col min="1275" max="1275" width="1" customWidth="1"/>
    <col min="1276" max="1276" width="3.5703125" customWidth="1"/>
    <col min="1277" max="1277" width="5.5703125" customWidth="1"/>
    <col min="1278" max="1278" width="5.28515625" customWidth="1"/>
    <col min="1279" max="1279" width="6.85546875" customWidth="1"/>
    <col min="1280" max="1280" width="7" customWidth="1"/>
    <col min="1281" max="1281" width="22.5703125" customWidth="1"/>
    <col min="1282" max="1282" width="10.28515625" customWidth="1"/>
    <col min="1283" max="1283" width="0" hidden="1" customWidth="1"/>
    <col min="1284" max="1284" width="10.140625" customWidth="1"/>
    <col min="1285" max="1285" width="9.28515625" bestFit="1" customWidth="1"/>
    <col min="1286" max="1286" width="10.140625" customWidth="1"/>
    <col min="1287" max="1287" width="10.28515625" customWidth="1"/>
    <col min="1531" max="1531" width="1" customWidth="1"/>
    <col min="1532" max="1532" width="3.5703125" customWidth="1"/>
    <col min="1533" max="1533" width="5.5703125" customWidth="1"/>
    <col min="1534" max="1534" width="5.28515625" customWidth="1"/>
    <col min="1535" max="1535" width="6.85546875" customWidth="1"/>
    <col min="1536" max="1536" width="7" customWidth="1"/>
    <col min="1537" max="1537" width="22.5703125" customWidth="1"/>
    <col min="1538" max="1538" width="10.28515625" customWidth="1"/>
    <col min="1539" max="1539" width="0" hidden="1" customWidth="1"/>
    <col min="1540" max="1540" width="10.140625" customWidth="1"/>
    <col min="1541" max="1541" width="9.28515625" bestFit="1" customWidth="1"/>
    <col min="1542" max="1542" width="10.140625" customWidth="1"/>
    <col min="1543" max="1543" width="10.28515625" customWidth="1"/>
    <col min="1787" max="1787" width="1" customWidth="1"/>
    <col min="1788" max="1788" width="3.5703125" customWidth="1"/>
    <col min="1789" max="1789" width="5.5703125" customWidth="1"/>
    <col min="1790" max="1790" width="5.28515625" customWidth="1"/>
    <col min="1791" max="1791" width="6.85546875" customWidth="1"/>
    <col min="1792" max="1792" width="7" customWidth="1"/>
    <col min="1793" max="1793" width="22.5703125" customWidth="1"/>
    <col min="1794" max="1794" width="10.28515625" customWidth="1"/>
    <col min="1795" max="1795" width="0" hidden="1" customWidth="1"/>
    <col min="1796" max="1796" width="10.140625" customWidth="1"/>
    <col min="1797" max="1797" width="9.28515625" bestFit="1" customWidth="1"/>
    <col min="1798" max="1798" width="10.140625" customWidth="1"/>
    <col min="1799" max="1799" width="10.28515625" customWidth="1"/>
    <col min="2043" max="2043" width="1" customWidth="1"/>
    <col min="2044" max="2044" width="3.5703125" customWidth="1"/>
    <col min="2045" max="2045" width="5.5703125" customWidth="1"/>
    <col min="2046" max="2046" width="5.28515625" customWidth="1"/>
    <col min="2047" max="2047" width="6.85546875" customWidth="1"/>
    <col min="2048" max="2048" width="7" customWidth="1"/>
    <col min="2049" max="2049" width="22.5703125" customWidth="1"/>
    <col min="2050" max="2050" width="10.28515625" customWidth="1"/>
    <col min="2051" max="2051" width="0" hidden="1" customWidth="1"/>
    <col min="2052" max="2052" width="10.140625" customWidth="1"/>
    <col min="2053" max="2053" width="9.28515625" bestFit="1" customWidth="1"/>
    <col min="2054" max="2054" width="10.140625" customWidth="1"/>
    <col min="2055" max="2055" width="10.28515625" customWidth="1"/>
    <col min="2299" max="2299" width="1" customWidth="1"/>
    <col min="2300" max="2300" width="3.5703125" customWidth="1"/>
    <col min="2301" max="2301" width="5.5703125" customWidth="1"/>
    <col min="2302" max="2302" width="5.28515625" customWidth="1"/>
    <col min="2303" max="2303" width="6.85546875" customWidth="1"/>
    <col min="2304" max="2304" width="7" customWidth="1"/>
    <col min="2305" max="2305" width="22.5703125" customWidth="1"/>
    <col min="2306" max="2306" width="10.28515625" customWidth="1"/>
    <col min="2307" max="2307" width="0" hidden="1" customWidth="1"/>
    <col min="2308" max="2308" width="10.140625" customWidth="1"/>
    <col min="2309" max="2309" width="9.28515625" bestFit="1" customWidth="1"/>
    <col min="2310" max="2310" width="10.140625" customWidth="1"/>
    <col min="2311" max="2311" width="10.28515625" customWidth="1"/>
    <col min="2555" max="2555" width="1" customWidth="1"/>
    <col min="2556" max="2556" width="3.5703125" customWidth="1"/>
    <col min="2557" max="2557" width="5.5703125" customWidth="1"/>
    <col min="2558" max="2558" width="5.28515625" customWidth="1"/>
    <col min="2559" max="2559" width="6.85546875" customWidth="1"/>
    <col min="2560" max="2560" width="7" customWidth="1"/>
    <col min="2561" max="2561" width="22.5703125" customWidth="1"/>
    <col min="2562" max="2562" width="10.28515625" customWidth="1"/>
    <col min="2563" max="2563" width="0" hidden="1" customWidth="1"/>
    <col min="2564" max="2564" width="10.140625" customWidth="1"/>
    <col min="2565" max="2565" width="9.28515625" bestFit="1" customWidth="1"/>
    <col min="2566" max="2566" width="10.140625" customWidth="1"/>
    <col min="2567" max="2567" width="10.28515625" customWidth="1"/>
    <col min="2811" max="2811" width="1" customWidth="1"/>
    <col min="2812" max="2812" width="3.5703125" customWidth="1"/>
    <col min="2813" max="2813" width="5.5703125" customWidth="1"/>
    <col min="2814" max="2814" width="5.28515625" customWidth="1"/>
    <col min="2815" max="2815" width="6.85546875" customWidth="1"/>
    <col min="2816" max="2816" width="7" customWidth="1"/>
    <col min="2817" max="2817" width="22.5703125" customWidth="1"/>
    <col min="2818" max="2818" width="10.28515625" customWidth="1"/>
    <col min="2819" max="2819" width="0" hidden="1" customWidth="1"/>
    <col min="2820" max="2820" width="10.140625" customWidth="1"/>
    <col min="2821" max="2821" width="9.28515625" bestFit="1" customWidth="1"/>
    <col min="2822" max="2822" width="10.140625" customWidth="1"/>
    <col min="2823" max="2823" width="10.28515625" customWidth="1"/>
    <col min="3067" max="3067" width="1" customWidth="1"/>
    <col min="3068" max="3068" width="3.5703125" customWidth="1"/>
    <col min="3069" max="3069" width="5.5703125" customWidth="1"/>
    <col min="3070" max="3070" width="5.28515625" customWidth="1"/>
    <col min="3071" max="3071" width="6.85546875" customWidth="1"/>
    <col min="3072" max="3072" width="7" customWidth="1"/>
    <col min="3073" max="3073" width="22.5703125" customWidth="1"/>
    <col min="3074" max="3074" width="10.28515625" customWidth="1"/>
    <col min="3075" max="3075" width="0" hidden="1" customWidth="1"/>
    <col min="3076" max="3076" width="10.140625" customWidth="1"/>
    <col min="3077" max="3077" width="9.28515625" bestFit="1" customWidth="1"/>
    <col min="3078" max="3078" width="10.140625" customWidth="1"/>
    <col min="3079" max="3079" width="10.28515625" customWidth="1"/>
    <col min="3323" max="3323" width="1" customWidth="1"/>
    <col min="3324" max="3324" width="3.5703125" customWidth="1"/>
    <col min="3325" max="3325" width="5.5703125" customWidth="1"/>
    <col min="3326" max="3326" width="5.28515625" customWidth="1"/>
    <col min="3327" max="3327" width="6.85546875" customWidth="1"/>
    <col min="3328" max="3328" width="7" customWidth="1"/>
    <col min="3329" max="3329" width="22.5703125" customWidth="1"/>
    <col min="3330" max="3330" width="10.28515625" customWidth="1"/>
    <col min="3331" max="3331" width="0" hidden="1" customWidth="1"/>
    <col min="3332" max="3332" width="10.140625" customWidth="1"/>
    <col min="3333" max="3333" width="9.28515625" bestFit="1" customWidth="1"/>
    <col min="3334" max="3334" width="10.140625" customWidth="1"/>
    <col min="3335" max="3335" width="10.28515625" customWidth="1"/>
    <col min="3579" max="3579" width="1" customWidth="1"/>
    <col min="3580" max="3580" width="3.5703125" customWidth="1"/>
    <col min="3581" max="3581" width="5.5703125" customWidth="1"/>
    <col min="3582" max="3582" width="5.28515625" customWidth="1"/>
    <col min="3583" max="3583" width="6.85546875" customWidth="1"/>
    <col min="3584" max="3584" width="7" customWidth="1"/>
    <col min="3585" max="3585" width="22.5703125" customWidth="1"/>
    <col min="3586" max="3586" width="10.28515625" customWidth="1"/>
    <col min="3587" max="3587" width="0" hidden="1" customWidth="1"/>
    <col min="3588" max="3588" width="10.140625" customWidth="1"/>
    <col min="3589" max="3589" width="9.28515625" bestFit="1" customWidth="1"/>
    <col min="3590" max="3590" width="10.140625" customWidth="1"/>
    <col min="3591" max="3591" width="10.28515625" customWidth="1"/>
    <col min="3835" max="3835" width="1" customWidth="1"/>
    <col min="3836" max="3836" width="3.5703125" customWidth="1"/>
    <col min="3837" max="3837" width="5.5703125" customWidth="1"/>
    <col min="3838" max="3838" width="5.28515625" customWidth="1"/>
    <col min="3839" max="3839" width="6.85546875" customWidth="1"/>
    <col min="3840" max="3840" width="7" customWidth="1"/>
    <col min="3841" max="3841" width="22.5703125" customWidth="1"/>
    <col min="3842" max="3842" width="10.28515625" customWidth="1"/>
    <col min="3843" max="3843" width="0" hidden="1" customWidth="1"/>
    <col min="3844" max="3844" width="10.140625" customWidth="1"/>
    <col min="3845" max="3845" width="9.28515625" bestFit="1" customWidth="1"/>
    <col min="3846" max="3846" width="10.140625" customWidth="1"/>
    <col min="3847" max="3847" width="10.28515625" customWidth="1"/>
    <col min="4091" max="4091" width="1" customWidth="1"/>
    <col min="4092" max="4092" width="3.5703125" customWidth="1"/>
    <col min="4093" max="4093" width="5.5703125" customWidth="1"/>
    <col min="4094" max="4094" width="5.28515625" customWidth="1"/>
    <col min="4095" max="4095" width="6.85546875" customWidth="1"/>
    <col min="4096" max="4096" width="7" customWidth="1"/>
    <col min="4097" max="4097" width="22.5703125" customWidth="1"/>
    <col min="4098" max="4098" width="10.28515625" customWidth="1"/>
    <col min="4099" max="4099" width="0" hidden="1" customWidth="1"/>
    <col min="4100" max="4100" width="10.140625" customWidth="1"/>
    <col min="4101" max="4101" width="9.28515625" bestFit="1" customWidth="1"/>
    <col min="4102" max="4102" width="10.140625" customWidth="1"/>
    <col min="4103" max="4103" width="10.28515625" customWidth="1"/>
    <col min="4347" max="4347" width="1" customWidth="1"/>
    <col min="4348" max="4348" width="3.5703125" customWidth="1"/>
    <col min="4349" max="4349" width="5.5703125" customWidth="1"/>
    <col min="4350" max="4350" width="5.28515625" customWidth="1"/>
    <col min="4351" max="4351" width="6.85546875" customWidth="1"/>
    <col min="4352" max="4352" width="7" customWidth="1"/>
    <col min="4353" max="4353" width="22.5703125" customWidth="1"/>
    <col min="4354" max="4354" width="10.28515625" customWidth="1"/>
    <col min="4355" max="4355" width="0" hidden="1" customWidth="1"/>
    <col min="4356" max="4356" width="10.140625" customWidth="1"/>
    <col min="4357" max="4357" width="9.28515625" bestFit="1" customWidth="1"/>
    <col min="4358" max="4358" width="10.140625" customWidth="1"/>
    <col min="4359" max="4359" width="10.28515625" customWidth="1"/>
    <col min="4603" max="4603" width="1" customWidth="1"/>
    <col min="4604" max="4604" width="3.5703125" customWidth="1"/>
    <col min="4605" max="4605" width="5.5703125" customWidth="1"/>
    <col min="4606" max="4606" width="5.28515625" customWidth="1"/>
    <col min="4607" max="4607" width="6.85546875" customWidth="1"/>
    <col min="4608" max="4608" width="7" customWidth="1"/>
    <col min="4609" max="4609" width="22.5703125" customWidth="1"/>
    <col min="4610" max="4610" width="10.28515625" customWidth="1"/>
    <col min="4611" max="4611" width="0" hidden="1" customWidth="1"/>
    <col min="4612" max="4612" width="10.140625" customWidth="1"/>
    <col min="4613" max="4613" width="9.28515625" bestFit="1" customWidth="1"/>
    <col min="4614" max="4614" width="10.140625" customWidth="1"/>
    <col min="4615" max="4615" width="10.28515625" customWidth="1"/>
    <col min="4859" max="4859" width="1" customWidth="1"/>
    <col min="4860" max="4860" width="3.5703125" customWidth="1"/>
    <col min="4861" max="4861" width="5.5703125" customWidth="1"/>
    <col min="4862" max="4862" width="5.28515625" customWidth="1"/>
    <col min="4863" max="4863" width="6.85546875" customWidth="1"/>
    <col min="4864" max="4864" width="7" customWidth="1"/>
    <col min="4865" max="4865" width="22.5703125" customWidth="1"/>
    <col min="4866" max="4866" width="10.28515625" customWidth="1"/>
    <col min="4867" max="4867" width="0" hidden="1" customWidth="1"/>
    <col min="4868" max="4868" width="10.140625" customWidth="1"/>
    <col min="4869" max="4869" width="9.28515625" bestFit="1" customWidth="1"/>
    <col min="4870" max="4870" width="10.140625" customWidth="1"/>
    <col min="4871" max="4871" width="10.28515625" customWidth="1"/>
    <col min="5115" max="5115" width="1" customWidth="1"/>
    <col min="5116" max="5116" width="3.5703125" customWidth="1"/>
    <col min="5117" max="5117" width="5.5703125" customWidth="1"/>
    <col min="5118" max="5118" width="5.28515625" customWidth="1"/>
    <col min="5119" max="5119" width="6.85546875" customWidth="1"/>
    <col min="5120" max="5120" width="7" customWidth="1"/>
    <col min="5121" max="5121" width="22.5703125" customWidth="1"/>
    <col min="5122" max="5122" width="10.28515625" customWidth="1"/>
    <col min="5123" max="5123" width="0" hidden="1" customWidth="1"/>
    <col min="5124" max="5124" width="10.140625" customWidth="1"/>
    <col min="5125" max="5125" width="9.28515625" bestFit="1" customWidth="1"/>
    <col min="5126" max="5126" width="10.140625" customWidth="1"/>
    <col min="5127" max="5127" width="10.28515625" customWidth="1"/>
    <col min="5371" max="5371" width="1" customWidth="1"/>
    <col min="5372" max="5372" width="3.5703125" customWidth="1"/>
    <col min="5373" max="5373" width="5.5703125" customWidth="1"/>
    <col min="5374" max="5374" width="5.28515625" customWidth="1"/>
    <col min="5375" max="5375" width="6.85546875" customWidth="1"/>
    <col min="5376" max="5376" width="7" customWidth="1"/>
    <col min="5377" max="5377" width="22.5703125" customWidth="1"/>
    <col min="5378" max="5378" width="10.28515625" customWidth="1"/>
    <col min="5379" max="5379" width="0" hidden="1" customWidth="1"/>
    <col min="5380" max="5380" width="10.140625" customWidth="1"/>
    <col min="5381" max="5381" width="9.28515625" bestFit="1" customWidth="1"/>
    <col min="5382" max="5382" width="10.140625" customWidth="1"/>
    <col min="5383" max="5383" width="10.28515625" customWidth="1"/>
    <col min="5627" max="5627" width="1" customWidth="1"/>
    <col min="5628" max="5628" width="3.5703125" customWidth="1"/>
    <col min="5629" max="5629" width="5.5703125" customWidth="1"/>
    <col min="5630" max="5630" width="5.28515625" customWidth="1"/>
    <col min="5631" max="5631" width="6.85546875" customWidth="1"/>
    <col min="5632" max="5632" width="7" customWidth="1"/>
    <col min="5633" max="5633" width="22.5703125" customWidth="1"/>
    <col min="5634" max="5634" width="10.28515625" customWidth="1"/>
    <col min="5635" max="5635" width="0" hidden="1" customWidth="1"/>
    <col min="5636" max="5636" width="10.140625" customWidth="1"/>
    <col min="5637" max="5637" width="9.28515625" bestFit="1" customWidth="1"/>
    <col min="5638" max="5638" width="10.140625" customWidth="1"/>
    <col min="5639" max="5639" width="10.28515625" customWidth="1"/>
    <col min="5883" max="5883" width="1" customWidth="1"/>
    <col min="5884" max="5884" width="3.5703125" customWidth="1"/>
    <col min="5885" max="5885" width="5.5703125" customWidth="1"/>
    <col min="5886" max="5886" width="5.28515625" customWidth="1"/>
    <col min="5887" max="5887" width="6.85546875" customWidth="1"/>
    <col min="5888" max="5888" width="7" customWidth="1"/>
    <col min="5889" max="5889" width="22.5703125" customWidth="1"/>
    <col min="5890" max="5890" width="10.28515625" customWidth="1"/>
    <col min="5891" max="5891" width="0" hidden="1" customWidth="1"/>
    <col min="5892" max="5892" width="10.140625" customWidth="1"/>
    <col min="5893" max="5893" width="9.28515625" bestFit="1" customWidth="1"/>
    <col min="5894" max="5894" width="10.140625" customWidth="1"/>
    <col min="5895" max="5895" width="10.28515625" customWidth="1"/>
    <col min="6139" max="6139" width="1" customWidth="1"/>
    <col min="6140" max="6140" width="3.5703125" customWidth="1"/>
    <col min="6141" max="6141" width="5.5703125" customWidth="1"/>
    <col min="6142" max="6142" width="5.28515625" customWidth="1"/>
    <col min="6143" max="6143" width="6.85546875" customWidth="1"/>
    <col min="6144" max="6144" width="7" customWidth="1"/>
    <col min="6145" max="6145" width="22.5703125" customWidth="1"/>
    <col min="6146" max="6146" width="10.28515625" customWidth="1"/>
    <col min="6147" max="6147" width="0" hidden="1" customWidth="1"/>
    <col min="6148" max="6148" width="10.140625" customWidth="1"/>
    <col min="6149" max="6149" width="9.28515625" bestFit="1" customWidth="1"/>
    <col min="6150" max="6150" width="10.140625" customWidth="1"/>
    <col min="6151" max="6151" width="10.28515625" customWidth="1"/>
    <col min="6395" max="6395" width="1" customWidth="1"/>
    <col min="6396" max="6396" width="3.5703125" customWidth="1"/>
    <col min="6397" max="6397" width="5.5703125" customWidth="1"/>
    <col min="6398" max="6398" width="5.28515625" customWidth="1"/>
    <col min="6399" max="6399" width="6.85546875" customWidth="1"/>
    <col min="6400" max="6400" width="7" customWidth="1"/>
    <col min="6401" max="6401" width="22.5703125" customWidth="1"/>
    <col min="6402" max="6402" width="10.28515625" customWidth="1"/>
    <col min="6403" max="6403" width="0" hidden="1" customWidth="1"/>
    <col min="6404" max="6404" width="10.140625" customWidth="1"/>
    <col min="6405" max="6405" width="9.28515625" bestFit="1" customWidth="1"/>
    <col min="6406" max="6406" width="10.140625" customWidth="1"/>
    <col min="6407" max="6407" width="10.28515625" customWidth="1"/>
    <col min="6651" max="6651" width="1" customWidth="1"/>
    <col min="6652" max="6652" width="3.5703125" customWidth="1"/>
    <col min="6653" max="6653" width="5.5703125" customWidth="1"/>
    <col min="6654" max="6654" width="5.28515625" customWidth="1"/>
    <col min="6655" max="6655" width="6.85546875" customWidth="1"/>
    <col min="6656" max="6656" width="7" customWidth="1"/>
    <col min="6657" max="6657" width="22.5703125" customWidth="1"/>
    <col min="6658" max="6658" width="10.28515625" customWidth="1"/>
    <col min="6659" max="6659" width="0" hidden="1" customWidth="1"/>
    <col min="6660" max="6660" width="10.140625" customWidth="1"/>
    <col min="6661" max="6661" width="9.28515625" bestFit="1" customWidth="1"/>
    <col min="6662" max="6662" width="10.140625" customWidth="1"/>
    <col min="6663" max="6663" width="10.28515625" customWidth="1"/>
    <col min="6907" max="6907" width="1" customWidth="1"/>
    <col min="6908" max="6908" width="3.5703125" customWidth="1"/>
    <col min="6909" max="6909" width="5.5703125" customWidth="1"/>
    <col min="6910" max="6910" width="5.28515625" customWidth="1"/>
    <col min="6911" max="6911" width="6.85546875" customWidth="1"/>
    <col min="6912" max="6912" width="7" customWidth="1"/>
    <col min="6913" max="6913" width="22.5703125" customWidth="1"/>
    <col min="6914" max="6914" width="10.28515625" customWidth="1"/>
    <col min="6915" max="6915" width="0" hidden="1" customWidth="1"/>
    <col min="6916" max="6916" width="10.140625" customWidth="1"/>
    <col min="6917" max="6917" width="9.28515625" bestFit="1" customWidth="1"/>
    <col min="6918" max="6918" width="10.140625" customWidth="1"/>
    <col min="6919" max="6919" width="10.28515625" customWidth="1"/>
    <col min="7163" max="7163" width="1" customWidth="1"/>
    <col min="7164" max="7164" width="3.5703125" customWidth="1"/>
    <col min="7165" max="7165" width="5.5703125" customWidth="1"/>
    <col min="7166" max="7166" width="5.28515625" customWidth="1"/>
    <col min="7167" max="7167" width="6.85546875" customWidth="1"/>
    <col min="7168" max="7168" width="7" customWidth="1"/>
    <col min="7169" max="7169" width="22.5703125" customWidth="1"/>
    <col min="7170" max="7170" width="10.28515625" customWidth="1"/>
    <col min="7171" max="7171" width="0" hidden="1" customWidth="1"/>
    <col min="7172" max="7172" width="10.140625" customWidth="1"/>
    <col min="7173" max="7173" width="9.28515625" bestFit="1" customWidth="1"/>
    <col min="7174" max="7174" width="10.140625" customWidth="1"/>
    <col min="7175" max="7175" width="10.28515625" customWidth="1"/>
    <col min="7419" max="7419" width="1" customWidth="1"/>
    <col min="7420" max="7420" width="3.5703125" customWidth="1"/>
    <col min="7421" max="7421" width="5.5703125" customWidth="1"/>
    <col min="7422" max="7422" width="5.28515625" customWidth="1"/>
    <col min="7423" max="7423" width="6.85546875" customWidth="1"/>
    <col min="7424" max="7424" width="7" customWidth="1"/>
    <col min="7425" max="7425" width="22.5703125" customWidth="1"/>
    <col min="7426" max="7426" width="10.28515625" customWidth="1"/>
    <col min="7427" max="7427" width="0" hidden="1" customWidth="1"/>
    <col min="7428" max="7428" width="10.140625" customWidth="1"/>
    <col min="7429" max="7429" width="9.28515625" bestFit="1" customWidth="1"/>
    <col min="7430" max="7430" width="10.140625" customWidth="1"/>
    <col min="7431" max="7431" width="10.28515625" customWidth="1"/>
    <col min="7675" max="7675" width="1" customWidth="1"/>
    <col min="7676" max="7676" width="3.5703125" customWidth="1"/>
    <col min="7677" max="7677" width="5.5703125" customWidth="1"/>
    <col min="7678" max="7678" width="5.28515625" customWidth="1"/>
    <col min="7679" max="7679" width="6.85546875" customWidth="1"/>
    <col min="7680" max="7680" width="7" customWidth="1"/>
    <col min="7681" max="7681" width="22.5703125" customWidth="1"/>
    <col min="7682" max="7682" width="10.28515625" customWidth="1"/>
    <col min="7683" max="7683" width="0" hidden="1" customWidth="1"/>
    <col min="7684" max="7684" width="10.140625" customWidth="1"/>
    <col min="7685" max="7685" width="9.28515625" bestFit="1" customWidth="1"/>
    <col min="7686" max="7686" width="10.140625" customWidth="1"/>
    <col min="7687" max="7687" width="10.28515625" customWidth="1"/>
    <col min="7931" max="7931" width="1" customWidth="1"/>
    <col min="7932" max="7932" width="3.5703125" customWidth="1"/>
    <col min="7933" max="7933" width="5.5703125" customWidth="1"/>
    <col min="7934" max="7934" width="5.28515625" customWidth="1"/>
    <col min="7935" max="7935" width="6.85546875" customWidth="1"/>
    <col min="7936" max="7936" width="7" customWidth="1"/>
    <col min="7937" max="7937" width="22.5703125" customWidth="1"/>
    <col min="7938" max="7938" width="10.28515625" customWidth="1"/>
    <col min="7939" max="7939" width="0" hidden="1" customWidth="1"/>
    <col min="7940" max="7940" width="10.140625" customWidth="1"/>
    <col min="7941" max="7941" width="9.28515625" bestFit="1" customWidth="1"/>
    <col min="7942" max="7942" width="10.140625" customWidth="1"/>
    <col min="7943" max="7943" width="10.28515625" customWidth="1"/>
    <col min="8187" max="8187" width="1" customWidth="1"/>
    <col min="8188" max="8188" width="3.5703125" customWidth="1"/>
    <col min="8189" max="8189" width="5.5703125" customWidth="1"/>
    <col min="8190" max="8190" width="5.28515625" customWidth="1"/>
    <col min="8191" max="8191" width="6.85546875" customWidth="1"/>
    <col min="8192" max="8192" width="7" customWidth="1"/>
    <col min="8193" max="8193" width="22.5703125" customWidth="1"/>
    <col min="8194" max="8194" width="10.28515625" customWidth="1"/>
    <col min="8195" max="8195" width="0" hidden="1" customWidth="1"/>
    <col min="8196" max="8196" width="10.140625" customWidth="1"/>
    <col min="8197" max="8197" width="9.28515625" bestFit="1" customWidth="1"/>
    <col min="8198" max="8198" width="10.140625" customWidth="1"/>
    <col min="8199" max="8199" width="10.28515625" customWidth="1"/>
    <col min="8443" max="8443" width="1" customWidth="1"/>
    <col min="8444" max="8444" width="3.5703125" customWidth="1"/>
    <col min="8445" max="8445" width="5.5703125" customWidth="1"/>
    <col min="8446" max="8446" width="5.28515625" customWidth="1"/>
    <col min="8447" max="8447" width="6.85546875" customWidth="1"/>
    <col min="8448" max="8448" width="7" customWidth="1"/>
    <col min="8449" max="8449" width="22.5703125" customWidth="1"/>
    <col min="8450" max="8450" width="10.28515625" customWidth="1"/>
    <col min="8451" max="8451" width="0" hidden="1" customWidth="1"/>
    <col min="8452" max="8452" width="10.140625" customWidth="1"/>
    <col min="8453" max="8453" width="9.28515625" bestFit="1" customWidth="1"/>
    <col min="8454" max="8454" width="10.140625" customWidth="1"/>
    <col min="8455" max="8455" width="10.28515625" customWidth="1"/>
    <col min="8699" max="8699" width="1" customWidth="1"/>
    <col min="8700" max="8700" width="3.5703125" customWidth="1"/>
    <col min="8701" max="8701" width="5.5703125" customWidth="1"/>
    <col min="8702" max="8702" width="5.28515625" customWidth="1"/>
    <col min="8703" max="8703" width="6.85546875" customWidth="1"/>
    <col min="8704" max="8704" width="7" customWidth="1"/>
    <col min="8705" max="8705" width="22.5703125" customWidth="1"/>
    <col min="8706" max="8706" width="10.28515625" customWidth="1"/>
    <col min="8707" max="8707" width="0" hidden="1" customWidth="1"/>
    <col min="8708" max="8708" width="10.140625" customWidth="1"/>
    <col min="8709" max="8709" width="9.28515625" bestFit="1" customWidth="1"/>
    <col min="8710" max="8710" width="10.140625" customWidth="1"/>
    <col min="8711" max="8711" width="10.28515625" customWidth="1"/>
    <col min="8955" max="8955" width="1" customWidth="1"/>
    <col min="8956" max="8956" width="3.5703125" customWidth="1"/>
    <col min="8957" max="8957" width="5.5703125" customWidth="1"/>
    <col min="8958" max="8958" width="5.28515625" customWidth="1"/>
    <col min="8959" max="8959" width="6.85546875" customWidth="1"/>
    <col min="8960" max="8960" width="7" customWidth="1"/>
    <col min="8961" max="8961" width="22.5703125" customWidth="1"/>
    <col min="8962" max="8962" width="10.28515625" customWidth="1"/>
    <col min="8963" max="8963" width="0" hidden="1" customWidth="1"/>
    <col min="8964" max="8964" width="10.140625" customWidth="1"/>
    <col min="8965" max="8965" width="9.28515625" bestFit="1" customWidth="1"/>
    <col min="8966" max="8966" width="10.140625" customWidth="1"/>
    <col min="8967" max="8967" width="10.28515625" customWidth="1"/>
    <col min="9211" max="9211" width="1" customWidth="1"/>
    <col min="9212" max="9212" width="3.5703125" customWidth="1"/>
    <col min="9213" max="9213" width="5.5703125" customWidth="1"/>
    <col min="9214" max="9214" width="5.28515625" customWidth="1"/>
    <col min="9215" max="9215" width="6.85546875" customWidth="1"/>
    <col min="9216" max="9216" width="7" customWidth="1"/>
    <col min="9217" max="9217" width="22.5703125" customWidth="1"/>
    <col min="9218" max="9218" width="10.28515625" customWidth="1"/>
    <col min="9219" max="9219" width="0" hidden="1" customWidth="1"/>
    <col min="9220" max="9220" width="10.140625" customWidth="1"/>
    <col min="9221" max="9221" width="9.28515625" bestFit="1" customWidth="1"/>
    <col min="9222" max="9222" width="10.140625" customWidth="1"/>
    <col min="9223" max="9223" width="10.28515625" customWidth="1"/>
    <col min="9467" max="9467" width="1" customWidth="1"/>
    <col min="9468" max="9468" width="3.5703125" customWidth="1"/>
    <col min="9469" max="9469" width="5.5703125" customWidth="1"/>
    <col min="9470" max="9470" width="5.28515625" customWidth="1"/>
    <col min="9471" max="9471" width="6.85546875" customWidth="1"/>
    <col min="9472" max="9472" width="7" customWidth="1"/>
    <col min="9473" max="9473" width="22.5703125" customWidth="1"/>
    <col min="9474" max="9474" width="10.28515625" customWidth="1"/>
    <col min="9475" max="9475" width="0" hidden="1" customWidth="1"/>
    <col min="9476" max="9476" width="10.140625" customWidth="1"/>
    <col min="9477" max="9477" width="9.28515625" bestFit="1" customWidth="1"/>
    <col min="9478" max="9478" width="10.140625" customWidth="1"/>
    <col min="9479" max="9479" width="10.28515625" customWidth="1"/>
    <col min="9723" max="9723" width="1" customWidth="1"/>
    <col min="9724" max="9724" width="3.5703125" customWidth="1"/>
    <col min="9725" max="9725" width="5.5703125" customWidth="1"/>
    <col min="9726" max="9726" width="5.28515625" customWidth="1"/>
    <col min="9727" max="9727" width="6.85546875" customWidth="1"/>
    <col min="9728" max="9728" width="7" customWidth="1"/>
    <col min="9729" max="9729" width="22.5703125" customWidth="1"/>
    <col min="9730" max="9730" width="10.28515625" customWidth="1"/>
    <col min="9731" max="9731" width="0" hidden="1" customWidth="1"/>
    <col min="9732" max="9732" width="10.140625" customWidth="1"/>
    <col min="9733" max="9733" width="9.28515625" bestFit="1" customWidth="1"/>
    <col min="9734" max="9734" width="10.140625" customWidth="1"/>
    <col min="9735" max="9735" width="10.28515625" customWidth="1"/>
    <col min="9979" max="9979" width="1" customWidth="1"/>
    <col min="9980" max="9980" width="3.5703125" customWidth="1"/>
    <col min="9981" max="9981" width="5.5703125" customWidth="1"/>
    <col min="9982" max="9982" width="5.28515625" customWidth="1"/>
    <col min="9983" max="9983" width="6.85546875" customWidth="1"/>
    <col min="9984" max="9984" width="7" customWidth="1"/>
    <col min="9985" max="9985" width="22.5703125" customWidth="1"/>
    <col min="9986" max="9986" width="10.28515625" customWidth="1"/>
    <col min="9987" max="9987" width="0" hidden="1" customWidth="1"/>
    <col min="9988" max="9988" width="10.140625" customWidth="1"/>
    <col min="9989" max="9989" width="9.28515625" bestFit="1" customWidth="1"/>
    <col min="9990" max="9990" width="10.140625" customWidth="1"/>
    <col min="9991" max="9991" width="10.28515625" customWidth="1"/>
    <col min="10235" max="10235" width="1" customWidth="1"/>
    <col min="10236" max="10236" width="3.5703125" customWidth="1"/>
    <col min="10237" max="10237" width="5.5703125" customWidth="1"/>
    <col min="10238" max="10238" width="5.28515625" customWidth="1"/>
    <col min="10239" max="10239" width="6.85546875" customWidth="1"/>
    <col min="10240" max="10240" width="7" customWidth="1"/>
    <col min="10241" max="10241" width="22.5703125" customWidth="1"/>
    <col min="10242" max="10242" width="10.28515625" customWidth="1"/>
    <col min="10243" max="10243" width="0" hidden="1" customWidth="1"/>
    <col min="10244" max="10244" width="10.140625" customWidth="1"/>
    <col min="10245" max="10245" width="9.28515625" bestFit="1" customWidth="1"/>
    <col min="10246" max="10246" width="10.140625" customWidth="1"/>
    <col min="10247" max="10247" width="10.28515625" customWidth="1"/>
    <col min="10491" max="10491" width="1" customWidth="1"/>
    <col min="10492" max="10492" width="3.5703125" customWidth="1"/>
    <col min="10493" max="10493" width="5.5703125" customWidth="1"/>
    <col min="10494" max="10494" width="5.28515625" customWidth="1"/>
    <col min="10495" max="10495" width="6.85546875" customWidth="1"/>
    <col min="10496" max="10496" width="7" customWidth="1"/>
    <col min="10497" max="10497" width="22.5703125" customWidth="1"/>
    <col min="10498" max="10498" width="10.28515625" customWidth="1"/>
    <col min="10499" max="10499" width="0" hidden="1" customWidth="1"/>
    <col min="10500" max="10500" width="10.140625" customWidth="1"/>
    <col min="10501" max="10501" width="9.28515625" bestFit="1" customWidth="1"/>
    <col min="10502" max="10502" width="10.140625" customWidth="1"/>
    <col min="10503" max="10503" width="10.28515625" customWidth="1"/>
    <col min="10747" max="10747" width="1" customWidth="1"/>
    <col min="10748" max="10748" width="3.5703125" customWidth="1"/>
    <col min="10749" max="10749" width="5.5703125" customWidth="1"/>
    <col min="10750" max="10750" width="5.28515625" customWidth="1"/>
    <col min="10751" max="10751" width="6.85546875" customWidth="1"/>
    <col min="10752" max="10752" width="7" customWidth="1"/>
    <col min="10753" max="10753" width="22.5703125" customWidth="1"/>
    <col min="10754" max="10754" width="10.28515625" customWidth="1"/>
    <col min="10755" max="10755" width="0" hidden="1" customWidth="1"/>
    <col min="10756" max="10756" width="10.140625" customWidth="1"/>
    <col min="10757" max="10757" width="9.28515625" bestFit="1" customWidth="1"/>
    <col min="10758" max="10758" width="10.140625" customWidth="1"/>
    <col min="10759" max="10759" width="10.28515625" customWidth="1"/>
    <col min="11003" max="11003" width="1" customWidth="1"/>
    <col min="11004" max="11004" width="3.5703125" customWidth="1"/>
    <col min="11005" max="11005" width="5.5703125" customWidth="1"/>
    <col min="11006" max="11006" width="5.28515625" customWidth="1"/>
    <col min="11007" max="11007" width="6.85546875" customWidth="1"/>
    <col min="11008" max="11008" width="7" customWidth="1"/>
    <col min="11009" max="11009" width="22.5703125" customWidth="1"/>
    <col min="11010" max="11010" width="10.28515625" customWidth="1"/>
    <col min="11011" max="11011" width="0" hidden="1" customWidth="1"/>
    <col min="11012" max="11012" width="10.140625" customWidth="1"/>
    <col min="11013" max="11013" width="9.28515625" bestFit="1" customWidth="1"/>
    <col min="11014" max="11014" width="10.140625" customWidth="1"/>
    <col min="11015" max="11015" width="10.28515625" customWidth="1"/>
    <col min="11259" max="11259" width="1" customWidth="1"/>
    <col min="11260" max="11260" width="3.5703125" customWidth="1"/>
    <col min="11261" max="11261" width="5.5703125" customWidth="1"/>
    <col min="11262" max="11262" width="5.28515625" customWidth="1"/>
    <col min="11263" max="11263" width="6.85546875" customWidth="1"/>
    <col min="11264" max="11264" width="7" customWidth="1"/>
    <col min="11265" max="11265" width="22.5703125" customWidth="1"/>
    <col min="11266" max="11266" width="10.28515625" customWidth="1"/>
    <col min="11267" max="11267" width="0" hidden="1" customWidth="1"/>
    <col min="11268" max="11268" width="10.140625" customWidth="1"/>
    <col min="11269" max="11269" width="9.28515625" bestFit="1" customWidth="1"/>
    <col min="11270" max="11270" width="10.140625" customWidth="1"/>
    <col min="11271" max="11271" width="10.28515625" customWidth="1"/>
    <col min="11515" max="11515" width="1" customWidth="1"/>
    <col min="11516" max="11516" width="3.5703125" customWidth="1"/>
    <col min="11517" max="11517" width="5.5703125" customWidth="1"/>
    <col min="11518" max="11518" width="5.28515625" customWidth="1"/>
    <col min="11519" max="11519" width="6.85546875" customWidth="1"/>
    <col min="11520" max="11520" width="7" customWidth="1"/>
    <col min="11521" max="11521" width="22.5703125" customWidth="1"/>
    <col min="11522" max="11522" width="10.28515625" customWidth="1"/>
    <col min="11523" max="11523" width="0" hidden="1" customWidth="1"/>
    <col min="11524" max="11524" width="10.140625" customWidth="1"/>
    <col min="11525" max="11525" width="9.28515625" bestFit="1" customWidth="1"/>
    <col min="11526" max="11526" width="10.140625" customWidth="1"/>
    <col min="11527" max="11527" width="10.28515625" customWidth="1"/>
    <col min="11771" max="11771" width="1" customWidth="1"/>
    <col min="11772" max="11772" width="3.5703125" customWidth="1"/>
    <col min="11773" max="11773" width="5.5703125" customWidth="1"/>
    <col min="11774" max="11774" width="5.28515625" customWidth="1"/>
    <col min="11775" max="11775" width="6.85546875" customWidth="1"/>
    <col min="11776" max="11776" width="7" customWidth="1"/>
    <col min="11777" max="11777" width="22.5703125" customWidth="1"/>
    <col min="11778" max="11778" width="10.28515625" customWidth="1"/>
    <col min="11779" max="11779" width="0" hidden="1" customWidth="1"/>
    <col min="11780" max="11780" width="10.140625" customWidth="1"/>
    <col min="11781" max="11781" width="9.28515625" bestFit="1" customWidth="1"/>
    <col min="11782" max="11782" width="10.140625" customWidth="1"/>
    <col min="11783" max="11783" width="10.28515625" customWidth="1"/>
    <col min="12027" max="12027" width="1" customWidth="1"/>
    <col min="12028" max="12028" width="3.5703125" customWidth="1"/>
    <col min="12029" max="12029" width="5.5703125" customWidth="1"/>
    <col min="12030" max="12030" width="5.28515625" customWidth="1"/>
    <col min="12031" max="12031" width="6.85546875" customWidth="1"/>
    <col min="12032" max="12032" width="7" customWidth="1"/>
    <col min="12033" max="12033" width="22.5703125" customWidth="1"/>
    <col min="12034" max="12034" width="10.28515625" customWidth="1"/>
    <col min="12035" max="12035" width="0" hidden="1" customWidth="1"/>
    <col min="12036" max="12036" width="10.140625" customWidth="1"/>
    <col min="12037" max="12037" width="9.28515625" bestFit="1" customWidth="1"/>
    <col min="12038" max="12038" width="10.140625" customWidth="1"/>
    <col min="12039" max="12039" width="10.28515625" customWidth="1"/>
    <col min="12283" max="12283" width="1" customWidth="1"/>
    <col min="12284" max="12284" width="3.5703125" customWidth="1"/>
    <col min="12285" max="12285" width="5.5703125" customWidth="1"/>
    <col min="12286" max="12286" width="5.28515625" customWidth="1"/>
    <col min="12287" max="12287" width="6.85546875" customWidth="1"/>
    <col min="12288" max="12288" width="7" customWidth="1"/>
    <col min="12289" max="12289" width="22.5703125" customWidth="1"/>
    <col min="12290" max="12290" width="10.28515625" customWidth="1"/>
    <col min="12291" max="12291" width="0" hidden="1" customWidth="1"/>
    <col min="12292" max="12292" width="10.140625" customWidth="1"/>
    <col min="12293" max="12293" width="9.28515625" bestFit="1" customWidth="1"/>
    <col min="12294" max="12294" width="10.140625" customWidth="1"/>
    <col min="12295" max="12295" width="10.28515625" customWidth="1"/>
    <col min="12539" max="12539" width="1" customWidth="1"/>
    <col min="12540" max="12540" width="3.5703125" customWidth="1"/>
    <col min="12541" max="12541" width="5.5703125" customWidth="1"/>
    <col min="12542" max="12542" width="5.28515625" customWidth="1"/>
    <col min="12543" max="12543" width="6.85546875" customWidth="1"/>
    <col min="12544" max="12544" width="7" customWidth="1"/>
    <col min="12545" max="12545" width="22.5703125" customWidth="1"/>
    <col min="12546" max="12546" width="10.28515625" customWidth="1"/>
    <col min="12547" max="12547" width="0" hidden="1" customWidth="1"/>
    <col min="12548" max="12548" width="10.140625" customWidth="1"/>
    <col min="12549" max="12549" width="9.28515625" bestFit="1" customWidth="1"/>
    <col min="12550" max="12550" width="10.140625" customWidth="1"/>
    <col min="12551" max="12551" width="10.28515625" customWidth="1"/>
    <col min="12795" max="12795" width="1" customWidth="1"/>
    <col min="12796" max="12796" width="3.5703125" customWidth="1"/>
    <col min="12797" max="12797" width="5.5703125" customWidth="1"/>
    <col min="12798" max="12798" width="5.28515625" customWidth="1"/>
    <col min="12799" max="12799" width="6.85546875" customWidth="1"/>
    <col min="12800" max="12800" width="7" customWidth="1"/>
    <col min="12801" max="12801" width="22.5703125" customWidth="1"/>
    <col min="12802" max="12802" width="10.28515625" customWidth="1"/>
    <col min="12803" max="12803" width="0" hidden="1" customWidth="1"/>
    <col min="12804" max="12804" width="10.140625" customWidth="1"/>
    <col min="12805" max="12805" width="9.28515625" bestFit="1" customWidth="1"/>
    <col min="12806" max="12806" width="10.140625" customWidth="1"/>
    <col min="12807" max="12807" width="10.28515625" customWidth="1"/>
    <col min="13051" max="13051" width="1" customWidth="1"/>
    <col min="13052" max="13052" width="3.5703125" customWidth="1"/>
    <col min="13053" max="13053" width="5.5703125" customWidth="1"/>
    <col min="13054" max="13054" width="5.28515625" customWidth="1"/>
    <col min="13055" max="13055" width="6.85546875" customWidth="1"/>
    <col min="13056" max="13056" width="7" customWidth="1"/>
    <col min="13057" max="13057" width="22.5703125" customWidth="1"/>
    <col min="13058" max="13058" width="10.28515625" customWidth="1"/>
    <col min="13059" max="13059" width="0" hidden="1" customWidth="1"/>
    <col min="13060" max="13060" width="10.140625" customWidth="1"/>
    <col min="13061" max="13061" width="9.28515625" bestFit="1" customWidth="1"/>
    <col min="13062" max="13062" width="10.140625" customWidth="1"/>
    <col min="13063" max="13063" width="10.28515625" customWidth="1"/>
    <col min="13307" max="13307" width="1" customWidth="1"/>
    <col min="13308" max="13308" width="3.5703125" customWidth="1"/>
    <col min="13309" max="13309" width="5.5703125" customWidth="1"/>
    <col min="13310" max="13310" width="5.28515625" customWidth="1"/>
    <col min="13311" max="13311" width="6.85546875" customWidth="1"/>
    <col min="13312" max="13312" width="7" customWidth="1"/>
    <col min="13313" max="13313" width="22.5703125" customWidth="1"/>
    <col min="13314" max="13314" width="10.28515625" customWidth="1"/>
    <col min="13315" max="13315" width="0" hidden="1" customWidth="1"/>
    <col min="13316" max="13316" width="10.140625" customWidth="1"/>
    <col min="13317" max="13317" width="9.28515625" bestFit="1" customWidth="1"/>
    <col min="13318" max="13318" width="10.140625" customWidth="1"/>
    <col min="13319" max="13319" width="10.28515625" customWidth="1"/>
    <col min="13563" max="13563" width="1" customWidth="1"/>
    <col min="13564" max="13564" width="3.5703125" customWidth="1"/>
    <col min="13565" max="13565" width="5.5703125" customWidth="1"/>
    <col min="13566" max="13566" width="5.28515625" customWidth="1"/>
    <col min="13567" max="13567" width="6.85546875" customWidth="1"/>
    <col min="13568" max="13568" width="7" customWidth="1"/>
    <col min="13569" max="13569" width="22.5703125" customWidth="1"/>
    <col min="13570" max="13570" width="10.28515625" customWidth="1"/>
    <col min="13571" max="13571" width="0" hidden="1" customWidth="1"/>
    <col min="13572" max="13572" width="10.140625" customWidth="1"/>
    <col min="13573" max="13573" width="9.28515625" bestFit="1" customWidth="1"/>
    <col min="13574" max="13574" width="10.140625" customWidth="1"/>
    <col min="13575" max="13575" width="10.28515625" customWidth="1"/>
    <col min="13819" max="13819" width="1" customWidth="1"/>
    <col min="13820" max="13820" width="3.5703125" customWidth="1"/>
    <col min="13821" max="13821" width="5.5703125" customWidth="1"/>
    <col min="13822" max="13822" width="5.28515625" customWidth="1"/>
    <col min="13823" max="13823" width="6.85546875" customWidth="1"/>
    <col min="13824" max="13824" width="7" customWidth="1"/>
    <col min="13825" max="13825" width="22.5703125" customWidth="1"/>
    <col min="13826" max="13826" width="10.28515625" customWidth="1"/>
    <col min="13827" max="13827" width="0" hidden="1" customWidth="1"/>
    <col min="13828" max="13828" width="10.140625" customWidth="1"/>
    <col min="13829" max="13829" width="9.28515625" bestFit="1" customWidth="1"/>
    <col min="13830" max="13830" width="10.140625" customWidth="1"/>
    <col min="13831" max="13831" width="10.28515625" customWidth="1"/>
    <col min="14075" max="14075" width="1" customWidth="1"/>
    <col min="14076" max="14076" width="3.5703125" customWidth="1"/>
    <col min="14077" max="14077" width="5.5703125" customWidth="1"/>
    <col min="14078" max="14078" width="5.28515625" customWidth="1"/>
    <col min="14079" max="14079" width="6.85546875" customWidth="1"/>
    <col min="14080" max="14080" width="7" customWidth="1"/>
    <col min="14081" max="14081" width="22.5703125" customWidth="1"/>
    <col min="14082" max="14082" width="10.28515625" customWidth="1"/>
    <col min="14083" max="14083" width="0" hidden="1" customWidth="1"/>
    <col min="14084" max="14084" width="10.140625" customWidth="1"/>
    <col min="14085" max="14085" width="9.28515625" bestFit="1" customWidth="1"/>
    <col min="14086" max="14086" width="10.140625" customWidth="1"/>
    <col min="14087" max="14087" width="10.28515625" customWidth="1"/>
    <col min="14331" max="14331" width="1" customWidth="1"/>
    <col min="14332" max="14332" width="3.5703125" customWidth="1"/>
    <col min="14333" max="14333" width="5.5703125" customWidth="1"/>
    <col min="14334" max="14334" width="5.28515625" customWidth="1"/>
    <col min="14335" max="14335" width="6.85546875" customWidth="1"/>
    <col min="14336" max="14336" width="7" customWidth="1"/>
    <col min="14337" max="14337" width="22.5703125" customWidth="1"/>
    <col min="14338" max="14338" width="10.28515625" customWidth="1"/>
    <col min="14339" max="14339" width="0" hidden="1" customWidth="1"/>
    <col min="14340" max="14340" width="10.140625" customWidth="1"/>
    <col min="14341" max="14341" width="9.28515625" bestFit="1" customWidth="1"/>
    <col min="14342" max="14342" width="10.140625" customWidth="1"/>
    <col min="14343" max="14343" width="10.28515625" customWidth="1"/>
    <col min="14587" max="14587" width="1" customWidth="1"/>
    <col min="14588" max="14588" width="3.5703125" customWidth="1"/>
    <col min="14589" max="14589" width="5.5703125" customWidth="1"/>
    <col min="14590" max="14590" width="5.28515625" customWidth="1"/>
    <col min="14591" max="14591" width="6.85546875" customWidth="1"/>
    <col min="14592" max="14592" width="7" customWidth="1"/>
    <col min="14593" max="14593" width="22.5703125" customWidth="1"/>
    <col min="14594" max="14594" width="10.28515625" customWidth="1"/>
    <col min="14595" max="14595" width="0" hidden="1" customWidth="1"/>
    <col min="14596" max="14596" width="10.140625" customWidth="1"/>
    <col min="14597" max="14597" width="9.28515625" bestFit="1" customWidth="1"/>
    <col min="14598" max="14598" width="10.140625" customWidth="1"/>
    <col min="14599" max="14599" width="10.28515625" customWidth="1"/>
    <col min="14843" max="14843" width="1" customWidth="1"/>
    <col min="14844" max="14844" width="3.5703125" customWidth="1"/>
    <col min="14845" max="14845" width="5.5703125" customWidth="1"/>
    <col min="14846" max="14846" width="5.28515625" customWidth="1"/>
    <col min="14847" max="14847" width="6.85546875" customWidth="1"/>
    <col min="14848" max="14848" width="7" customWidth="1"/>
    <col min="14849" max="14849" width="22.5703125" customWidth="1"/>
    <col min="14850" max="14850" width="10.28515625" customWidth="1"/>
    <col min="14851" max="14851" width="0" hidden="1" customWidth="1"/>
    <col min="14852" max="14852" width="10.140625" customWidth="1"/>
    <col min="14853" max="14853" width="9.28515625" bestFit="1" customWidth="1"/>
    <col min="14854" max="14854" width="10.140625" customWidth="1"/>
    <col min="14855" max="14855" width="10.28515625" customWidth="1"/>
    <col min="15099" max="15099" width="1" customWidth="1"/>
    <col min="15100" max="15100" width="3.5703125" customWidth="1"/>
    <col min="15101" max="15101" width="5.5703125" customWidth="1"/>
    <col min="15102" max="15102" width="5.28515625" customWidth="1"/>
    <col min="15103" max="15103" width="6.85546875" customWidth="1"/>
    <col min="15104" max="15104" width="7" customWidth="1"/>
    <col min="15105" max="15105" width="22.5703125" customWidth="1"/>
    <col min="15106" max="15106" width="10.28515625" customWidth="1"/>
    <col min="15107" max="15107" width="0" hidden="1" customWidth="1"/>
    <col min="15108" max="15108" width="10.140625" customWidth="1"/>
    <col min="15109" max="15109" width="9.28515625" bestFit="1" customWidth="1"/>
    <col min="15110" max="15110" width="10.140625" customWidth="1"/>
    <col min="15111" max="15111" width="10.28515625" customWidth="1"/>
    <col min="15355" max="15355" width="1" customWidth="1"/>
    <col min="15356" max="15356" width="3.5703125" customWidth="1"/>
    <col min="15357" max="15357" width="5.5703125" customWidth="1"/>
    <col min="15358" max="15358" width="5.28515625" customWidth="1"/>
    <col min="15359" max="15359" width="6.85546875" customWidth="1"/>
    <col min="15360" max="15360" width="7" customWidth="1"/>
    <col min="15361" max="15361" width="22.5703125" customWidth="1"/>
    <col min="15362" max="15362" width="10.28515625" customWidth="1"/>
    <col min="15363" max="15363" width="0" hidden="1" customWidth="1"/>
    <col min="15364" max="15364" width="10.140625" customWidth="1"/>
    <col min="15365" max="15365" width="9.28515625" bestFit="1" customWidth="1"/>
    <col min="15366" max="15366" width="10.140625" customWidth="1"/>
    <col min="15367" max="15367" width="10.28515625" customWidth="1"/>
    <col min="15611" max="15611" width="1" customWidth="1"/>
    <col min="15612" max="15612" width="3.5703125" customWidth="1"/>
    <col min="15613" max="15613" width="5.5703125" customWidth="1"/>
    <col min="15614" max="15614" width="5.28515625" customWidth="1"/>
    <col min="15615" max="15615" width="6.85546875" customWidth="1"/>
    <col min="15616" max="15616" width="7" customWidth="1"/>
    <col min="15617" max="15617" width="22.5703125" customWidth="1"/>
    <col min="15618" max="15618" width="10.28515625" customWidth="1"/>
    <col min="15619" max="15619" width="0" hidden="1" customWidth="1"/>
    <col min="15620" max="15620" width="10.140625" customWidth="1"/>
    <col min="15621" max="15621" width="9.28515625" bestFit="1" customWidth="1"/>
    <col min="15622" max="15622" width="10.140625" customWidth="1"/>
    <col min="15623" max="15623" width="10.28515625" customWidth="1"/>
    <col min="15867" max="15867" width="1" customWidth="1"/>
    <col min="15868" max="15868" width="3.5703125" customWidth="1"/>
    <col min="15869" max="15869" width="5.5703125" customWidth="1"/>
    <col min="15870" max="15870" width="5.28515625" customWidth="1"/>
    <col min="15871" max="15871" width="6.85546875" customWidth="1"/>
    <col min="15872" max="15872" width="7" customWidth="1"/>
    <col min="15873" max="15873" width="22.5703125" customWidth="1"/>
    <col min="15874" max="15874" width="10.28515625" customWidth="1"/>
    <col min="15875" max="15875" width="0" hidden="1" customWidth="1"/>
    <col min="15876" max="15876" width="10.140625" customWidth="1"/>
    <col min="15877" max="15877" width="9.28515625" bestFit="1" customWidth="1"/>
    <col min="15878" max="15878" width="10.140625" customWidth="1"/>
    <col min="15879" max="15879" width="10.28515625" customWidth="1"/>
    <col min="16123" max="16123" width="1" customWidth="1"/>
    <col min="16124" max="16124" width="3.5703125" customWidth="1"/>
    <col min="16125" max="16125" width="5.5703125" customWidth="1"/>
    <col min="16126" max="16126" width="5.28515625" customWidth="1"/>
    <col min="16127" max="16127" width="6.85546875" customWidth="1"/>
    <col min="16128" max="16128" width="7" customWidth="1"/>
    <col min="16129" max="16129" width="22.5703125" customWidth="1"/>
    <col min="16130" max="16130" width="10.28515625" customWidth="1"/>
    <col min="16131" max="16131" width="0" hidden="1" customWidth="1"/>
    <col min="16132" max="16132" width="10.140625" customWidth="1"/>
    <col min="16133" max="16133" width="9.28515625" bestFit="1" customWidth="1"/>
    <col min="16134" max="16134" width="10.140625" customWidth="1"/>
    <col min="16135" max="16135" width="10.28515625" customWidth="1"/>
  </cols>
  <sheetData>
    <row r="1" spans="2:12" ht="16.5" customHeight="1" thickBot="1" x14ac:dyDescent="0.3"/>
    <row r="2" spans="2:12" ht="16.5" customHeight="1" x14ac:dyDescent="0.3">
      <c r="B2" s="875" t="s">
        <v>243</v>
      </c>
      <c r="C2" s="876"/>
      <c r="D2" s="876"/>
      <c r="E2" s="876"/>
      <c r="F2" s="876"/>
      <c r="G2" s="877"/>
      <c r="H2" s="198"/>
      <c r="I2" s="198"/>
      <c r="J2" s="198"/>
      <c r="K2" s="198"/>
      <c r="L2" s="198"/>
    </row>
    <row r="3" spans="2:12" ht="42.75" customHeight="1" x14ac:dyDescent="0.25">
      <c r="B3" s="857" t="s">
        <v>0</v>
      </c>
      <c r="C3" s="858"/>
      <c r="D3" s="858"/>
      <c r="E3" s="858"/>
      <c r="F3" s="858"/>
      <c r="G3" s="859"/>
      <c r="H3" s="636" t="s">
        <v>374</v>
      </c>
      <c r="I3" s="636" t="s">
        <v>432</v>
      </c>
      <c r="J3" s="636" t="s">
        <v>433</v>
      </c>
      <c r="K3" s="636" t="s">
        <v>407</v>
      </c>
      <c r="L3" s="636" t="s">
        <v>408</v>
      </c>
    </row>
    <row r="4" spans="2:12" s="344" customFormat="1" ht="16.5" customHeight="1" x14ac:dyDescent="0.25">
      <c r="B4" s="878"/>
      <c r="C4" s="879"/>
      <c r="D4" s="879"/>
      <c r="E4" s="879"/>
      <c r="F4" s="879"/>
      <c r="G4" s="880"/>
    </row>
    <row r="5" spans="2:12" ht="16.5" customHeight="1" x14ac:dyDescent="0.25">
      <c r="B5" s="345" t="s">
        <v>196</v>
      </c>
      <c r="C5" s="346" t="s">
        <v>223</v>
      </c>
      <c r="D5" s="347" t="s">
        <v>198</v>
      </c>
      <c r="E5" s="347" t="s">
        <v>199</v>
      </c>
      <c r="F5" s="347" t="s">
        <v>224</v>
      </c>
      <c r="G5" s="203" t="s">
        <v>201</v>
      </c>
      <c r="H5" s="204">
        <f t="shared" ref="H5:I5" si="0">H6+H7</f>
        <v>3800</v>
      </c>
      <c r="I5" s="204">
        <f t="shared" si="0"/>
        <v>493.61</v>
      </c>
      <c r="J5" s="204">
        <f t="shared" ref="J5:K5" si="1">J6+J7</f>
        <v>4293.6100000000006</v>
      </c>
      <c r="K5" s="204">
        <f t="shared" si="1"/>
        <v>8796.61</v>
      </c>
      <c r="L5" s="631"/>
    </row>
    <row r="6" spans="2:12" ht="27.75" customHeight="1" x14ac:dyDescent="0.25">
      <c r="B6" s="348"/>
      <c r="C6" s="78"/>
      <c r="D6" s="220"/>
      <c r="E6" s="220" t="s">
        <v>244</v>
      </c>
      <c r="F6" s="349">
        <v>620</v>
      </c>
      <c r="G6" s="212" t="s">
        <v>76</v>
      </c>
      <c r="H6" s="84">
        <v>0</v>
      </c>
      <c r="I6" s="84">
        <v>200</v>
      </c>
      <c r="J6" s="84">
        <v>200</v>
      </c>
      <c r="K6" s="175"/>
      <c r="L6" s="759">
        <f t="shared" ref="L6:L9" si="2">K6/J6*100</f>
        <v>0</v>
      </c>
    </row>
    <row r="7" spans="2:12" ht="16.5" customHeight="1" x14ac:dyDescent="0.25">
      <c r="B7" s="348"/>
      <c r="C7" s="78"/>
      <c r="D7" s="285"/>
      <c r="E7" s="285" t="s">
        <v>244</v>
      </c>
      <c r="F7" s="211">
        <v>630</v>
      </c>
      <c r="G7" s="220" t="s">
        <v>19</v>
      </c>
      <c r="H7" s="89">
        <f t="shared" ref="H7:I7" si="3">SUM(H8:H10)</f>
        <v>3800</v>
      </c>
      <c r="I7" s="89">
        <f t="shared" si="3"/>
        <v>293.61</v>
      </c>
      <c r="J7" s="89">
        <f t="shared" ref="J7:K7" si="4">SUM(J8:J10)</f>
        <v>4093.61</v>
      </c>
      <c r="K7" s="89">
        <f t="shared" si="4"/>
        <v>8796.61</v>
      </c>
      <c r="L7" s="759">
        <f t="shared" si="2"/>
        <v>214.88637168660426</v>
      </c>
    </row>
    <row r="8" spans="2:12" ht="16.5" customHeight="1" x14ac:dyDescent="0.25">
      <c r="B8" s="348"/>
      <c r="C8" s="78"/>
      <c r="D8" s="285"/>
      <c r="E8" s="285" t="s">
        <v>244</v>
      </c>
      <c r="F8" s="217">
        <v>633</v>
      </c>
      <c r="G8" s="215" t="s">
        <v>68</v>
      </c>
      <c r="H8" s="76">
        <v>2800</v>
      </c>
      <c r="I8" s="76">
        <v>177.61</v>
      </c>
      <c r="J8" s="76">
        <v>2977.61</v>
      </c>
      <c r="K8" s="130">
        <v>2996.61</v>
      </c>
      <c r="L8" s="759">
        <f t="shared" si="2"/>
        <v>100.63809565389693</v>
      </c>
    </row>
    <row r="9" spans="2:12" ht="16.5" customHeight="1" x14ac:dyDescent="0.25">
      <c r="B9" s="348"/>
      <c r="C9" s="78"/>
      <c r="D9" s="285"/>
      <c r="E9" s="285" t="s">
        <v>244</v>
      </c>
      <c r="F9" s="214">
        <v>635</v>
      </c>
      <c r="G9" s="285" t="s">
        <v>73</v>
      </c>
      <c r="H9" s="76">
        <v>1000</v>
      </c>
      <c r="I9" s="76">
        <v>116</v>
      </c>
      <c r="J9" s="76">
        <v>1116</v>
      </c>
      <c r="K9" s="451">
        <v>3719</v>
      </c>
      <c r="L9" s="759">
        <f t="shared" si="2"/>
        <v>333.2437275985663</v>
      </c>
    </row>
    <row r="10" spans="2:12" ht="16.5" customHeight="1" x14ac:dyDescent="0.25">
      <c r="B10" s="348"/>
      <c r="C10" s="78"/>
      <c r="D10" s="285"/>
      <c r="E10" s="285" t="s">
        <v>244</v>
      </c>
      <c r="F10" s="214">
        <v>637</v>
      </c>
      <c r="G10" s="307" t="s">
        <v>53</v>
      </c>
      <c r="H10" s="76">
        <v>0</v>
      </c>
      <c r="I10" s="76">
        <v>0</v>
      </c>
      <c r="J10" s="76">
        <v>0</v>
      </c>
      <c r="K10" s="451">
        <v>2081</v>
      </c>
      <c r="L10" s="759">
        <v>0</v>
      </c>
    </row>
    <row r="11" spans="2:12" ht="16.5" customHeight="1" x14ac:dyDescent="0.25">
      <c r="B11" s="348"/>
      <c r="C11" s="78"/>
      <c r="D11" s="78"/>
      <c r="E11" s="78"/>
      <c r="F11" s="78"/>
      <c r="G11" s="78"/>
    </row>
    <row r="12" spans="2:12" ht="16.5" customHeight="1" x14ac:dyDescent="0.25">
      <c r="B12" s="881" t="s">
        <v>106</v>
      </c>
      <c r="C12" s="882"/>
      <c r="D12" s="882"/>
      <c r="E12" s="882"/>
      <c r="F12" s="882"/>
      <c r="G12" s="882"/>
      <c r="H12" s="57"/>
      <c r="I12" s="57"/>
      <c r="J12" s="57"/>
      <c r="K12" s="400"/>
      <c r="L12" s="400"/>
    </row>
    <row r="13" spans="2:12" ht="16.5" customHeight="1" x14ac:dyDescent="0.25">
      <c r="B13" s="350" t="s">
        <v>196</v>
      </c>
      <c r="C13" s="351" t="s">
        <v>223</v>
      </c>
      <c r="D13" s="352" t="s">
        <v>198</v>
      </c>
      <c r="E13" s="352" t="s">
        <v>199</v>
      </c>
      <c r="F13" s="352" t="s">
        <v>224</v>
      </c>
      <c r="G13" s="353" t="s">
        <v>201</v>
      </c>
      <c r="H13" s="204">
        <f t="shared" ref="H13" si="5">SUM(H14:H15)</f>
        <v>115000</v>
      </c>
      <c r="I13" s="204">
        <f t="shared" ref="I13:K13" si="6">SUM(I14:I15)</f>
        <v>100000</v>
      </c>
      <c r="J13" s="204">
        <f t="shared" si="6"/>
        <v>215000</v>
      </c>
      <c r="K13" s="204">
        <f t="shared" si="6"/>
        <v>207005.06</v>
      </c>
      <c r="L13" s="631"/>
    </row>
    <row r="14" spans="2:12" ht="29.25" customHeight="1" x14ac:dyDescent="0.25">
      <c r="B14" s="258"/>
      <c r="C14" s="258"/>
      <c r="D14" s="258"/>
      <c r="E14" s="354" t="s">
        <v>244</v>
      </c>
      <c r="F14" s="355">
        <v>717</v>
      </c>
      <c r="G14" s="356" t="s">
        <v>245</v>
      </c>
      <c r="H14" s="449">
        <v>100000</v>
      </c>
      <c r="I14" s="449">
        <v>100000</v>
      </c>
      <c r="J14" s="449">
        <v>200000</v>
      </c>
      <c r="K14" s="449">
        <v>203723.46</v>
      </c>
      <c r="L14" s="760">
        <f t="shared" ref="L14:L15" si="7">K14/J14*100</f>
        <v>101.86173000000001</v>
      </c>
    </row>
    <row r="15" spans="2:12" ht="30" customHeight="1" thickBot="1" x14ac:dyDescent="0.3">
      <c r="B15" s="357"/>
      <c r="C15" s="358"/>
      <c r="D15" s="358"/>
      <c r="E15" s="359" t="s">
        <v>244</v>
      </c>
      <c r="F15" s="360">
        <v>716</v>
      </c>
      <c r="G15" s="356" t="s">
        <v>242</v>
      </c>
      <c r="H15" s="449">
        <v>15000</v>
      </c>
      <c r="I15" s="449"/>
      <c r="J15" s="449">
        <v>15000</v>
      </c>
      <c r="K15" s="449">
        <v>3281.6</v>
      </c>
      <c r="L15" s="760">
        <f t="shared" si="7"/>
        <v>21.877333333333333</v>
      </c>
    </row>
    <row r="16" spans="2:12" ht="40.5" customHeight="1" thickBot="1" x14ac:dyDescent="0.3">
      <c r="B16" s="357"/>
      <c r="C16" s="358"/>
      <c r="D16" s="358"/>
      <c r="E16" s="359" t="s">
        <v>244</v>
      </c>
      <c r="F16" s="360">
        <v>717001</v>
      </c>
      <c r="G16" s="356" t="s">
        <v>434</v>
      </c>
      <c r="H16" s="449">
        <v>0</v>
      </c>
      <c r="I16" s="449">
        <v>8000</v>
      </c>
      <c r="J16" s="449">
        <v>8000</v>
      </c>
      <c r="K16" s="449">
        <v>4920</v>
      </c>
      <c r="L16" s="760">
        <f t="shared" ref="L16" si="8">K16/J16*100</f>
        <v>61.5</v>
      </c>
    </row>
    <row r="17" spans="2:12" s="8" customFormat="1" ht="40.5" customHeight="1" x14ac:dyDescent="0.25">
      <c r="B17" s="762"/>
      <c r="C17" s="762"/>
      <c r="D17" s="762"/>
      <c r="E17" s="763"/>
      <c r="F17" s="764"/>
      <c r="G17" s="765"/>
      <c r="H17" s="766"/>
      <c r="I17" s="766"/>
      <c r="J17" s="766"/>
      <c r="K17" s="489"/>
      <c r="L17" s="18"/>
    </row>
    <row r="18" spans="2:12" ht="16.5" customHeight="1" x14ac:dyDescent="0.25">
      <c r="B18" s="883" t="s">
        <v>221</v>
      </c>
      <c r="C18" s="884"/>
      <c r="D18" s="884"/>
      <c r="E18" s="884"/>
      <c r="F18" s="884"/>
      <c r="G18" s="884"/>
      <c r="H18" s="761">
        <f>H5+H13</f>
        <v>118800</v>
      </c>
      <c r="I18" s="761">
        <f>I5+I13</f>
        <v>100493.61</v>
      </c>
      <c r="J18" s="761">
        <f>J5+J13</f>
        <v>219293.61</v>
      </c>
    </row>
    <row r="21" spans="2:12" ht="16.5" customHeight="1" x14ac:dyDescent="0.25">
      <c r="C21" s="4"/>
    </row>
  </sheetData>
  <mergeCells count="5">
    <mergeCell ref="B2:G2"/>
    <mergeCell ref="B3:G3"/>
    <mergeCell ref="B4:G4"/>
    <mergeCell ref="B12:G12"/>
    <mergeCell ref="B18:G18"/>
  </mergeCells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367"/>
  <sheetViews>
    <sheetView topLeftCell="A325" workbookViewId="0">
      <selection activeCell="O79" sqref="O79"/>
    </sheetView>
  </sheetViews>
  <sheetFormatPr defaultRowHeight="15" x14ac:dyDescent="0.25"/>
  <cols>
    <col min="1" max="1" width="2" customWidth="1"/>
    <col min="6" max="6" width="7.7109375" customWidth="1"/>
    <col min="7" max="7" width="22.5703125" customWidth="1"/>
    <col min="8" max="9" width="11.140625" customWidth="1"/>
    <col min="10" max="10" width="11.85546875" customWidth="1"/>
    <col min="11" max="11" width="11" style="797" customWidth="1"/>
    <col min="245" max="245" width="2" customWidth="1"/>
    <col min="246" max="246" width="4" customWidth="1"/>
    <col min="247" max="247" width="3.7109375" customWidth="1"/>
    <col min="248" max="248" width="4.42578125" customWidth="1"/>
    <col min="249" max="249" width="7.5703125" customWidth="1"/>
    <col min="250" max="250" width="8.140625" customWidth="1"/>
    <col min="251" max="251" width="32.28515625" customWidth="1"/>
    <col min="252" max="252" width="12.42578125" customWidth="1"/>
    <col min="253" max="253" width="10.5703125" customWidth="1"/>
    <col min="254" max="254" width="14" customWidth="1"/>
    <col min="255" max="255" width="10.28515625" customWidth="1"/>
    <col min="256" max="256" width="10.42578125" customWidth="1"/>
    <col min="257" max="257" width="10.140625" customWidth="1"/>
    <col min="262" max="262" width="13.42578125" customWidth="1"/>
    <col min="501" max="501" width="2" customWidth="1"/>
    <col min="502" max="502" width="4" customWidth="1"/>
    <col min="503" max="503" width="3.7109375" customWidth="1"/>
    <col min="504" max="504" width="4.42578125" customWidth="1"/>
    <col min="505" max="505" width="7.5703125" customWidth="1"/>
    <col min="506" max="506" width="8.140625" customWidth="1"/>
    <col min="507" max="507" width="32.28515625" customWidth="1"/>
    <col min="508" max="508" width="12.42578125" customWidth="1"/>
    <col min="509" max="509" width="10.5703125" customWidth="1"/>
    <col min="510" max="510" width="14" customWidth="1"/>
    <col min="511" max="511" width="10.28515625" customWidth="1"/>
    <col min="512" max="512" width="10.42578125" customWidth="1"/>
    <col min="513" max="513" width="10.140625" customWidth="1"/>
    <col min="518" max="518" width="13.42578125" customWidth="1"/>
    <col min="757" max="757" width="2" customWidth="1"/>
    <col min="758" max="758" width="4" customWidth="1"/>
    <col min="759" max="759" width="3.7109375" customWidth="1"/>
    <col min="760" max="760" width="4.42578125" customWidth="1"/>
    <col min="761" max="761" width="7.5703125" customWidth="1"/>
    <col min="762" max="762" width="8.140625" customWidth="1"/>
    <col min="763" max="763" width="32.28515625" customWidth="1"/>
    <col min="764" max="764" width="12.42578125" customWidth="1"/>
    <col min="765" max="765" width="10.5703125" customWidth="1"/>
    <col min="766" max="766" width="14" customWidth="1"/>
    <col min="767" max="767" width="10.28515625" customWidth="1"/>
    <col min="768" max="768" width="10.42578125" customWidth="1"/>
    <col min="769" max="769" width="10.140625" customWidth="1"/>
    <col min="774" max="774" width="13.42578125" customWidth="1"/>
    <col min="1013" max="1013" width="2" customWidth="1"/>
    <col min="1014" max="1014" width="4" customWidth="1"/>
    <col min="1015" max="1015" width="3.7109375" customWidth="1"/>
    <col min="1016" max="1016" width="4.42578125" customWidth="1"/>
    <col min="1017" max="1017" width="7.5703125" customWidth="1"/>
    <col min="1018" max="1018" width="8.140625" customWidth="1"/>
    <col min="1019" max="1019" width="32.28515625" customWidth="1"/>
    <col min="1020" max="1020" width="12.42578125" customWidth="1"/>
    <col min="1021" max="1021" width="10.5703125" customWidth="1"/>
    <col min="1022" max="1022" width="14" customWidth="1"/>
    <col min="1023" max="1023" width="10.28515625" customWidth="1"/>
    <col min="1024" max="1024" width="10.42578125" customWidth="1"/>
    <col min="1025" max="1025" width="10.140625" customWidth="1"/>
    <col min="1030" max="1030" width="13.42578125" customWidth="1"/>
    <col min="1269" max="1269" width="2" customWidth="1"/>
    <col min="1270" max="1270" width="4" customWidth="1"/>
    <col min="1271" max="1271" width="3.7109375" customWidth="1"/>
    <col min="1272" max="1272" width="4.42578125" customWidth="1"/>
    <col min="1273" max="1273" width="7.5703125" customWidth="1"/>
    <col min="1274" max="1274" width="8.140625" customWidth="1"/>
    <col min="1275" max="1275" width="32.28515625" customWidth="1"/>
    <col min="1276" max="1276" width="12.42578125" customWidth="1"/>
    <col min="1277" max="1277" width="10.5703125" customWidth="1"/>
    <col min="1278" max="1278" width="14" customWidth="1"/>
    <col min="1279" max="1279" width="10.28515625" customWidth="1"/>
    <col min="1280" max="1280" width="10.42578125" customWidth="1"/>
    <col min="1281" max="1281" width="10.140625" customWidth="1"/>
    <col min="1286" max="1286" width="13.42578125" customWidth="1"/>
    <col min="1525" max="1525" width="2" customWidth="1"/>
    <col min="1526" max="1526" width="4" customWidth="1"/>
    <col min="1527" max="1527" width="3.7109375" customWidth="1"/>
    <col min="1528" max="1528" width="4.42578125" customWidth="1"/>
    <col min="1529" max="1529" width="7.5703125" customWidth="1"/>
    <col min="1530" max="1530" width="8.140625" customWidth="1"/>
    <col min="1531" max="1531" width="32.28515625" customWidth="1"/>
    <col min="1532" max="1532" width="12.42578125" customWidth="1"/>
    <col min="1533" max="1533" width="10.5703125" customWidth="1"/>
    <col min="1534" max="1534" width="14" customWidth="1"/>
    <col min="1535" max="1535" width="10.28515625" customWidth="1"/>
    <col min="1536" max="1536" width="10.42578125" customWidth="1"/>
    <col min="1537" max="1537" width="10.140625" customWidth="1"/>
    <col min="1542" max="1542" width="13.42578125" customWidth="1"/>
    <col min="1781" max="1781" width="2" customWidth="1"/>
    <col min="1782" max="1782" width="4" customWidth="1"/>
    <col min="1783" max="1783" width="3.7109375" customWidth="1"/>
    <col min="1784" max="1784" width="4.42578125" customWidth="1"/>
    <col min="1785" max="1785" width="7.5703125" customWidth="1"/>
    <col min="1786" max="1786" width="8.140625" customWidth="1"/>
    <col min="1787" max="1787" width="32.28515625" customWidth="1"/>
    <col min="1788" max="1788" width="12.42578125" customWidth="1"/>
    <col min="1789" max="1789" width="10.5703125" customWidth="1"/>
    <col min="1790" max="1790" width="14" customWidth="1"/>
    <col min="1791" max="1791" width="10.28515625" customWidth="1"/>
    <col min="1792" max="1792" width="10.42578125" customWidth="1"/>
    <col min="1793" max="1793" width="10.140625" customWidth="1"/>
    <col min="1798" max="1798" width="13.42578125" customWidth="1"/>
    <col min="2037" max="2037" width="2" customWidth="1"/>
    <col min="2038" max="2038" width="4" customWidth="1"/>
    <col min="2039" max="2039" width="3.7109375" customWidth="1"/>
    <col min="2040" max="2040" width="4.42578125" customWidth="1"/>
    <col min="2041" max="2041" width="7.5703125" customWidth="1"/>
    <col min="2042" max="2042" width="8.140625" customWidth="1"/>
    <col min="2043" max="2043" width="32.28515625" customWidth="1"/>
    <col min="2044" max="2044" width="12.42578125" customWidth="1"/>
    <col min="2045" max="2045" width="10.5703125" customWidth="1"/>
    <col min="2046" max="2046" width="14" customWidth="1"/>
    <col min="2047" max="2047" width="10.28515625" customWidth="1"/>
    <col min="2048" max="2048" width="10.42578125" customWidth="1"/>
    <col min="2049" max="2049" width="10.140625" customWidth="1"/>
    <col min="2054" max="2054" width="13.42578125" customWidth="1"/>
    <col min="2293" max="2293" width="2" customWidth="1"/>
    <col min="2294" max="2294" width="4" customWidth="1"/>
    <col min="2295" max="2295" width="3.7109375" customWidth="1"/>
    <col min="2296" max="2296" width="4.42578125" customWidth="1"/>
    <col min="2297" max="2297" width="7.5703125" customWidth="1"/>
    <col min="2298" max="2298" width="8.140625" customWidth="1"/>
    <col min="2299" max="2299" width="32.28515625" customWidth="1"/>
    <col min="2300" max="2300" width="12.42578125" customWidth="1"/>
    <col min="2301" max="2301" width="10.5703125" customWidth="1"/>
    <col min="2302" max="2302" width="14" customWidth="1"/>
    <col min="2303" max="2303" width="10.28515625" customWidth="1"/>
    <col min="2304" max="2304" width="10.42578125" customWidth="1"/>
    <col min="2305" max="2305" width="10.140625" customWidth="1"/>
    <col min="2310" max="2310" width="13.42578125" customWidth="1"/>
    <col min="2549" max="2549" width="2" customWidth="1"/>
    <col min="2550" max="2550" width="4" customWidth="1"/>
    <col min="2551" max="2551" width="3.7109375" customWidth="1"/>
    <col min="2552" max="2552" width="4.42578125" customWidth="1"/>
    <col min="2553" max="2553" width="7.5703125" customWidth="1"/>
    <col min="2554" max="2554" width="8.140625" customWidth="1"/>
    <col min="2555" max="2555" width="32.28515625" customWidth="1"/>
    <col min="2556" max="2556" width="12.42578125" customWidth="1"/>
    <col min="2557" max="2557" width="10.5703125" customWidth="1"/>
    <col min="2558" max="2558" width="14" customWidth="1"/>
    <col min="2559" max="2559" width="10.28515625" customWidth="1"/>
    <col min="2560" max="2560" width="10.42578125" customWidth="1"/>
    <col min="2561" max="2561" width="10.140625" customWidth="1"/>
    <col min="2566" max="2566" width="13.42578125" customWidth="1"/>
    <col min="2805" max="2805" width="2" customWidth="1"/>
    <col min="2806" max="2806" width="4" customWidth="1"/>
    <col min="2807" max="2807" width="3.7109375" customWidth="1"/>
    <col min="2808" max="2808" width="4.42578125" customWidth="1"/>
    <col min="2809" max="2809" width="7.5703125" customWidth="1"/>
    <col min="2810" max="2810" width="8.140625" customWidth="1"/>
    <col min="2811" max="2811" width="32.28515625" customWidth="1"/>
    <col min="2812" max="2812" width="12.42578125" customWidth="1"/>
    <col min="2813" max="2813" width="10.5703125" customWidth="1"/>
    <col min="2814" max="2814" width="14" customWidth="1"/>
    <col min="2815" max="2815" width="10.28515625" customWidth="1"/>
    <col min="2816" max="2816" width="10.42578125" customWidth="1"/>
    <col min="2817" max="2817" width="10.140625" customWidth="1"/>
    <col min="2822" max="2822" width="13.42578125" customWidth="1"/>
    <col min="3061" max="3061" width="2" customWidth="1"/>
    <col min="3062" max="3062" width="4" customWidth="1"/>
    <col min="3063" max="3063" width="3.7109375" customWidth="1"/>
    <col min="3064" max="3064" width="4.42578125" customWidth="1"/>
    <col min="3065" max="3065" width="7.5703125" customWidth="1"/>
    <col min="3066" max="3066" width="8.140625" customWidth="1"/>
    <col min="3067" max="3067" width="32.28515625" customWidth="1"/>
    <col min="3068" max="3068" width="12.42578125" customWidth="1"/>
    <col min="3069" max="3069" width="10.5703125" customWidth="1"/>
    <col min="3070" max="3070" width="14" customWidth="1"/>
    <col min="3071" max="3071" width="10.28515625" customWidth="1"/>
    <col min="3072" max="3072" width="10.42578125" customWidth="1"/>
    <col min="3073" max="3073" width="10.140625" customWidth="1"/>
    <col min="3078" max="3078" width="13.42578125" customWidth="1"/>
    <col min="3317" max="3317" width="2" customWidth="1"/>
    <col min="3318" max="3318" width="4" customWidth="1"/>
    <col min="3319" max="3319" width="3.7109375" customWidth="1"/>
    <col min="3320" max="3320" width="4.42578125" customWidth="1"/>
    <col min="3321" max="3321" width="7.5703125" customWidth="1"/>
    <col min="3322" max="3322" width="8.140625" customWidth="1"/>
    <col min="3323" max="3323" width="32.28515625" customWidth="1"/>
    <col min="3324" max="3324" width="12.42578125" customWidth="1"/>
    <col min="3325" max="3325" width="10.5703125" customWidth="1"/>
    <col min="3326" max="3326" width="14" customWidth="1"/>
    <col min="3327" max="3327" width="10.28515625" customWidth="1"/>
    <col min="3328" max="3328" width="10.42578125" customWidth="1"/>
    <col min="3329" max="3329" width="10.140625" customWidth="1"/>
    <col min="3334" max="3334" width="13.42578125" customWidth="1"/>
    <col min="3573" max="3573" width="2" customWidth="1"/>
    <col min="3574" max="3574" width="4" customWidth="1"/>
    <col min="3575" max="3575" width="3.7109375" customWidth="1"/>
    <col min="3576" max="3576" width="4.42578125" customWidth="1"/>
    <col min="3577" max="3577" width="7.5703125" customWidth="1"/>
    <col min="3578" max="3578" width="8.140625" customWidth="1"/>
    <col min="3579" max="3579" width="32.28515625" customWidth="1"/>
    <col min="3580" max="3580" width="12.42578125" customWidth="1"/>
    <col min="3581" max="3581" width="10.5703125" customWidth="1"/>
    <col min="3582" max="3582" width="14" customWidth="1"/>
    <col min="3583" max="3583" width="10.28515625" customWidth="1"/>
    <col min="3584" max="3584" width="10.42578125" customWidth="1"/>
    <col min="3585" max="3585" width="10.140625" customWidth="1"/>
    <col min="3590" max="3590" width="13.42578125" customWidth="1"/>
    <col min="3829" max="3829" width="2" customWidth="1"/>
    <col min="3830" max="3830" width="4" customWidth="1"/>
    <col min="3831" max="3831" width="3.7109375" customWidth="1"/>
    <col min="3832" max="3832" width="4.42578125" customWidth="1"/>
    <col min="3833" max="3833" width="7.5703125" customWidth="1"/>
    <col min="3834" max="3834" width="8.140625" customWidth="1"/>
    <col min="3835" max="3835" width="32.28515625" customWidth="1"/>
    <col min="3836" max="3836" width="12.42578125" customWidth="1"/>
    <col min="3837" max="3837" width="10.5703125" customWidth="1"/>
    <col min="3838" max="3838" width="14" customWidth="1"/>
    <col min="3839" max="3839" width="10.28515625" customWidth="1"/>
    <col min="3840" max="3840" width="10.42578125" customWidth="1"/>
    <col min="3841" max="3841" width="10.140625" customWidth="1"/>
    <col min="3846" max="3846" width="13.42578125" customWidth="1"/>
    <col min="4085" max="4085" width="2" customWidth="1"/>
    <col min="4086" max="4086" width="4" customWidth="1"/>
    <col min="4087" max="4087" width="3.7109375" customWidth="1"/>
    <col min="4088" max="4088" width="4.42578125" customWidth="1"/>
    <col min="4089" max="4089" width="7.5703125" customWidth="1"/>
    <col min="4090" max="4090" width="8.140625" customWidth="1"/>
    <col min="4091" max="4091" width="32.28515625" customWidth="1"/>
    <col min="4092" max="4092" width="12.42578125" customWidth="1"/>
    <col min="4093" max="4093" width="10.5703125" customWidth="1"/>
    <col min="4094" max="4094" width="14" customWidth="1"/>
    <col min="4095" max="4095" width="10.28515625" customWidth="1"/>
    <col min="4096" max="4096" width="10.42578125" customWidth="1"/>
    <col min="4097" max="4097" width="10.140625" customWidth="1"/>
    <col min="4102" max="4102" width="13.42578125" customWidth="1"/>
    <col min="4341" max="4341" width="2" customWidth="1"/>
    <col min="4342" max="4342" width="4" customWidth="1"/>
    <col min="4343" max="4343" width="3.7109375" customWidth="1"/>
    <col min="4344" max="4344" width="4.42578125" customWidth="1"/>
    <col min="4345" max="4345" width="7.5703125" customWidth="1"/>
    <col min="4346" max="4346" width="8.140625" customWidth="1"/>
    <col min="4347" max="4347" width="32.28515625" customWidth="1"/>
    <col min="4348" max="4348" width="12.42578125" customWidth="1"/>
    <col min="4349" max="4349" width="10.5703125" customWidth="1"/>
    <col min="4350" max="4350" width="14" customWidth="1"/>
    <col min="4351" max="4351" width="10.28515625" customWidth="1"/>
    <col min="4352" max="4352" width="10.42578125" customWidth="1"/>
    <col min="4353" max="4353" width="10.140625" customWidth="1"/>
    <col min="4358" max="4358" width="13.42578125" customWidth="1"/>
    <col min="4597" max="4597" width="2" customWidth="1"/>
    <col min="4598" max="4598" width="4" customWidth="1"/>
    <col min="4599" max="4599" width="3.7109375" customWidth="1"/>
    <col min="4600" max="4600" width="4.42578125" customWidth="1"/>
    <col min="4601" max="4601" width="7.5703125" customWidth="1"/>
    <col min="4602" max="4602" width="8.140625" customWidth="1"/>
    <col min="4603" max="4603" width="32.28515625" customWidth="1"/>
    <col min="4604" max="4604" width="12.42578125" customWidth="1"/>
    <col min="4605" max="4605" width="10.5703125" customWidth="1"/>
    <col min="4606" max="4606" width="14" customWidth="1"/>
    <col min="4607" max="4607" width="10.28515625" customWidth="1"/>
    <col min="4608" max="4608" width="10.42578125" customWidth="1"/>
    <col min="4609" max="4609" width="10.140625" customWidth="1"/>
    <col min="4614" max="4614" width="13.42578125" customWidth="1"/>
    <col min="4853" max="4853" width="2" customWidth="1"/>
    <col min="4854" max="4854" width="4" customWidth="1"/>
    <col min="4855" max="4855" width="3.7109375" customWidth="1"/>
    <col min="4856" max="4856" width="4.42578125" customWidth="1"/>
    <col min="4857" max="4857" width="7.5703125" customWidth="1"/>
    <col min="4858" max="4858" width="8.140625" customWidth="1"/>
    <col min="4859" max="4859" width="32.28515625" customWidth="1"/>
    <col min="4860" max="4860" width="12.42578125" customWidth="1"/>
    <col min="4861" max="4861" width="10.5703125" customWidth="1"/>
    <col min="4862" max="4862" width="14" customWidth="1"/>
    <col min="4863" max="4863" width="10.28515625" customWidth="1"/>
    <col min="4864" max="4864" width="10.42578125" customWidth="1"/>
    <col min="4865" max="4865" width="10.140625" customWidth="1"/>
    <col min="4870" max="4870" width="13.42578125" customWidth="1"/>
    <col min="5109" max="5109" width="2" customWidth="1"/>
    <col min="5110" max="5110" width="4" customWidth="1"/>
    <col min="5111" max="5111" width="3.7109375" customWidth="1"/>
    <col min="5112" max="5112" width="4.42578125" customWidth="1"/>
    <col min="5113" max="5113" width="7.5703125" customWidth="1"/>
    <col min="5114" max="5114" width="8.140625" customWidth="1"/>
    <col min="5115" max="5115" width="32.28515625" customWidth="1"/>
    <col min="5116" max="5116" width="12.42578125" customWidth="1"/>
    <col min="5117" max="5117" width="10.5703125" customWidth="1"/>
    <col min="5118" max="5118" width="14" customWidth="1"/>
    <col min="5119" max="5119" width="10.28515625" customWidth="1"/>
    <col min="5120" max="5120" width="10.42578125" customWidth="1"/>
    <col min="5121" max="5121" width="10.140625" customWidth="1"/>
    <col min="5126" max="5126" width="13.42578125" customWidth="1"/>
    <col min="5365" max="5365" width="2" customWidth="1"/>
    <col min="5366" max="5366" width="4" customWidth="1"/>
    <col min="5367" max="5367" width="3.7109375" customWidth="1"/>
    <col min="5368" max="5368" width="4.42578125" customWidth="1"/>
    <col min="5369" max="5369" width="7.5703125" customWidth="1"/>
    <col min="5370" max="5370" width="8.140625" customWidth="1"/>
    <col min="5371" max="5371" width="32.28515625" customWidth="1"/>
    <col min="5372" max="5372" width="12.42578125" customWidth="1"/>
    <col min="5373" max="5373" width="10.5703125" customWidth="1"/>
    <col min="5374" max="5374" width="14" customWidth="1"/>
    <col min="5375" max="5375" width="10.28515625" customWidth="1"/>
    <col min="5376" max="5376" width="10.42578125" customWidth="1"/>
    <col min="5377" max="5377" width="10.140625" customWidth="1"/>
    <col min="5382" max="5382" width="13.42578125" customWidth="1"/>
    <col min="5621" max="5621" width="2" customWidth="1"/>
    <col min="5622" max="5622" width="4" customWidth="1"/>
    <col min="5623" max="5623" width="3.7109375" customWidth="1"/>
    <col min="5624" max="5624" width="4.42578125" customWidth="1"/>
    <col min="5625" max="5625" width="7.5703125" customWidth="1"/>
    <col min="5626" max="5626" width="8.140625" customWidth="1"/>
    <col min="5627" max="5627" width="32.28515625" customWidth="1"/>
    <col min="5628" max="5628" width="12.42578125" customWidth="1"/>
    <col min="5629" max="5629" width="10.5703125" customWidth="1"/>
    <col min="5630" max="5630" width="14" customWidth="1"/>
    <col min="5631" max="5631" width="10.28515625" customWidth="1"/>
    <col min="5632" max="5632" width="10.42578125" customWidth="1"/>
    <col min="5633" max="5633" width="10.140625" customWidth="1"/>
    <col min="5638" max="5638" width="13.42578125" customWidth="1"/>
    <col min="5877" max="5877" width="2" customWidth="1"/>
    <col min="5878" max="5878" width="4" customWidth="1"/>
    <col min="5879" max="5879" width="3.7109375" customWidth="1"/>
    <col min="5880" max="5880" width="4.42578125" customWidth="1"/>
    <col min="5881" max="5881" width="7.5703125" customWidth="1"/>
    <col min="5882" max="5882" width="8.140625" customWidth="1"/>
    <col min="5883" max="5883" width="32.28515625" customWidth="1"/>
    <col min="5884" max="5884" width="12.42578125" customWidth="1"/>
    <col min="5885" max="5885" width="10.5703125" customWidth="1"/>
    <col min="5886" max="5886" width="14" customWidth="1"/>
    <col min="5887" max="5887" width="10.28515625" customWidth="1"/>
    <col min="5888" max="5888" width="10.42578125" customWidth="1"/>
    <col min="5889" max="5889" width="10.140625" customWidth="1"/>
    <col min="5894" max="5894" width="13.42578125" customWidth="1"/>
    <col min="6133" max="6133" width="2" customWidth="1"/>
    <col min="6134" max="6134" width="4" customWidth="1"/>
    <col min="6135" max="6135" width="3.7109375" customWidth="1"/>
    <col min="6136" max="6136" width="4.42578125" customWidth="1"/>
    <col min="6137" max="6137" width="7.5703125" customWidth="1"/>
    <col min="6138" max="6138" width="8.140625" customWidth="1"/>
    <col min="6139" max="6139" width="32.28515625" customWidth="1"/>
    <col min="6140" max="6140" width="12.42578125" customWidth="1"/>
    <col min="6141" max="6141" width="10.5703125" customWidth="1"/>
    <col min="6142" max="6142" width="14" customWidth="1"/>
    <col min="6143" max="6143" width="10.28515625" customWidth="1"/>
    <col min="6144" max="6144" width="10.42578125" customWidth="1"/>
    <col min="6145" max="6145" width="10.140625" customWidth="1"/>
    <col min="6150" max="6150" width="13.42578125" customWidth="1"/>
    <col min="6389" max="6389" width="2" customWidth="1"/>
    <col min="6390" max="6390" width="4" customWidth="1"/>
    <col min="6391" max="6391" width="3.7109375" customWidth="1"/>
    <col min="6392" max="6392" width="4.42578125" customWidth="1"/>
    <col min="6393" max="6393" width="7.5703125" customWidth="1"/>
    <col min="6394" max="6394" width="8.140625" customWidth="1"/>
    <col min="6395" max="6395" width="32.28515625" customWidth="1"/>
    <col min="6396" max="6396" width="12.42578125" customWidth="1"/>
    <col min="6397" max="6397" width="10.5703125" customWidth="1"/>
    <col min="6398" max="6398" width="14" customWidth="1"/>
    <col min="6399" max="6399" width="10.28515625" customWidth="1"/>
    <col min="6400" max="6400" width="10.42578125" customWidth="1"/>
    <col min="6401" max="6401" width="10.140625" customWidth="1"/>
    <col min="6406" max="6406" width="13.42578125" customWidth="1"/>
    <col min="6645" max="6645" width="2" customWidth="1"/>
    <col min="6646" max="6646" width="4" customWidth="1"/>
    <col min="6647" max="6647" width="3.7109375" customWidth="1"/>
    <col min="6648" max="6648" width="4.42578125" customWidth="1"/>
    <col min="6649" max="6649" width="7.5703125" customWidth="1"/>
    <col min="6650" max="6650" width="8.140625" customWidth="1"/>
    <col min="6651" max="6651" width="32.28515625" customWidth="1"/>
    <col min="6652" max="6652" width="12.42578125" customWidth="1"/>
    <col min="6653" max="6653" width="10.5703125" customWidth="1"/>
    <col min="6654" max="6654" width="14" customWidth="1"/>
    <col min="6655" max="6655" width="10.28515625" customWidth="1"/>
    <col min="6656" max="6656" width="10.42578125" customWidth="1"/>
    <col min="6657" max="6657" width="10.140625" customWidth="1"/>
    <col min="6662" max="6662" width="13.42578125" customWidth="1"/>
    <col min="6901" max="6901" width="2" customWidth="1"/>
    <col min="6902" max="6902" width="4" customWidth="1"/>
    <col min="6903" max="6903" width="3.7109375" customWidth="1"/>
    <col min="6904" max="6904" width="4.42578125" customWidth="1"/>
    <col min="6905" max="6905" width="7.5703125" customWidth="1"/>
    <col min="6906" max="6906" width="8.140625" customWidth="1"/>
    <col min="6907" max="6907" width="32.28515625" customWidth="1"/>
    <col min="6908" max="6908" width="12.42578125" customWidth="1"/>
    <col min="6909" max="6909" width="10.5703125" customWidth="1"/>
    <col min="6910" max="6910" width="14" customWidth="1"/>
    <col min="6911" max="6911" width="10.28515625" customWidth="1"/>
    <col min="6912" max="6912" width="10.42578125" customWidth="1"/>
    <col min="6913" max="6913" width="10.140625" customWidth="1"/>
    <col min="6918" max="6918" width="13.42578125" customWidth="1"/>
    <col min="7157" max="7157" width="2" customWidth="1"/>
    <col min="7158" max="7158" width="4" customWidth="1"/>
    <col min="7159" max="7159" width="3.7109375" customWidth="1"/>
    <col min="7160" max="7160" width="4.42578125" customWidth="1"/>
    <col min="7161" max="7161" width="7.5703125" customWidth="1"/>
    <col min="7162" max="7162" width="8.140625" customWidth="1"/>
    <col min="7163" max="7163" width="32.28515625" customWidth="1"/>
    <col min="7164" max="7164" width="12.42578125" customWidth="1"/>
    <col min="7165" max="7165" width="10.5703125" customWidth="1"/>
    <col min="7166" max="7166" width="14" customWidth="1"/>
    <col min="7167" max="7167" width="10.28515625" customWidth="1"/>
    <col min="7168" max="7168" width="10.42578125" customWidth="1"/>
    <col min="7169" max="7169" width="10.140625" customWidth="1"/>
    <col min="7174" max="7174" width="13.42578125" customWidth="1"/>
    <col min="7413" max="7413" width="2" customWidth="1"/>
    <col min="7414" max="7414" width="4" customWidth="1"/>
    <col min="7415" max="7415" width="3.7109375" customWidth="1"/>
    <col min="7416" max="7416" width="4.42578125" customWidth="1"/>
    <col min="7417" max="7417" width="7.5703125" customWidth="1"/>
    <col min="7418" max="7418" width="8.140625" customWidth="1"/>
    <col min="7419" max="7419" width="32.28515625" customWidth="1"/>
    <col min="7420" max="7420" width="12.42578125" customWidth="1"/>
    <col min="7421" max="7421" width="10.5703125" customWidth="1"/>
    <col min="7422" max="7422" width="14" customWidth="1"/>
    <col min="7423" max="7423" width="10.28515625" customWidth="1"/>
    <col min="7424" max="7424" width="10.42578125" customWidth="1"/>
    <col min="7425" max="7425" width="10.140625" customWidth="1"/>
    <col min="7430" max="7430" width="13.42578125" customWidth="1"/>
    <col min="7669" max="7669" width="2" customWidth="1"/>
    <col min="7670" max="7670" width="4" customWidth="1"/>
    <col min="7671" max="7671" width="3.7109375" customWidth="1"/>
    <col min="7672" max="7672" width="4.42578125" customWidth="1"/>
    <col min="7673" max="7673" width="7.5703125" customWidth="1"/>
    <col min="7674" max="7674" width="8.140625" customWidth="1"/>
    <col min="7675" max="7675" width="32.28515625" customWidth="1"/>
    <col min="7676" max="7676" width="12.42578125" customWidth="1"/>
    <col min="7677" max="7677" width="10.5703125" customWidth="1"/>
    <col min="7678" max="7678" width="14" customWidth="1"/>
    <col min="7679" max="7679" width="10.28515625" customWidth="1"/>
    <col min="7680" max="7680" width="10.42578125" customWidth="1"/>
    <col min="7681" max="7681" width="10.140625" customWidth="1"/>
    <col min="7686" max="7686" width="13.42578125" customWidth="1"/>
    <col min="7925" max="7925" width="2" customWidth="1"/>
    <col min="7926" max="7926" width="4" customWidth="1"/>
    <col min="7927" max="7927" width="3.7109375" customWidth="1"/>
    <col min="7928" max="7928" width="4.42578125" customWidth="1"/>
    <col min="7929" max="7929" width="7.5703125" customWidth="1"/>
    <col min="7930" max="7930" width="8.140625" customWidth="1"/>
    <col min="7931" max="7931" width="32.28515625" customWidth="1"/>
    <col min="7932" max="7932" width="12.42578125" customWidth="1"/>
    <col min="7933" max="7933" width="10.5703125" customWidth="1"/>
    <col min="7934" max="7934" width="14" customWidth="1"/>
    <col min="7935" max="7935" width="10.28515625" customWidth="1"/>
    <col min="7936" max="7936" width="10.42578125" customWidth="1"/>
    <col min="7937" max="7937" width="10.140625" customWidth="1"/>
    <col min="7942" max="7942" width="13.42578125" customWidth="1"/>
    <col min="8181" max="8181" width="2" customWidth="1"/>
    <col min="8182" max="8182" width="4" customWidth="1"/>
    <col min="8183" max="8183" width="3.7109375" customWidth="1"/>
    <col min="8184" max="8184" width="4.42578125" customWidth="1"/>
    <col min="8185" max="8185" width="7.5703125" customWidth="1"/>
    <col min="8186" max="8186" width="8.140625" customWidth="1"/>
    <col min="8187" max="8187" width="32.28515625" customWidth="1"/>
    <col min="8188" max="8188" width="12.42578125" customWidth="1"/>
    <col min="8189" max="8189" width="10.5703125" customWidth="1"/>
    <col min="8190" max="8190" width="14" customWidth="1"/>
    <col min="8191" max="8191" width="10.28515625" customWidth="1"/>
    <col min="8192" max="8192" width="10.42578125" customWidth="1"/>
    <col min="8193" max="8193" width="10.140625" customWidth="1"/>
    <col min="8198" max="8198" width="13.42578125" customWidth="1"/>
    <col min="8437" max="8437" width="2" customWidth="1"/>
    <col min="8438" max="8438" width="4" customWidth="1"/>
    <col min="8439" max="8439" width="3.7109375" customWidth="1"/>
    <col min="8440" max="8440" width="4.42578125" customWidth="1"/>
    <col min="8441" max="8441" width="7.5703125" customWidth="1"/>
    <col min="8442" max="8442" width="8.140625" customWidth="1"/>
    <col min="8443" max="8443" width="32.28515625" customWidth="1"/>
    <col min="8444" max="8444" width="12.42578125" customWidth="1"/>
    <col min="8445" max="8445" width="10.5703125" customWidth="1"/>
    <col min="8446" max="8446" width="14" customWidth="1"/>
    <col min="8447" max="8447" width="10.28515625" customWidth="1"/>
    <col min="8448" max="8448" width="10.42578125" customWidth="1"/>
    <col min="8449" max="8449" width="10.140625" customWidth="1"/>
    <col min="8454" max="8454" width="13.42578125" customWidth="1"/>
    <col min="8693" max="8693" width="2" customWidth="1"/>
    <col min="8694" max="8694" width="4" customWidth="1"/>
    <col min="8695" max="8695" width="3.7109375" customWidth="1"/>
    <col min="8696" max="8696" width="4.42578125" customWidth="1"/>
    <col min="8697" max="8697" width="7.5703125" customWidth="1"/>
    <col min="8698" max="8698" width="8.140625" customWidth="1"/>
    <col min="8699" max="8699" width="32.28515625" customWidth="1"/>
    <col min="8700" max="8700" width="12.42578125" customWidth="1"/>
    <col min="8701" max="8701" width="10.5703125" customWidth="1"/>
    <col min="8702" max="8702" width="14" customWidth="1"/>
    <col min="8703" max="8703" width="10.28515625" customWidth="1"/>
    <col min="8704" max="8704" width="10.42578125" customWidth="1"/>
    <col min="8705" max="8705" width="10.140625" customWidth="1"/>
    <col min="8710" max="8710" width="13.42578125" customWidth="1"/>
    <col min="8949" max="8949" width="2" customWidth="1"/>
    <col min="8950" max="8950" width="4" customWidth="1"/>
    <col min="8951" max="8951" width="3.7109375" customWidth="1"/>
    <col min="8952" max="8952" width="4.42578125" customWidth="1"/>
    <col min="8953" max="8953" width="7.5703125" customWidth="1"/>
    <col min="8954" max="8954" width="8.140625" customWidth="1"/>
    <col min="8955" max="8955" width="32.28515625" customWidth="1"/>
    <col min="8956" max="8956" width="12.42578125" customWidth="1"/>
    <col min="8957" max="8957" width="10.5703125" customWidth="1"/>
    <col min="8958" max="8958" width="14" customWidth="1"/>
    <col min="8959" max="8959" width="10.28515625" customWidth="1"/>
    <col min="8960" max="8960" width="10.42578125" customWidth="1"/>
    <col min="8961" max="8961" width="10.140625" customWidth="1"/>
    <col min="8966" max="8966" width="13.42578125" customWidth="1"/>
    <col min="9205" max="9205" width="2" customWidth="1"/>
    <col min="9206" max="9206" width="4" customWidth="1"/>
    <col min="9207" max="9207" width="3.7109375" customWidth="1"/>
    <col min="9208" max="9208" width="4.42578125" customWidth="1"/>
    <col min="9209" max="9209" width="7.5703125" customWidth="1"/>
    <col min="9210" max="9210" width="8.140625" customWidth="1"/>
    <col min="9211" max="9211" width="32.28515625" customWidth="1"/>
    <col min="9212" max="9212" width="12.42578125" customWidth="1"/>
    <col min="9213" max="9213" width="10.5703125" customWidth="1"/>
    <col min="9214" max="9214" width="14" customWidth="1"/>
    <col min="9215" max="9215" width="10.28515625" customWidth="1"/>
    <col min="9216" max="9216" width="10.42578125" customWidth="1"/>
    <col min="9217" max="9217" width="10.140625" customWidth="1"/>
    <col min="9222" max="9222" width="13.42578125" customWidth="1"/>
    <col min="9461" max="9461" width="2" customWidth="1"/>
    <col min="9462" max="9462" width="4" customWidth="1"/>
    <col min="9463" max="9463" width="3.7109375" customWidth="1"/>
    <col min="9464" max="9464" width="4.42578125" customWidth="1"/>
    <col min="9465" max="9465" width="7.5703125" customWidth="1"/>
    <col min="9466" max="9466" width="8.140625" customWidth="1"/>
    <col min="9467" max="9467" width="32.28515625" customWidth="1"/>
    <col min="9468" max="9468" width="12.42578125" customWidth="1"/>
    <col min="9469" max="9469" width="10.5703125" customWidth="1"/>
    <col min="9470" max="9470" width="14" customWidth="1"/>
    <col min="9471" max="9471" width="10.28515625" customWidth="1"/>
    <col min="9472" max="9472" width="10.42578125" customWidth="1"/>
    <col min="9473" max="9473" width="10.140625" customWidth="1"/>
    <col min="9478" max="9478" width="13.42578125" customWidth="1"/>
    <col min="9717" max="9717" width="2" customWidth="1"/>
    <col min="9718" max="9718" width="4" customWidth="1"/>
    <col min="9719" max="9719" width="3.7109375" customWidth="1"/>
    <col min="9720" max="9720" width="4.42578125" customWidth="1"/>
    <col min="9721" max="9721" width="7.5703125" customWidth="1"/>
    <col min="9722" max="9722" width="8.140625" customWidth="1"/>
    <col min="9723" max="9723" width="32.28515625" customWidth="1"/>
    <col min="9724" max="9724" width="12.42578125" customWidth="1"/>
    <col min="9725" max="9725" width="10.5703125" customWidth="1"/>
    <col min="9726" max="9726" width="14" customWidth="1"/>
    <col min="9727" max="9727" width="10.28515625" customWidth="1"/>
    <col min="9728" max="9728" width="10.42578125" customWidth="1"/>
    <col min="9729" max="9729" width="10.140625" customWidth="1"/>
    <col min="9734" max="9734" width="13.42578125" customWidth="1"/>
    <col min="9973" max="9973" width="2" customWidth="1"/>
    <col min="9974" max="9974" width="4" customWidth="1"/>
    <col min="9975" max="9975" width="3.7109375" customWidth="1"/>
    <col min="9976" max="9976" width="4.42578125" customWidth="1"/>
    <col min="9977" max="9977" width="7.5703125" customWidth="1"/>
    <col min="9978" max="9978" width="8.140625" customWidth="1"/>
    <col min="9979" max="9979" width="32.28515625" customWidth="1"/>
    <col min="9980" max="9980" width="12.42578125" customWidth="1"/>
    <col min="9981" max="9981" width="10.5703125" customWidth="1"/>
    <col min="9982" max="9982" width="14" customWidth="1"/>
    <col min="9983" max="9983" width="10.28515625" customWidth="1"/>
    <col min="9984" max="9984" width="10.42578125" customWidth="1"/>
    <col min="9985" max="9985" width="10.140625" customWidth="1"/>
    <col min="9990" max="9990" width="13.42578125" customWidth="1"/>
    <col min="10229" max="10229" width="2" customWidth="1"/>
    <col min="10230" max="10230" width="4" customWidth="1"/>
    <col min="10231" max="10231" width="3.7109375" customWidth="1"/>
    <col min="10232" max="10232" width="4.42578125" customWidth="1"/>
    <col min="10233" max="10233" width="7.5703125" customWidth="1"/>
    <col min="10234" max="10234" width="8.140625" customWidth="1"/>
    <col min="10235" max="10235" width="32.28515625" customWidth="1"/>
    <col min="10236" max="10236" width="12.42578125" customWidth="1"/>
    <col min="10237" max="10237" width="10.5703125" customWidth="1"/>
    <col min="10238" max="10238" width="14" customWidth="1"/>
    <col min="10239" max="10239" width="10.28515625" customWidth="1"/>
    <col min="10240" max="10240" width="10.42578125" customWidth="1"/>
    <col min="10241" max="10241" width="10.140625" customWidth="1"/>
    <col min="10246" max="10246" width="13.42578125" customWidth="1"/>
    <col min="10485" max="10485" width="2" customWidth="1"/>
    <col min="10486" max="10486" width="4" customWidth="1"/>
    <col min="10487" max="10487" width="3.7109375" customWidth="1"/>
    <col min="10488" max="10488" width="4.42578125" customWidth="1"/>
    <col min="10489" max="10489" width="7.5703125" customWidth="1"/>
    <col min="10490" max="10490" width="8.140625" customWidth="1"/>
    <col min="10491" max="10491" width="32.28515625" customWidth="1"/>
    <col min="10492" max="10492" width="12.42578125" customWidth="1"/>
    <col min="10493" max="10493" width="10.5703125" customWidth="1"/>
    <col min="10494" max="10494" width="14" customWidth="1"/>
    <col min="10495" max="10495" width="10.28515625" customWidth="1"/>
    <col min="10496" max="10496" width="10.42578125" customWidth="1"/>
    <col min="10497" max="10497" width="10.140625" customWidth="1"/>
    <col min="10502" max="10502" width="13.42578125" customWidth="1"/>
    <col min="10741" max="10741" width="2" customWidth="1"/>
    <col min="10742" max="10742" width="4" customWidth="1"/>
    <col min="10743" max="10743" width="3.7109375" customWidth="1"/>
    <col min="10744" max="10744" width="4.42578125" customWidth="1"/>
    <col min="10745" max="10745" width="7.5703125" customWidth="1"/>
    <col min="10746" max="10746" width="8.140625" customWidth="1"/>
    <col min="10747" max="10747" width="32.28515625" customWidth="1"/>
    <col min="10748" max="10748" width="12.42578125" customWidth="1"/>
    <col min="10749" max="10749" width="10.5703125" customWidth="1"/>
    <col min="10750" max="10750" width="14" customWidth="1"/>
    <col min="10751" max="10751" width="10.28515625" customWidth="1"/>
    <col min="10752" max="10752" width="10.42578125" customWidth="1"/>
    <col min="10753" max="10753" width="10.140625" customWidth="1"/>
    <col min="10758" max="10758" width="13.42578125" customWidth="1"/>
    <col min="10997" max="10997" width="2" customWidth="1"/>
    <col min="10998" max="10998" width="4" customWidth="1"/>
    <col min="10999" max="10999" width="3.7109375" customWidth="1"/>
    <col min="11000" max="11000" width="4.42578125" customWidth="1"/>
    <col min="11001" max="11001" width="7.5703125" customWidth="1"/>
    <col min="11002" max="11002" width="8.140625" customWidth="1"/>
    <col min="11003" max="11003" width="32.28515625" customWidth="1"/>
    <col min="11004" max="11004" width="12.42578125" customWidth="1"/>
    <col min="11005" max="11005" width="10.5703125" customWidth="1"/>
    <col min="11006" max="11006" width="14" customWidth="1"/>
    <col min="11007" max="11007" width="10.28515625" customWidth="1"/>
    <col min="11008" max="11008" width="10.42578125" customWidth="1"/>
    <col min="11009" max="11009" width="10.140625" customWidth="1"/>
    <col min="11014" max="11014" width="13.42578125" customWidth="1"/>
    <col min="11253" max="11253" width="2" customWidth="1"/>
    <col min="11254" max="11254" width="4" customWidth="1"/>
    <col min="11255" max="11255" width="3.7109375" customWidth="1"/>
    <col min="11256" max="11256" width="4.42578125" customWidth="1"/>
    <col min="11257" max="11257" width="7.5703125" customWidth="1"/>
    <col min="11258" max="11258" width="8.140625" customWidth="1"/>
    <col min="11259" max="11259" width="32.28515625" customWidth="1"/>
    <col min="11260" max="11260" width="12.42578125" customWidth="1"/>
    <col min="11261" max="11261" width="10.5703125" customWidth="1"/>
    <col min="11262" max="11262" width="14" customWidth="1"/>
    <col min="11263" max="11263" width="10.28515625" customWidth="1"/>
    <col min="11264" max="11264" width="10.42578125" customWidth="1"/>
    <col min="11265" max="11265" width="10.140625" customWidth="1"/>
    <col min="11270" max="11270" width="13.42578125" customWidth="1"/>
    <col min="11509" max="11509" width="2" customWidth="1"/>
    <col min="11510" max="11510" width="4" customWidth="1"/>
    <col min="11511" max="11511" width="3.7109375" customWidth="1"/>
    <col min="11512" max="11512" width="4.42578125" customWidth="1"/>
    <col min="11513" max="11513" width="7.5703125" customWidth="1"/>
    <col min="11514" max="11514" width="8.140625" customWidth="1"/>
    <col min="11515" max="11515" width="32.28515625" customWidth="1"/>
    <col min="11516" max="11516" width="12.42578125" customWidth="1"/>
    <col min="11517" max="11517" width="10.5703125" customWidth="1"/>
    <col min="11518" max="11518" width="14" customWidth="1"/>
    <col min="11519" max="11519" width="10.28515625" customWidth="1"/>
    <col min="11520" max="11520" width="10.42578125" customWidth="1"/>
    <col min="11521" max="11521" width="10.140625" customWidth="1"/>
    <col min="11526" max="11526" width="13.42578125" customWidth="1"/>
    <col min="11765" max="11765" width="2" customWidth="1"/>
    <col min="11766" max="11766" width="4" customWidth="1"/>
    <col min="11767" max="11767" width="3.7109375" customWidth="1"/>
    <col min="11768" max="11768" width="4.42578125" customWidth="1"/>
    <col min="11769" max="11769" width="7.5703125" customWidth="1"/>
    <col min="11770" max="11770" width="8.140625" customWidth="1"/>
    <col min="11771" max="11771" width="32.28515625" customWidth="1"/>
    <col min="11772" max="11772" width="12.42578125" customWidth="1"/>
    <col min="11773" max="11773" width="10.5703125" customWidth="1"/>
    <col min="11774" max="11774" width="14" customWidth="1"/>
    <col min="11775" max="11775" width="10.28515625" customWidth="1"/>
    <col min="11776" max="11776" width="10.42578125" customWidth="1"/>
    <col min="11777" max="11777" width="10.140625" customWidth="1"/>
    <col min="11782" max="11782" width="13.42578125" customWidth="1"/>
    <col min="12021" max="12021" width="2" customWidth="1"/>
    <col min="12022" max="12022" width="4" customWidth="1"/>
    <col min="12023" max="12023" width="3.7109375" customWidth="1"/>
    <col min="12024" max="12024" width="4.42578125" customWidth="1"/>
    <col min="12025" max="12025" width="7.5703125" customWidth="1"/>
    <col min="12026" max="12026" width="8.140625" customWidth="1"/>
    <col min="12027" max="12027" width="32.28515625" customWidth="1"/>
    <col min="12028" max="12028" width="12.42578125" customWidth="1"/>
    <col min="12029" max="12029" width="10.5703125" customWidth="1"/>
    <col min="12030" max="12030" width="14" customWidth="1"/>
    <col min="12031" max="12031" width="10.28515625" customWidth="1"/>
    <col min="12032" max="12032" width="10.42578125" customWidth="1"/>
    <col min="12033" max="12033" width="10.140625" customWidth="1"/>
    <col min="12038" max="12038" width="13.42578125" customWidth="1"/>
    <col min="12277" max="12277" width="2" customWidth="1"/>
    <col min="12278" max="12278" width="4" customWidth="1"/>
    <col min="12279" max="12279" width="3.7109375" customWidth="1"/>
    <col min="12280" max="12280" width="4.42578125" customWidth="1"/>
    <col min="12281" max="12281" width="7.5703125" customWidth="1"/>
    <col min="12282" max="12282" width="8.140625" customWidth="1"/>
    <col min="12283" max="12283" width="32.28515625" customWidth="1"/>
    <col min="12284" max="12284" width="12.42578125" customWidth="1"/>
    <col min="12285" max="12285" width="10.5703125" customWidth="1"/>
    <col min="12286" max="12286" width="14" customWidth="1"/>
    <col min="12287" max="12287" width="10.28515625" customWidth="1"/>
    <col min="12288" max="12288" width="10.42578125" customWidth="1"/>
    <col min="12289" max="12289" width="10.140625" customWidth="1"/>
    <col min="12294" max="12294" width="13.42578125" customWidth="1"/>
    <col min="12533" max="12533" width="2" customWidth="1"/>
    <col min="12534" max="12534" width="4" customWidth="1"/>
    <col min="12535" max="12535" width="3.7109375" customWidth="1"/>
    <col min="12536" max="12536" width="4.42578125" customWidth="1"/>
    <col min="12537" max="12537" width="7.5703125" customWidth="1"/>
    <col min="12538" max="12538" width="8.140625" customWidth="1"/>
    <col min="12539" max="12539" width="32.28515625" customWidth="1"/>
    <col min="12540" max="12540" width="12.42578125" customWidth="1"/>
    <col min="12541" max="12541" width="10.5703125" customWidth="1"/>
    <col min="12542" max="12542" width="14" customWidth="1"/>
    <col min="12543" max="12543" width="10.28515625" customWidth="1"/>
    <col min="12544" max="12544" width="10.42578125" customWidth="1"/>
    <col min="12545" max="12545" width="10.140625" customWidth="1"/>
    <col min="12550" max="12550" width="13.42578125" customWidth="1"/>
    <col min="12789" max="12789" width="2" customWidth="1"/>
    <col min="12790" max="12790" width="4" customWidth="1"/>
    <col min="12791" max="12791" width="3.7109375" customWidth="1"/>
    <col min="12792" max="12792" width="4.42578125" customWidth="1"/>
    <col min="12793" max="12793" width="7.5703125" customWidth="1"/>
    <col min="12794" max="12794" width="8.140625" customWidth="1"/>
    <col min="12795" max="12795" width="32.28515625" customWidth="1"/>
    <col min="12796" max="12796" width="12.42578125" customWidth="1"/>
    <col min="12797" max="12797" width="10.5703125" customWidth="1"/>
    <col min="12798" max="12798" width="14" customWidth="1"/>
    <col min="12799" max="12799" width="10.28515625" customWidth="1"/>
    <col min="12800" max="12800" width="10.42578125" customWidth="1"/>
    <col min="12801" max="12801" width="10.140625" customWidth="1"/>
    <col min="12806" max="12806" width="13.42578125" customWidth="1"/>
    <col min="13045" max="13045" width="2" customWidth="1"/>
    <col min="13046" max="13046" width="4" customWidth="1"/>
    <col min="13047" max="13047" width="3.7109375" customWidth="1"/>
    <col min="13048" max="13048" width="4.42578125" customWidth="1"/>
    <col min="13049" max="13049" width="7.5703125" customWidth="1"/>
    <col min="13050" max="13050" width="8.140625" customWidth="1"/>
    <col min="13051" max="13051" width="32.28515625" customWidth="1"/>
    <col min="13052" max="13052" width="12.42578125" customWidth="1"/>
    <col min="13053" max="13053" width="10.5703125" customWidth="1"/>
    <col min="13054" max="13054" width="14" customWidth="1"/>
    <col min="13055" max="13055" width="10.28515625" customWidth="1"/>
    <col min="13056" max="13056" width="10.42578125" customWidth="1"/>
    <col min="13057" max="13057" width="10.140625" customWidth="1"/>
    <col min="13062" max="13062" width="13.42578125" customWidth="1"/>
    <col min="13301" max="13301" width="2" customWidth="1"/>
    <col min="13302" max="13302" width="4" customWidth="1"/>
    <col min="13303" max="13303" width="3.7109375" customWidth="1"/>
    <col min="13304" max="13304" width="4.42578125" customWidth="1"/>
    <col min="13305" max="13305" width="7.5703125" customWidth="1"/>
    <col min="13306" max="13306" width="8.140625" customWidth="1"/>
    <col min="13307" max="13307" width="32.28515625" customWidth="1"/>
    <col min="13308" max="13308" width="12.42578125" customWidth="1"/>
    <col min="13309" max="13309" width="10.5703125" customWidth="1"/>
    <col min="13310" max="13310" width="14" customWidth="1"/>
    <col min="13311" max="13311" width="10.28515625" customWidth="1"/>
    <col min="13312" max="13312" width="10.42578125" customWidth="1"/>
    <col min="13313" max="13313" width="10.140625" customWidth="1"/>
    <col min="13318" max="13318" width="13.42578125" customWidth="1"/>
    <col min="13557" max="13557" width="2" customWidth="1"/>
    <col min="13558" max="13558" width="4" customWidth="1"/>
    <col min="13559" max="13559" width="3.7109375" customWidth="1"/>
    <col min="13560" max="13560" width="4.42578125" customWidth="1"/>
    <col min="13561" max="13561" width="7.5703125" customWidth="1"/>
    <col min="13562" max="13562" width="8.140625" customWidth="1"/>
    <col min="13563" max="13563" width="32.28515625" customWidth="1"/>
    <col min="13564" max="13564" width="12.42578125" customWidth="1"/>
    <col min="13565" max="13565" width="10.5703125" customWidth="1"/>
    <col min="13566" max="13566" width="14" customWidth="1"/>
    <col min="13567" max="13567" width="10.28515625" customWidth="1"/>
    <col min="13568" max="13568" width="10.42578125" customWidth="1"/>
    <col min="13569" max="13569" width="10.140625" customWidth="1"/>
    <col min="13574" max="13574" width="13.42578125" customWidth="1"/>
    <col min="13813" max="13813" width="2" customWidth="1"/>
    <col min="13814" max="13814" width="4" customWidth="1"/>
    <col min="13815" max="13815" width="3.7109375" customWidth="1"/>
    <col min="13816" max="13816" width="4.42578125" customWidth="1"/>
    <col min="13817" max="13817" width="7.5703125" customWidth="1"/>
    <col min="13818" max="13818" width="8.140625" customWidth="1"/>
    <col min="13819" max="13819" width="32.28515625" customWidth="1"/>
    <col min="13820" max="13820" width="12.42578125" customWidth="1"/>
    <col min="13821" max="13821" width="10.5703125" customWidth="1"/>
    <col min="13822" max="13822" width="14" customWidth="1"/>
    <col min="13823" max="13823" width="10.28515625" customWidth="1"/>
    <col min="13824" max="13824" width="10.42578125" customWidth="1"/>
    <col min="13825" max="13825" width="10.140625" customWidth="1"/>
    <col min="13830" max="13830" width="13.42578125" customWidth="1"/>
    <col min="14069" max="14069" width="2" customWidth="1"/>
    <col min="14070" max="14070" width="4" customWidth="1"/>
    <col min="14071" max="14071" width="3.7109375" customWidth="1"/>
    <col min="14072" max="14072" width="4.42578125" customWidth="1"/>
    <col min="14073" max="14073" width="7.5703125" customWidth="1"/>
    <col min="14074" max="14074" width="8.140625" customWidth="1"/>
    <col min="14075" max="14075" width="32.28515625" customWidth="1"/>
    <col min="14076" max="14076" width="12.42578125" customWidth="1"/>
    <col min="14077" max="14077" width="10.5703125" customWidth="1"/>
    <col min="14078" max="14078" width="14" customWidth="1"/>
    <col min="14079" max="14079" width="10.28515625" customWidth="1"/>
    <col min="14080" max="14080" width="10.42578125" customWidth="1"/>
    <col min="14081" max="14081" width="10.140625" customWidth="1"/>
    <col min="14086" max="14086" width="13.42578125" customWidth="1"/>
    <col min="14325" max="14325" width="2" customWidth="1"/>
    <col min="14326" max="14326" width="4" customWidth="1"/>
    <col min="14327" max="14327" width="3.7109375" customWidth="1"/>
    <col min="14328" max="14328" width="4.42578125" customWidth="1"/>
    <col min="14329" max="14329" width="7.5703125" customWidth="1"/>
    <col min="14330" max="14330" width="8.140625" customWidth="1"/>
    <col min="14331" max="14331" width="32.28515625" customWidth="1"/>
    <col min="14332" max="14332" width="12.42578125" customWidth="1"/>
    <col min="14333" max="14333" width="10.5703125" customWidth="1"/>
    <col min="14334" max="14334" width="14" customWidth="1"/>
    <col min="14335" max="14335" width="10.28515625" customWidth="1"/>
    <col min="14336" max="14336" width="10.42578125" customWidth="1"/>
    <col min="14337" max="14337" width="10.140625" customWidth="1"/>
    <col min="14342" max="14342" width="13.42578125" customWidth="1"/>
    <col min="14581" max="14581" width="2" customWidth="1"/>
    <col min="14582" max="14582" width="4" customWidth="1"/>
    <col min="14583" max="14583" width="3.7109375" customWidth="1"/>
    <col min="14584" max="14584" width="4.42578125" customWidth="1"/>
    <col min="14585" max="14585" width="7.5703125" customWidth="1"/>
    <col min="14586" max="14586" width="8.140625" customWidth="1"/>
    <col min="14587" max="14587" width="32.28515625" customWidth="1"/>
    <col min="14588" max="14588" width="12.42578125" customWidth="1"/>
    <col min="14589" max="14589" width="10.5703125" customWidth="1"/>
    <col min="14590" max="14590" width="14" customWidth="1"/>
    <col min="14591" max="14591" width="10.28515625" customWidth="1"/>
    <col min="14592" max="14592" width="10.42578125" customWidth="1"/>
    <col min="14593" max="14593" width="10.140625" customWidth="1"/>
    <col min="14598" max="14598" width="13.42578125" customWidth="1"/>
    <col min="14837" max="14837" width="2" customWidth="1"/>
    <col min="14838" max="14838" width="4" customWidth="1"/>
    <col min="14839" max="14839" width="3.7109375" customWidth="1"/>
    <col min="14840" max="14840" width="4.42578125" customWidth="1"/>
    <col min="14841" max="14841" width="7.5703125" customWidth="1"/>
    <col min="14842" max="14842" width="8.140625" customWidth="1"/>
    <col min="14843" max="14843" width="32.28515625" customWidth="1"/>
    <col min="14844" max="14844" width="12.42578125" customWidth="1"/>
    <col min="14845" max="14845" width="10.5703125" customWidth="1"/>
    <col min="14846" max="14846" width="14" customWidth="1"/>
    <col min="14847" max="14847" width="10.28515625" customWidth="1"/>
    <col min="14848" max="14848" width="10.42578125" customWidth="1"/>
    <col min="14849" max="14849" width="10.140625" customWidth="1"/>
    <col min="14854" max="14854" width="13.42578125" customWidth="1"/>
    <col min="15093" max="15093" width="2" customWidth="1"/>
    <col min="15094" max="15094" width="4" customWidth="1"/>
    <col min="15095" max="15095" width="3.7109375" customWidth="1"/>
    <col min="15096" max="15096" width="4.42578125" customWidth="1"/>
    <col min="15097" max="15097" width="7.5703125" customWidth="1"/>
    <col min="15098" max="15098" width="8.140625" customWidth="1"/>
    <col min="15099" max="15099" width="32.28515625" customWidth="1"/>
    <col min="15100" max="15100" width="12.42578125" customWidth="1"/>
    <col min="15101" max="15101" width="10.5703125" customWidth="1"/>
    <col min="15102" max="15102" width="14" customWidth="1"/>
    <col min="15103" max="15103" width="10.28515625" customWidth="1"/>
    <col min="15104" max="15104" width="10.42578125" customWidth="1"/>
    <col min="15105" max="15105" width="10.140625" customWidth="1"/>
    <col min="15110" max="15110" width="13.42578125" customWidth="1"/>
    <col min="15349" max="15349" width="2" customWidth="1"/>
    <col min="15350" max="15350" width="4" customWidth="1"/>
    <col min="15351" max="15351" width="3.7109375" customWidth="1"/>
    <col min="15352" max="15352" width="4.42578125" customWidth="1"/>
    <col min="15353" max="15353" width="7.5703125" customWidth="1"/>
    <col min="15354" max="15354" width="8.140625" customWidth="1"/>
    <col min="15355" max="15355" width="32.28515625" customWidth="1"/>
    <col min="15356" max="15356" width="12.42578125" customWidth="1"/>
    <col min="15357" max="15357" width="10.5703125" customWidth="1"/>
    <col min="15358" max="15358" width="14" customWidth="1"/>
    <col min="15359" max="15359" width="10.28515625" customWidth="1"/>
    <col min="15360" max="15360" width="10.42578125" customWidth="1"/>
    <col min="15361" max="15361" width="10.140625" customWidth="1"/>
    <col min="15366" max="15366" width="13.42578125" customWidth="1"/>
    <col min="15605" max="15605" width="2" customWidth="1"/>
    <col min="15606" max="15606" width="4" customWidth="1"/>
    <col min="15607" max="15607" width="3.7109375" customWidth="1"/>
    <col min="15608" max="15608" width="4.42578125" customWidth="1"/>
    <col min="15609" max="15609" width="7.5703125" customWidth="1"/>
    <col min="15610" max="15610" width="8.140625" customWidth="1"/>
    <col min="15611" max="15611" width="32.28515625" customWidth="1"/>
    <col min="15612" max="15612" width="12.42578125" customWidth="1"/>
    <col min="15613" max="15613" width="10.5703125" customWidth="1"/>
    <col min="15614" max="15614" width="14" customWidth="1"/>
    <col min="15615" max="15615" width="10.28515625" customWidth="1"/>
    <col min="15616" max="15616" width="10.42578125" customWidth="1"/>
    <col min="15617" max="15617" width="10.140625" customWidth="1"/>
    <col min="15622" max="15622" width="13.42578125" customWidth="1"/>
    <col min="15861" max="15861" width="2" customWidth="1"/>
    <col min="15862" max="15862" width="4" customWidth="1"/>
    <col min="15863" max="15863" width="3.7109375" customWidth="1"/>
    <col min="15864" max="15864" width="4.42578125" customWidth="1"/>
    <col min="15865" max="15865" width="7.5703125" customWidth="1"/>
    <col min="15866" max="15866" width="8.140625" customWidth="1"/>
    <col min="15867" max="15867" width="32.28515625" customWidth="1"/>
    <col min="15868" max="15868" width="12.42578125" customWidth="1"/>
    <col min="15869" max="15869" width="10.5703125" customWidth="1"/>
    <col min="15870" max="15870" width="14" customWidth="1"/>
    <col min="15871" max="15871" width="10.28515625" customWidth="1"/>
    <col min="15872" max="15872" width="10.42578125" customWidth="1"/>
    <col min="15873" max="15873" width="10.140625" customWidth="1"/>
    <col min="15878" max="15878" width="13.42578125" customWidth="1"/>
    <col min="16117" max="16117" width="2" customWidth="1"/>
    <col min="16118" max="16118" width="4" customWidth="1"/>
    <col min="16119" max="16119" width="3.7109375" customWidth="1"/>
    <col min="16120" max="16120" width="4.42578125" customWidth="1"/>
    <col min="16121" max="16121" width="7.5703125" customWidth="1"/>
    <col min="16122" max="16122" width="8.140625" customWidth="1"/>
    <col min="16123" max="16123" width="32.28515625" customWidth="1"/>
    <col min="16124" max="16124" width="12.42578125" customWidth="1"/>
    <col min="16125" max="16125" width="10.5703125" customWidth="1"/>
    <col min="16126" max="16126" width="14" customWidth="1"/>
    <col min="16127" max="16127" width="10.28515625" customWidth="1"/>
    <col min="16128" max="16128" width="10.42578125" customWidth="1"/>
    <col min="16129" max="16129" width="10.140625" customWidth="1"/>
    <col min="16134" max="16134" width="13.42578125" customWidth="1"/>
  </cols>
  <sheetData>
    <row r="1" spans="2:11" ht="31.5" customHeight="1" thickBot="1" x14ac:dyDescent="0.35">
      <c r="B1" s="885" t="s">
        <v>289</v>
      </c>
      <c r="C1" s="886"/>
      <c r="D1" s="886"/>
      <c r="E1" s="886"/>
      <c r="F1" s="886"/>
      <c r="G1" s="886"/>
      <c r="H1" s="479"/>
      <c r="I1" s="479"/>
      <c r="J1" s="479"/>
      <c r="K1" s="795"/>
    </row>
    <row r="2" spans="2:11" ht="42.75" customHeight="1" x14ac:dyDescent="0.25">
      <c r="B2" s="887" t="s">
        <v>0</v>
      </c>
      <c r="C2" s="888"/>
      <c r="D2" s="888"/>
      <c r="E2" s="888"/>
      <c r="F2" s="888"/>
      <c r="G2" s="889"/>
      <c r="H2" s="773" t="s">
        <v>438</v>
      </c>
      <c r="I2" s="773" t="s">
        <v>439</v>
      </c>
      <c r="J2" s="774" t="s">
        <v>440</v>
      </c>
      <c r="K2" s="796"/>
    </row>
    <row r="3" spans="2:11" ht="29.25" x14ac:dyDescent="0.25">
      <c r="B3" s="775" t="s">
        <v>196</v>
      </c>
      <c r="C3" s="346" t="s">
        <v>223</v>
      </c>
      <c r="D3" s="347" t="s">
        <v>198</v>
      </c>
      <c r="E3" s="347" t="s">
        <v>199</v>
      </c>
      <c r="F3" s="347" t="s">
        <v>268</v>
      </c>
      <c r="G3" s="203" t="s">
        <v>201</v>
      </c>
      <c r="H3" s="480">
        <f>H5+H214+H336+H340+H346+H349+H351+H353</f>
        <v>667839</v>
      </c>
      <c r="I3" s="480">
        <f>I5+I214+I336+I340+I346+I349+I351+I353</f>
        <v>667839</v>
      </c>
      <c r="J3" s="480">
        <f>J5+J214+J336+J340+J346+J349+J351+J353</f>
        <v>702936</v>
      </c>
      <c r="K3" s="801">
        <f t="shared" ref="K3:K65" si="0">J3/I3*100</f>
        <v>105.25530853993253</v>
      </c>
    </row>
    <row r="4" spans="2:11" x14ac:dyDescent="0.25">
      <c r="B4" s="776"/>
      <c r="C4" s="777"/>
      <c r="D4" s="778"/>
      <c r="E4" s="779"/>
      <c r="F4" s="779"/>
      <c r="G4" s="780"/>
      <c r="H4" s="781"/>
      <c r="I4" s="781"/>
      <c r="J4" s="781"/>
      <c r="K4" s="759"/>
    </row>
    <row r="5" spans="2:11" x14ac:dyDescent="0.25">
      <c r="B5" s="503"/>
      <c r="C5" s="511">
        <v>1</v>
      </c>
      <c r="D5" s="512"/>
      <c r="E5" s="513"/>
      <c r="F5" s="890" t="s">
        <v>290</v>
      </c>
      <c r="G5" s="891"/>
      <c r="H5" s="514">
        <v>247895</v>
      </c>
      <c r="I5" s="514">
        <v>247895</v>
      </c>
      <c r="J5" s="514">
        <f>J6+J75+J124</f>
        <v>247362</v>
      </c>
      <c r="K5" s="798">
        <f t="shared" si="0"/>
        <v>99.784989612537572</v>
      </c>
    </row>
    <row r="6" spans="2:11" x14ac:dyDescent="0.25">
      <c r="B6" s="504"/>
      <c r="C6" s="516"/>
      <c r="D6" s="517"/>
      <c r="E6" s="518"/>
      <c r="F6" s="519" t="s">
        <v>291</v>
      </c>
      <c r="G6" s="520"/>
      <c r="H6" s="521">
        <f>H7+H14+H32</f>
        <v>136716.359</v>
      </c>
      <c r="I6" s="521">
        <f>I7+I14+I32</f>
        <v>136716.359</v>
      </c>
      <c r="J6" s="521">
        <f>J7+J14+J32+J72</f>
        <v>144122</v>
      </c>
      <c r="K6" s="801">
        <f t="shared" si="0"/>
        <v>105.41679214848021</v>
      </c>
    </row>
    <row r="7" spans="2:11" ht="15" customHeight="1" x14ac:dyDescent="0.25">
      <c r="B7" s="505"/>
      <c r="C7" s="523"/>
      <c r="D7" s="524"/>
      <c r="E7" s="525" t="s">
        <v>292</v>
      </c>
      <c r="F7" s="526">
        <v>610</v>
      </c>
      <c r="G7" s="527" t="s">
        <v>293</v>
      </c>
      <c r="H7" s="528">
        <f>H8+H9</f>
        <v>86962</v>
      </c>
      <c r="I7" s="528">
        <f>I8+I9</f>
        <v>86962</v>
      </c>
      <c r="J7" s="528">
        <f>J8+J9+J12+J13</f>
        <v>91789</v>
      </c>
      <c r="K7" s="759">
        <f t="shared" si="0"/>
        <v>105.55070030588074</v>
      </c>
    </row>
    <row r="8" spans="2:11" ht="39" x14ac:dyDescent="0.25">
      <c r="B8" s="505"/>
      <c r="C8" s="523"/>
      <c r="D8" s="524"/>
      <c r="E8" s="525"/>
      <c r="F8" s="526">
        <v>611</v>
      </c>
      <c r="G8" s="529" t="s">
        <v>294</v>
      </c>
      <c r="H8" s="528">
        <v>76462</v>
      </c>
      <c r="I8" s="528">
        <v>76462</v>
      </c>
      <c r="J8" s="528">
        <v>78144</v>
      </c>
      <c r="K8" s="759">
        <f t="shared" si="0"/>
        <v>102.19978551437315</v>
      </c>
    </row>
    <row r="9" spans="2:11" x14ac:dyDescent="0.25">
      <c r="B9" s="505"/>
      <c r="C9" s="523"/>
      <c r="D9" s="524"/>
      <c r="E9" s="525"/>
      <c r="F9" s="526">
        <v>612</v>
      </c>
      <c r="G9" s="527" t="s">
        <v>5</v>
      </c>
      <c r="H9" s="528">
        <f>H10+H11</f>
        <v>10500</v>
      </c>
      <c r="I9" s="528">
        <f>I10+I11</f>
        <v>10500</v>
      </c>
      <c r="J9" s="528">
        <f>J10+J11</f>
        <v>11016</v>
      </c>
      <c r="K9" s="759">
        <f t="shared" si="0"/>
        <v>104.91428571428571</v>
      </c>
    </row>
    <row r="10" spans="2:11" ht="27.75" customHeight="1" x14ac:dyDescent="0.25">
      <c r="B10" s="505"/>
      <c r="C10" s="523"/>
      <c r="D10" s="524"/>
      <c r="E10" s="525"/>
      <c r="F10" s="530">
        <v>612001</v>
      </c>
      <c r="G10" s="79" t="s">
        <v>295</v>
      </c>
      <c r="H10" s="531">
        <v>7000</v>
      </c>
      <c r="I10" s="531">
        <v>7000</v>
      </c>
      <c r="J10" s="531">
        <v>6306</v>
      </c>
      <c r="K10" s="759">
        <f t="shared" si="0"/>
        <v>90.085714285714289</v>
      </c>
    </row>
    <row r="11" spans="2:11" x14ac:dyDescent="0.25">
      <c r="B11" s="505"/>
      <c r="C11" s="523"/>
      <c r="D11" s="524"/>
      <c r="E11" s="525" t="s">
        <v>296</v>
      </c>
      <c r="F11" s="530">
        <v>612002</v>
      </c>
      <c r="G11" s="79" t="s">
        <v>297</v>
      </c>
      <c r="H11" s="531">
        <v>3500</v>
      </c>
      <c r="I11" s="531">
        <v>3500</v>
      </c>
      <c r="J11" s="531">
        <v>4710</v>
      </c>
      <c r="K11" s="759">
        <f t="shared" si="0"/>
        <v>134.57142857142856</v>
      </c>
    </row>
    <row r="12" spans="2:11" x14ac:dyDescent="0.25">
      <c r="B12" s="505"/>
      <c r="C12" s="523"/>
      <c r="D12" s="524"/>
      <c r="E12" s="525"/>
      <c r="F12" s="530">
        <v>614</v>
      </c>
      <c r="G12" s="79" t="s">
        <v>6</v>
      </c>
      <c r="H12" s="531">
        <v>0</v>
      </c>
      <c r="I12" s="531">
        <v>0</v>
      </c>
      <c r="J12" s="531">
        <v>1788</v>
      </c>
      <c r="K12" s="759">
        <v>0</v>
      </c>
    </row>
    <row r="13" spans="2:11" x14ac:dyDescent="0.25">
      <c r="B13" s="505"/>
      <c r="C13" s="523"/>
      <c r="D13" s="524"/>
      <c r="E13" s="525"/>
      <c r="F13" s="540">
        <v>614</v>
      </c>
      <c r="G13" s="541" t="s">
        <v>6</v>
      </c>
      <c r="H13" s="542">
        <v>0</v>
      </c>
      <c r="I13" s="542">
        <v>0</v>
      </c>
      <c r="J13" s="542">
        <v>841</v>
      </c>
      <c r="K13" s="759">
        <v>0</v>
      </c>
    </row>
    <row r="14" spans="2:11" x14ac:dyDescent="0.25">
      <c r="B14" s="505"/>
      <c r="C14" s="523"/>
      <c r="D14" s="524"/>
      <c r="E14" s="525" t="s">
        <v>292</v>
      </c>
      <c r="F14" s="526">
        <v>620</v>
      </c>
      <c r="G14" s="527" t="s">
        <v>298</v>
      </c>
      <c r="H14" s="528">
        <f>H15+H19</f>
        <v>30393.359</v>
      </c>
      <c r="I14" s="528">
        <f>I15+I19</f>
        <v>30393.359</v>
      </c>
      <c r="J14" s="528">
        <f>J15+J17+J19+J16</f>
        <v>32173</v>
      </c>
      <c r="K14" s="759">
        <f t="shared" si="0"/>
        <v>105.85536136364526</v>
      </c>
    </row>
    <row r="15" spans="2:11" x14ac:dyDescent="0.25">
      <c r="B15" s="505"/>
      <c r="C15" s="523"/>
      <c r="D15" s="524"/>
      <c r="E15" s="525"/>
      <c r="F15" s="526">
        <v>621</v>
      </c>
      <c r="G15" s="527" t="s">
        <v>299</v>
      </c>
      <c r="H15" s="528">
        <f>H7*10%</f>
        <v>8696.2000000000007</v>
      </c>
      <c r="I15" s="528">
        <f>I7*10%</f>
        <v>8696.2000000000007</v>
      </c>
      <c r="J15" s="528">
        <v>8772</v>
      </c>
      <c r="K15" s="759">
        <f t="shared" si="0"/>
        <v>100.87164508635955</v>
      </c>
    </row>
    <row r="16" spans="2:11" x14ac:dyDescent="0.25">
      <c r="B16" s="505"/>
      <c r="C16" s="523"/>
      <c r="D16" s="524"/>
      <c r="E16" s="525"/>
      <c r="F16" s="540">
        <v>621</v>
      </c>
      <c r="G16" s="541" t="s">
        <v>299</v>
      </c>
      <c r="H16" s="782">
        <v>0</v>
      </c>
      <c r="I16" s="782">
        <v>0</v>
      </c>
      <c r="J16" s="782">
        <v>84</v>
      </c>
      <c r="K16" s="759">
        <v>0</v>
      </c>
    </row>
    <row r="17" spans="2:11" x14ac:dyDescent="0.25">
      <c r="B17" s="505"/>
      <c r="C17" s="523"/>
      <c r="D17" s="524"/>
      <c r="E17" s="525"/>
      <c r="F17" s="526">
        <v>623</v>
      </c>
      <c r="G17" s="527" t="s">
        <v>300</v>
      </c>
      <c r="H17" s="528">
        <v>0</v>
      </c>
      <c r="I17" s="528">
        <v>0</v>
      </c>
      <c r="J17" s="528">
        <v>363</v>
      </c>
      <c r="K17" s="759">
        <v>0</v>
      </c>
    </row>
    <row r="18" spans="2:11" x14ac:dyDescent="0.25">
      <c r="B18" s="505"/>
      <c r="C18" s="523"/>
      <c r="D18" s="524"/>
      <c r="E18" s="525"/>
      <c r="F18" s="540">
        <v>623</v>
      </c>
      <c r="G18" s="541" t="s">
        <v>300</v>
      </c>
      <c r="H18" s="782">
        <v>0</v>
      </c>
      <c r="I18" s="782">
        <v>0</v>
      </c>
      <c r="J18" s="782">
        <v>0</v>
      </c>
      <c r="K18" s="759">
        <v>0</v>
      </c>
    </row>
    <row r="19" spans="2:11" x14ac:dyDescent="0.25">
      <c r="B19" s="505"/>
      <c r="C19" s="523"/>
      <c r="D19" s="524"/>
      <c r="E19" s="525"/>
      <c r="F19" s="526">
        <v>625</v>
      </c>
      <c r="G19" s="527" t="s">
        <v>301</v>
      </c>
      <c r="H19" s="528">
        <f>H20+H22+H24+H26+H28+H30</f>
        <v>21697.159</v>
      </c>
      <c r="I19" s="528">
        <f>I20+I22+I24+I26+I28+I30</f>
        <v>21697.159</v>
      </c>
      <c r="J19" s="528">
        <f>J20+J21+J22+J23+J24+J25+J26+J27+J28+J29+J30+J31</f>
        <v>22954</v>
      </c>
      <c r="K19" s="759">
        <f t="shared" si="0"/>
        <v>105.79265239287781</v>
      </c>
    </row>
    <row r="20" spans="2:11" x14ac:dyDescent="0.25">
      <c r="B20" s="505"/>
      <c r="C20" s="523"/>
      <c r="D20" s="524"/>
      <c r="E20" s="525"/>
      <c r="F20" s="530">
        <v>625001</v>
      </c>
      <c r="G20" s="79" t="s">
        <v>12</v>
      </c>
      <c r="H20" s="531">
        <f>H7*1.4%</f>
        <v>1217.4679999999998</v>
      </c>
      <c r="I20" s="531">
        <f>I7*1.4%</f>
        <v>1217.4679999999998</v>
      </c>
      <c r="J20" s="531">
        <v>1279</v>
      </c>
      <c r="K20" s="759">
        <f t="shared" si="0"/>
        <v>105.054095877674</v>
      </c>
    </row>
    <row r="21" spans="2:11" x14ac:dyDescent="0.25">
      <c r="B21" s="505"/>
      <c r="C21" s="523"/>
      <c r="D21" s="524"/>
      <c r="E21" s="525"/>
      <c r="F21" s="540">
        <v>625001</v>
      </c>
      <c r="G21" s="541" t="s">
        <v>12</v>
      </c>
      <c r="H21" s="542">
        <v>0</v>
      </c>
      <c r="I21" s="542">
        <v>0</v>
      </c>
      <c r="J21" s="542">
        <v>12</v>
      </c>
      <c r="K21" s="759">
        <v>0</v>
      </c>
    </row>
    <row r="22" spans="2:11" x14ac:dyDescent="0.25">
      <c r="B22" s="505"/>
      <c r="C22" s="523"/>
      <c r="D22" s="524"/>
      <c r="E22" s="525"/>
      <c r="F22" s="530">
        <v>625002</v>
      </c>
      <c r="G22" s="79" t="s">
        <v>14</v>
      </c>
      <c r="H22" s="531">
        <f>H7*14%</f>
        <v>12174.68</v>
      </c>
      <c r="I22" s="531">
        <f>I7*14%</f>
        <v>12174.68</v>
      </c>
      <c r="J22" s="531">
        <v>12788</v>
      </c>
      <c r="K22" s="759">
        <f t="shared" si="0"/>
        <v>105.03766834118022</v>
      </c>
    </row>
    <row r="23" spans="2:11" x14ac:dyDescent="0.25">
      <c r="B23" s="505"/>
      <c r="C23" s="523"/>
      <c r="D23" s="524"/>
      <c r="E23" s="525"/>
      <c r="F23" s="540">
        <v>625002</v>
      </c>
      <c r="G23" s="541" t="s">
        <v>14</v>
      </c>
      <c r="H23" s="542">
        <v>0</v>
      </c>
      <c r="I23" s="542">
        <v>0</v>
      </c>
      <c r="J23" s="542">
        <v>118</v>
      </c>
      <c r="K23" s="759">
        <v>0</v>
      </c>
    </row>
    <row r="24" spans="2:11" x14ac:dyDescent="0.25">
      <c r="B24" s="505"/>
      <c r="C24" s="523"/>
      <c r="D24" s="524"/>
      <c r="E24" s="525"/>
      <c r="F24" s="530">
        <v>625003</v>
      </c>
      <c r="G24" s="79" t="s">
        <v>15</v>
      </c>
      <c r="H24" s="531">
        <f>H7*0.8%</f>
        <v>695.69600000000003</v>
      </c>
      <c r="I24" s="531">
        <f>I7*0.8%</f>
        <v>695.69600000000003</v>
      </c>
      <c r="J24" s="531">
        <v>730</v>
      </c>
      <c r="K24" s="759">
        <f t="shared" si="0"/>
        <v>104.9308893539707</v>
      </c>
    </row>
    <row r="25" spans="2:11" x14ac:dyDescent="0.25">
      <c r="B25" s="505"/>
      <c r="C25" s="523"/>
      <c r="D25" s="524"/>
      <c r="E25" s="525"/>
      <c r="F25" s="540">
        <v>625003</v>
      </c>
      <c r="G25" s="541" t="s">
        <v>15</v>
      </c>
      <c r="H25" s="542">
        <v>0</v>
      </c>
      <c r="I25" s="542">
        <v>0</v>
      </c>
      <c r="J25" s="542">
        <v>7</v>
      </c>
      <c r="K25" s="759">
        <v>0</v>
      </c>
    </row>
    <row r="26" spans="2:11" x14ac:dyDescent="0.25">
      <c r="B26" s="505"/>
      <c r="C26" s="523"/>
      <c r="D26" s="524"/>
      <c r="E26" s="525"/>
      <c r="F26" s="530">
        <v>625004</v>
      </c>
      <c r="G26" s="79" t="s">
        <v>16</v>
      </c>
      <c r="H26" s="531">
        <v>2609</v>
      </c>
      <c r="I26" s="531">
        <v>2609</v>
      </c>
      <c r="J26" s="531">
        <v>2707</v>
      </c>
      <c r="K26" s="759">
        <f t="shared" si="0"/>
        <v>103.75622844001533</v>
      </c>
    </row>
    <row r="27" spans="2:11" x14ac:dyDescent="0.25">
      <c r="B27" s="505"/>
      <c r="C27" s="523"/>
      <c r="D27" s="524"/>
      <c r="E27" s="525"/>
      <c r="F27" s="540">
        <v>625004</v>
      </c>
      <c r="G27" s="541" t="s">
        <v>16</v>
      </c>
      <c r="H27" s="542">
        <v>0</v>
      </c>
      <c r="I27" s="542">
        <v>0</v>
      </c>
      <c r="J27" s="542">
        <v>25</v>
      </c>
      <c r="K27" s="759">
        <v>0</v>
      </c>
    </row>
    <row r="28" spans="2:11" x14ac:dyDescent="0.25">
      <c r="B28" s="505"/>
      <c r="C28" s="523"/>
      <c r="D28" s="524"/>
      <c r="E28" s="525"/>
      <c r="F28" s="530">
        <v>625005</v>
      </c>
      <c r="G28" s="79" t="s">
        <v>302</v>
      </c>
      <c r="H28" s="531">
        <f>H7*1%</f>
        <v>869.62</v>
      </c>
      <c r="I28" s="531">
        <f>I7*1%</f>
        <v>869.62</v>
      </c>
      <c r="J28" s="531">
        <v>902</v>
      </c>
      <c r="K28" s="759">
        <f t="shared" si="0"/>
        <v>103.72346542167843</v>
      </c>
    </row>
    <row r="29" spans="2:11" x14ac:dyDescent="0.25">
      <c r="B29" s="505"/>
      <c r="C29" s="523"/>
      <c r="D29" s="524"/>
      <c r="E29" s="525"/>
      <c r="F29" s="540">
        <v>625005</v>
      </c>
      <c r="G29" s="541" t="s">
        <v>302</v>
      </c>
      <c r="H29" s="542">
        <v>0</v>
      </c>
      <c r="I29" s="542">
        <v>0</v>
      </c>
      <c r="J29" s="542">
        <v>8</v>
      </c>
      <c r="K29" s="759">
        <v>0</v>
      </c>
    </row>
    <row r="30" spans="2:11" x14ac:dyDescent="0.25">
      <c r="B30" s="505"/>
      <c r="C30" s="523"/>
      <c r="D30" s="524"/>
      <c r="E30" s="525"/>
      <c r="F30" s="530">
        <v>625007</v>
      </c>
      <c r="G30" s="79" t="s">
        <v>303</v>
      </c>
      <c r="H30" s="531">
        <f>H7*4.75%</f>
        <v>4130.6949999999997</v>
      </c>
      <c r="I30" s="531">
        <f>I7*4.75%</f>
        <v>4130.6949999999997</v>
      </c>
      <c r="J30" s="531">
        <v>4338</v>
      </c>
      <c r="K30" s="759">
        <f t="shared" si="0"/>
        <v>105.01864698313481</v>
      </c>
    </row>
    <row r="31" spans="2:11" x14ac:dyDescent="0.25">
      <c r="B31" s="505"/>
      <c r="C31" s="523"/>
      <c r="D31" s="524"/>
      <c r="E31" s="525"/>
      <c r="F31" s="540">
        <v>625007</v>
      </c>
      <c r="G31" s="541" t="s">
        <v>303</v>
      </c>
      <c r="H31" s="542">
        <v>0</v>
      </c>
      <c r="I31" s="542">
        <v>0</v>
      </c>
      <c r="J31" s="542">
        <v>40</v>
      </c>
      <c r="K31" s="759">
        <v>0</v>
      </c>
    </row>
    <row r="32" spans="2:11" x14ac:dyDescent="0.25">
      <c r="B32" s="505"/>
      <c r="C32" s="523"/>
      <c r="D32" s="524"/>
      <c r="E32" s="525" t="s">
        <v>292</v>
      </c>
      <c r="F32" s="526">
        <v>630</v>
      </c>
      <c r="G32" s="527" t="s">
        <v>19</v>
      </c>
      <c r="H32" s="528">
        <f>H35+H44+H57+H62</f>
        <v>19361</v>
      </c>
      <c r="I32" s="528">
        <f>I35+I44+I57+I62</f>
        <v>19361</v>
      </c>
      <c r="J32" s="528">
        <f>J33+J35+J44+J57+J62+J56</f>
        <v>19499</v>
      </c>
      <c r="K32" s="759">
        <f t="shared" si="0"/>
        <v>100.712773100563</v>
      </c>
    </row>
    <row r="33" spans="2:11" x14ac:dyDescent="0.25">
      <c r="B33" s="505"/>
      <c r="C33" s="523"/>
      <c r="D33" s="524"/>
      <c r="E33" s="525"/>
      <c r="F33" s="526">
        <v>631</v>
      </c>
      <c r="G33" s="527" t="s">
        <v>21</v>
      </c>
      <c r="H33" s="528">
        <v>0</v>
      </c>
      <c r="I33" s="528">
        <v>0</v>
      </c>
      <c r="J33" s="528">
        <f>J34</f>
        <v>1</v>
      </c>
      <c r="K33" s="759">
        <v>0</v>
      </c>
    </row>
    <row r="34" spans="2:11" x14ac:dyDescent="0.25">
      <c r="B34" s="505"/>
      <c r="C34" s="523"/>
      <c r="D34" s="524"/>
      <c r="E34" s="525"/>
      <c r="F34" s="530">
        <v>631001</v>
      </c>
      <c r="G34" s="79" t="s">
        <v>23</v>
      </c>
      <c r="H34" s="531">
        <v>0</v>
      </c>
      <c r="I34" s="531">
        <v>0</v>
      </c>
      <c r="J34" s="531">
        <v>1</v>
      </c>
      <c r="K34" s="759">
        <v>0</v>
      </c>
    </row>
    <row r="35" spans="2:11" x14ac:dyDescent="0.25">
      <c r="B35" s="505"/>
      <c r="C35" s="523"/>
      <c r="D35" s="524"/>
      <c r="E35" s="525" t="s">
        <v>292</v>
      </c>
      <c r="F35" s="526">
        <v>632</v>
      </c>
      <c r="G35" s="527" t="s">
        <v>304</v>
      </c>
      <c r="H35" s="528">
        <f>H36+H37+H38+H39+H40+H41+H42</f>
        <v>5121</v>
      </c>
      <c r="I35" s="528">
        <f>I36+I37+I38+I39+I40+I41+I42</f>
        <v>5121</v>
      </c>
      <c r="J35" s="528">
        <f>J36+J37+J38+J39+J40+J41+J42+J43</f>
        <v>5828</v>
      </c>
      <c r="K35" s="759">
        <f t="shared" si="0"/>
        <v>113.8058972856864</v>
      </c>
    </row>
    <row r="36" spans="2:11" x14ac:dyDescent="0.25">
      <c r="B36" s="505"/>
      <c r="C36" s="523"/>
      <c r="D36" s="524"/>
      <c r="E36" s="525"/>
      <c r="F36" s="530">
        <v>632001</v>
      </c>
      <c r="G36" s="79" t="s">
        <v>25</v>
      </c>
      <c r="H36" s="531">
        <v>1000</v>
      </c>
      <c r="I36" s="531">
        <v>1000</v>
      </c>
      <c r="J36" s="531">
        <v>4241</v>
      </c>
      <c r="K36" s="759">
        <f t="shared" si="0"/>
        <v>424.09999999999997</v>
      </c>
    </row>
    <row r="37" spans="2:11" x14ac:dyDescent="0.25">
      <c r="B37" s="505"/>
      <c r="C37" s="523"/>
      <c r="D37" s="524"/>
      <c r="E37" s="525"/>
      <c r="F37" s="532">
        <v>632001</v>
      </c>
      <c r="G37" s="533" t="s">
        <v>305</v>
      </c>
      <c r="H37" s="534">
        <v>1500</v>
      </c>
      <c r="I37" s="534">
        <v>1500</v>
      </c>
      <c r="J37" s="534">
        <v>730</v>
      </c>
      <c r="K37" s="759">
        <f t="shared" si="0"/>
        <v>48.666666666666671</v>
      </c>
    </row>
    <row r="38" spans="2:11" x14ac:dyDescent="0.25">
      <c r="B38" s="505"/>
      <c r="C38" s="523"/>
      <c r="D38" s="524"/>
      <c r="E38" s="525"/>
      <c r="F38" s="530">
        <v>632002</v>
      </c>
      <c r="G38" s="79" t="s">
        <v>26</v>
      </c>
      <c r="H38" s="531">
        <v>700</v>
      </c>
      <c r="I38" s="531">
        <v>700</v>
      </c>
      <c r="J38" s="531">
        <v>576</v>
      </c>
      <c r="K38" s="759">
        <f t="shared" si="0"/>
        <v>82.285714285714278</v>
      </c>
    </row>
    <row r="39" spans="2:11" x14ac:dyDescent="0.25">
      <c r="B39" s="505"/>
      <c r="C39" s="523"/>
      <c r="D39" s="524"/>
      <c r="E39" s="525"/>
      <c r="F39" s="530">
        <v>632003</v>
      </c>
      <c r="G39" s="79" t="s">
        <v>441</v>
      </c>
      <c r="H39" s="531">
        <v>500</v>
      </c>
      <c r="I39" s="531">
        <v>500</v>
      </c>
      <c r="J39" s="531">
        <v>23</v>
      </c>
      <c r="K39" s="759">
        <f t="shared" si="0"/>
        <v>4.5999999999999996</v>
      </c>
    </row>
    <row r="40" spans="2:11" x14ac:dyDescent="0.25">
      <c r="B40" s="506"/>
      <c r="C40" s="535"/>
      <c r="D40" s="536"/>
      <c r="E40" s="537"/>
      <c r="F40" s="532">
        <v>632003</v>
      </c>
      <c r="G40" s="533" t="s">
        <v>442</v>
      </c>
      <c r="H40" s="534">
        <v>500</v>
      </c>
      <c r="I40" s="534">
        <v>500</v>
      </c>
      <c r="J40" s="534">
        <v>0</v>
      </c>
      <c r="K40" s="759">
        <f t="shared" si="0"/>
        <v>0</v>
      </c>
    </row>
    <row r="41" spans="2:11" x14ac:dyDescent="0.25">
      <c r="B41" s="505"/>
      <c r="C41" s="523"/>
      <c r="D41" s="524"/>
      <c r="E41" s="525"/>
      <c r="F41" s="530">
        <v>632004</v>
      </c>
      <c r="G41" s="79" t="s">
        <v>307</v>
      </c>
      <c r="H41" s="531">
        <v>421</v>
      </c>
      <c r="I41" s="531">
        <v>421</v>
      </c>
      <c r="J41" s="531">
        <v>10</v>
      </c>
      <c r="K41" s="759">
        <f t="shared" si="0"/>
        <v>2.3752969121140142</v>
      </c>
    </row>
    <row r="42" spans="2:11" x14ac:dyDescent="0.25">
      <c r="B42" s="505"/>
      <c r="C42" s="523"/>
      <c r="D42" s="524"/>
      <c r="E42" s="525"/>
      <c r="F42" s="532">
        <v>632004</v>
      </c>
      <c r="G42" s="533" t="s">
        <v>307</v>
      </c>
      <c r="H42" s="533">
        <v>500</v>
      </c>
      <c r="I42" s="533">
        <v>500</v>
      </c>
      <c r="J42" s="533">
        <v>0</v>
      </c>
      <c r="K42" s="759">
        <f t="shared" si="0"/>
        <v>0</v>
      </c>
    </row>
    <row r="43" spans="2:11" x14ac:dyDescent="0.25">
      <c r="B43" s="505"/>
      <c r="C43" s="523"/>
      <c r="D43" s="524"/>
      <c r="E43" s="525"/>
      <c r="F43" s="530">
        <v>632005</v>
      </c>
      <c r="G43" s="79" t="s">
        <v>443</v>
      </c>
      <c r="H43" s="79">
        <v>0</v>
      </c>
      <c r="I43" s="79">
        <v>0</v>
      </c>
      <c r="J43" s="79">
        <v>248</v>
      </c>
      <c r="K43" s="759">
        <v>0</v>
      </c>
    </row>
    <row r="44" spans="2:11" x14ac:dyDescent="0.25">
      <c r="B44" s="505"/>
      <c r="C44" s="523"/>
      <c r="D44" s="524"/>
      <c r="E44" s="525" t="s">
        <v>292</v>
      </c>
      <c r="F44" s="526">
        <v>633</v>
      </c>
      <c r="G44" s="527" t="s">
        <v>68</v>
      </c>
      <c r="H44" s="527">
        <f>H45+H46+H48+H49+H50+H51+H52+H53+H54</f>
        <v>7200</v>
      </c>
      <c r="I44" s="527">
        <f>I45+I46+I48+I49+I50+I51+I52+I53+I54</f>
        <v>7200</v>
      </c>
      <c r="J44" s="527">
        <f>J45+J46+J47+J48+J49+J50+J51+J52+J53+J54+J55</f>
        <v>7948</v>
      </c>
      <c r="K44" s="759">
        <f t="shared" si="0"/>
        <v>110.38888888888889</v>
      </c>
    </row>
    <row r="45" spans="2:11" x14ac:dyDescent="0.25">
      <c r="B45" s="505"/>
      <c r="C45" s="523"/>
      <c r="D45" s="524"/>
      <c r="E45" s="525"/>
      <c r="F45" s="530">
        <v>633001</v>
      </c>
      <c r="G45" s="79" t="s">
        <v>308</v>
      </c>
      <c r="H45" s="531">
        <v>1300</v>
      </c>
      <c r="I45" s="531">
        <v>1300</v>
      </c>
      <c r="J45" s="531">
        <v>948</v>
      </c>
      <c r="K45" s="759">
        <f t="shared" si="0"/>
        <v>72.92307692307692</v>
      </c>
    </row>
    <row r="46" spans="2:11" x14ac:dyDescent="0.25">
      <c r="B46" s="505"/>
      <c r="C46" s="523"/>
      <c r="D46" s="524"/>
      <c r="E46" s="525"/>
      <c r="F46" s="532">
        <v>633001</v>
      </c>
      <c r="G46" s="533" t="s">
        <v>308</v>
      </c>
      <c r="H46" s="534">
        <v>1000</v>
      </c>
      <c r="I46" s="534">
        <v>1000</v>
      </c>
      <c r="J46" s="534">
        <v>2446</v>
      </c>
      <c r="K46" s="759">
        <f t="shared" si="0"/>
        <v>244.60000000000002</v>
      </c>
    </row>
    <row r="47" spans="2:11" x14ac:dyDescent="0.25">
      <c r="B47" s="505"/>
      <c r="C47" s="523"/>
      <c r="D47" s="524"/>
      <c r="E47" s="525"/>
      <c r="F47" s="532">
        <v>633002</v>
      </c>
      <c r="G47" s="541" t="s">
        <v>29</v>
      </c>
      <c r="H47" s="534">
        <v>0</v>
      </c>
      <c r="I47" s="534">
        <v>0</v>
      </c>
      <c r="J47" s="534">
        <v>0</v>
      </c>
      <c r="K47" s="759">
        <v>0</v>
      </c>
    </row>
    <row r="48" spans="2:11" x14ac:dyDescent="0.25">
      <c r="B48" s="505"/>
      <c r="C48" s="523"/>
      <c r="D48" s="524"/>
      <c r="E48" s="525"/>
      <c r="F48" s="530">
        <v>633004</v>
      </c>
      <c r="G48" s="79" t="s">
        <v>309</v>
      </c>
      <c r="H48" s="531">
        <v>700</v>
      </c>
      <c r="I48" s="531">
        <v>700</v>
      </c>
      <c r="J48" s="531">
        <v>0</v>
      </c>
      <c r="K48" s="759">
        <f t="shared" si="0"/>
        <v>0</v>
      </c>
    </row>
    <row r="49" spans="2:11" x14ac:dyDescent="0.25">
      <c r="B49" s="505"/>
      <c r="C49" s="523"/>
      <c r="D49" s="524"/>
      <c r="E49" s="525"/>
      <c r="F49" s="532">
        <v>633004</v>
      </c>
      <c r="G49" s="533" t="s">
        <v>309</v>
      </c>
      <c r="H49" s="534">
        <v>500</v>
      </c>
      <c r="I49" s="534">
        <v>500</v>
      </c>
      <c r="J49" s="534">
        <v>98</v>
      </c>
      <c r="K49" s="759">
        <f t="shared" si="0"/>
        <v>19.600000000000001</v>
      </c>
    </row>
    <row r="50" spans="2:11" x14ac:dyDescent="0.25">
      <c r="B50" s="505"/>
      <c r="C50" s="523"/>
      <c r="D50" s="524"/>
      <c r="E50" s="525"/>
      <c r="F50" s="530">
        <v>633006</v>
      </c>
      <c r="G50" s="79" t="s">
        <v>30</v>
      </c>
      <c r="H50" s="531">
        <v>500</v>
      </c>
      <c r="I50" s="531">
        <v>500</v>
      </c>
      <c r="J50" s="531">
        <v>504</v>
      </c>
      <c r="K50" s="759">
        <f t="shared" si="0"/>
        <v>100.8</v>
      </c>
    </row>
    <row r="51" spans="2:11" x14ac:dyDescent="0.25">
      <c r="B51" s="505"/>
      <c r="C51" s="523"/>
      <c r="D51" s="524"/>
      <c r="E51" s="525"/>
      <c r="F51" s="532">
        <v>633006</v>
      </c>
      <c r="G51" s="533" t="s">
        <v>30</v>
      </c>
      <c r="H51" s="534">
        <v>700</v>
      </c>
      <c r="I51" s="534">
        <v>700</v>
      </c>
      <c r="J51" s="534">
        <v>1471</v>
      </c>
      <c r="K51" s="759">
        <f t="shared" si="0"/>
        <v>210.14285714285714</v>
      </c>
    </row>
    <row r="52" spans="2:11" x14ac:dyDescent="0.25">
      <c r="B52" s="505"/>
      <c r="C52" s="523"/>
      <c r="D52" s="524"/>
      <c r="E52" s="525"/>
      <c r="F52" s="530">
        <v>633009</v>
      </c>
      <c r="G52" s="79" t="s">
        <v>310</v>
      </c>
      <c r="H52" s="531">
        <v>1000</v>
      </c>
      <c r="I52" s="531">
        <v>1000</v>
      </c>
      <c r="J52" s="531">
        <v>533</v>
      </c>
      <c r="K52" s="759">
        <f t="shared" si="0"/>
        <v>53.300000000000004</v>
      </c>
    </row>
    <row r="53" spans="2:11" x14ac:dyDescent="0.25">
      <c r="B53" s="505"/>
      <c r="C53" s="523"/>
      <c r="D53" s="524"/>
      <c r="E53" s="525"/>
      <c r="F53" s="532">
        <v>633009</v>
      </c>
      <c r="G53" s="533" t="s">
        <v>310</v>
      </c>
      <c r="H53" s="538">
        <v>1000</v>
      </c>
      <c r="I53" s="538">
        <v>1000</v>
      </c>
      <c r="J53" s="538">
        <v>1556</v>
      </c>
      <c r="K53" s="759">
        <f t="shared" si="0"/>
        <v>155.6</v>
      </c>
    </row>
    <row r="54" spans="2:11" x14ac:dyDescent="0.25">
      <c r="B54" s="505"/>
      <c r="C54" s="523"/>
      <c r="D54" s="524"/>
      <c r="E54" s="525"/>
      <c r="F54" s="530">
        <v>633010</v>
      </c>
      <c r="G54" s="79" t="s">
        <v>311</v>
      </c>
      <c r="H54" s="539">
        <v>500</v>
      </c>
      <c r="I54" s="539">
        <v>500</v>
      </c>
      <c r="J54" s="539">
        <v>193</v>
      </c>
      <c r="K54" s="759">
        <f t="shared" si="0"/>
        <v>38.6</v>
      </c>
    </row>
    <row r="55" spans="2:11" x14ac:dyDescent="0.25">
      <c r="B55" s="505"/>
      <c r="C55" s="523"/>
      <c r="D55" s="524"/>
      <c r="E55" s="525"/>
      <c r="F55" s="530">
        <v>633013</v>
      </c>
      <c r="G55" s="79" t="s">
        <v>324</v>
      </c>
      <c r="H55" s="539">
        <v>0</v>
      </c>
      <c r="I55" s="539">
        <v>0</v>
      </c>
      <c r="J55" s="539">
        <v>199</v>
      </c>
      <c r="K55" s="759">
        <v>0</v>
      </c>
    </row>
    <row r="56" spans="2:11" x14ac:dyDescent="0.25">
      <c r="B56" s="505"/>
      <c r="C56" s="523"/>
      <c r="D56" s="524"/>
      <c r="E56" s="525"/>
      <c r="F56" s="526">
        <v>634</v>
      </c>
      <c r="G56" s="527" t="s">
        <v>444</v>
      </c>
      <c r="H56" s="783">
        <v>0</v>
      </c>
      <c r="I56" s="783">
        <v>0</v>
      </c>
      <c r="J56" s="783">
        <v>17</v>
      </c>
      <c r="K56" s="759">
        <v>0</v>
      </c>
    </row>
    <row r="57" spans="2:11" x14ac:dyDescent="0.25">
      <c r="B57" s="505"/>
      <c r="C57" s="523"/>
      <c r="D57" s="524"/>
      <c r="E57" s="525" t="s">
        <v>292</v>
      </c>
      <c r="F57" s="526">
        <v>635</v>
      </c>
      <c r="G57" s="527" t="s">
        <v>312</v>
      </c>
      <c r="H57" s="528">
        <f>H59+H60+H61</f>
        <v>2500</v>
      </c>
      <c r="I57" s="528">
        <f>I59+I60+I61</f>
        <v>2500</v>
      </c>
      <c r="J57" s="528">
        <f>J59+J60+J61+J58</f>
        <v>824</v>
      </c>
      <c r="K57" s="759">
        <f t="shared" si="0"/>
        <v>32.96</v>
      </c>
    </row>
    <row r="58" spans="2:11" x14ac:dyDescent="0.25">
      <c r="B58" s="505"/>
      <c r="C58" s="523"/>
      <c r="D58" s="524"/>
      <c r="E58" s="525"/>
      <c r="F58" s="530">
        <v>635001</v>
      </c>
      <c r="G58" s="79" t="s">
        <v>308</v>
      </c>
      <c r="H58" s="531">
        <v>0</v>
      </c>
      <c r="I58" s="531">
        <v>0</v>
      </c>
      <c r="J58" s="531">
        <v>746</v>
      </c>
      <c r="K58" s="759">
        <v>0</v>
      </c>
    </row>
    <row r="59" spans="2:11" x14ac:dyDescent="0.25">
      <c r="B59" s="505"/>
      <c r="C59" s="523"/>
      <c r="D59" s="524"/>
      <c r="E59" s="525"/>
      <c r="F59" s="530">
        <v>635004</v>
      </c>
      <c r="G59" s="79" t="s">
        <v>309</v>
      </c>
      <c r="H59" s="531">
        <v>500</v>
      </c>
      <c r="I59" s="531">
        <v>500</v>
      </c>
      <c r="J59" s="531">
        <v>78</v>
      </c>
      <c r="K59" s="759">
        <f t="shared" si="0"/>
        <v>15.6</v>
      </c>
    </row>
    <row r="60" spans="2:11" x14ac:dyDescent="0.25">
      <c r="B60" s="505"/>
      <c r="C60" s="523"/>
      <c r="D60" s="524"/>
      <c r="E60" s="525"/>
      <c r="F60" s="530">
        <v>635006</v>
      </c>
      <c r="G60" s="79" t="s">
        <v>47</v>
      </c>
      <c r="H60" s="531">
        <v>1000</v>
      </c>
      <c r="I60" s="531">
        <v>1000</v>
      </c>
      <c r="J60" s="531">
        <v>0</v>
      </c>
      <c r="K60" s="759">
        <f t="shared" si="0"/>
        <v>0</v>
      </c>
    </row>
    <row r="61" spans="2:11" x14ac:dyDescent="0.25">
      <c r="B61" s="505"/>
      <c r="C61" s="523"/>
      <c r="D61" s="524"/>
      <c r="E61" s="525"/>
      <c r="F61" s="540">
        <v>635006</v>
      </c>
      <c r="G61" s="541" t="s">
        <v>47</v>
      </c>
      <c r="H61" s="542">
        <v>1000</v>
      </c>
      <c r="I61" s="542">
        <v>1000</v>
      </c>
      <c r="J61" s="542">
        <v>0</v>
      </c>
      <c r="K61" s="759">
        <f t="shared" si="0"/>
        <v>0</v>
      </c>
    </row>
    <row r="62" spans="2:11" x14ac:dyDescent="0.25">
      <c r="B62" s="505"/>
      <c r="C62" s="523"/>
      <c r="D62" s="524"/>
      <c r="E62" s="525" t="s">
        <v>292</v>
      </c>
      <c r="F62" s="543">
        <v>637</v>
      </c>
      <c r="G62" s="527" t="s">
        <v>49</v>
      </c>
      <c r="H62" s="528">
        <v>4540</v>
      </c>
      <c r="I62" s="528">
        <v>4540</v>
      </c>
      <c r="J62" s="528">
        <f>J63+J64+J65+J66+J67+J68+J69+J70+J71</f>
        <v>4881</v>
      </c>
      <c r="K62" s="759">
        <f t="shared" si="0"/>
        <v>107.51101321585904</v>
      </c>
    </row>
    <row r="63" spans="2:11" ht="28.5" customHeight="1" x14ac:dyDescent="0.25">
      <c r="B63" s="505"/>
      <c r="C63" s="523"/>
      <c r="D63" s="524"/>
      <c r="E63" s="525"/>
      <c r="F63" s="544">
        <v>637001</v>
      </c>
      <c r="G63" s="79" t="s">
        <v>325</v>
      </c>
      <c r="H63" s="545">
        <v>0</v>
      </c>
      <c r="I63" s="545">
        <v>0</v>
      </c>
      <c r="J63" s="545">
        <v>69</v>
      </c>
      <c r="K63" s="759">
        <v>0</v>
      </c>
    </row>
    <row r="64" spans="2:11" x14ac:dyDescent="0.25">
      <c r="B64" s="505"/>
      <c r="C64" s="523"/>
      <c r="D64" s="524"/>
      <c r="E64" s="525"/>
      <c r="F64" s="544">
        <v>637004</v>
      </c>
      <c r="G64" s="79" t="s">
        <v>53</v>
      </c>
      <c r="H64" s="545">
        <v>800</v>
      </c>
      <c r="I64" s="545">
        <v>800</v>
      </c>
      <c r="J64" s="545">
        <v>310</v>
      </c>
      <c r="K64" s="759">
        <f t="shared" si="0"/>
        <v>38.75</v>
      </c>
    </row>
    <row r="65" spans="2:11" x14ac:dyDescent="0.25">
      <c r="B65" s="505"/>
      <c r="C65" s="523"/>
      <c r="D65" s="524"/>
      <c r="E65" s="525"/>
      <c r="F65" s="546">
        <v>637004</v>
      </c>
      <c r="G65" s="533" t="s">
        <v>53</v>
      </c>
      <c r="H65" s="547">
        <v>740</v>
      </c>
      <c r="I65" s="547">
        <v>740</v>
      </c>
      <c r="J65" s="547">
        <v>1037</v>
      </c>
      <c r="K65" s="759">
        <f t="shared" si="0"/>
        <v>140.13513513513513</v>
      </c>
    </row>
    <row r="66" spans="2:11" x14ac:dyDescent="0.25">
      <c r="B66" s="505"/>
      <c r="C66" s="523"/>
      <c r="D66" s="524"/>
      <c r="E66" s="525"/>
      <c r="F66" s="544">
        <v>637004</v>
      </c>
      <c r="G66" s="79" t="s">
        <v>380</v>
      </c>
      <c r="H66" s="545">
        <v>0</v>
      </c>
      <c r="I66" s="545">
        <v>0</v>
      </c>
      <c r="J66" s="545">
        <v>0</v>
      </c>
      <c r="K66" s="759">
        <v>0</v>
      </c>
    </row>
    <row r="67" spans="2:11" x14ac:dyDescent="0.25">
      <c r="B67" s="505"/>
      <c r="C67" s="523"/>
      <c r="D67" s="524"/>
      <c r="E67" s="525"/>
      <c r="F67" s="544">
        <v>637006</v>
      </c>
      <c r="G67" s="79" t="s">
        <v>313</v>
      </c>
      <c r="H67" s="531">
        <v>500</v>
      </c>
      <c r="I67" s="531">
        <v>500</v>
      </c>
      <c r="J67" s="531">
        <v>144</v>
      </c>
      <c r="K67" s="759">
        <f t="shared" ref="K67:K130" si="1">J67/I67*100</f>
        <v>28.799999999999997</v>
      </c>
    </row>
    <row r="68" spans="2:11" x14ac:dyDescent="0.25">
      <c r="B68" s="505"/>
      <c r="C68" s="523"/>
      <c r="D68" s="524"/>
      <c r="E68" s="525"/>
      <c r="F68" s="544">
        <v>637014</v>
      </c>
      <c r="G68" s="79" t="s">
        <v>56</v>
      </c>
      <c r="H68" s="531">
        <v>1500</v>
      </c>
      <c r="I68" s="531">
        <v>1500</v>
      </c>
      <c r="J68" s="531">
        <v>2502</v>
      </c>
      <c r="K68" s="759">
        <f t="shared" si="1"/>
        <v>166.79999999999998</v>
      </c>
    </row>
    <row r="69" spans="2:11" x14ac:dyDescent="0.25">
      <c r="B69" s="505"/>
      <c r="C69" s="523"/>
      <c r="D69" s="524"/>
      <c r="E69" s="525"/>
      <c r="F69" s="544">
        <v>637015</v>
      </c>
      <c r="G69" s="79" t="s">
        <v>314</v>
      </c>
      <c r="H69" s="531">
        <v>0</v>
      </c>
      <c r="I69" s="531">
        <v>0</v>
      </c>
      <c r="J69" s="531">
        <v>0</v>
      </c>
      <c r="K69" s="759">
        <v>0</v>
      </c>
    </row>
    <row r="70" spans="2:11" x14ac:dyDescent="0.25">
      <c r="B70" s="505"/>
      <c r="C70" s="523"/>
      <c r="D70" s="524"/>
      <c r="E70" s="525"/>
      <c r="F70" s="544">
        <v>637016</v>
      </c>
      <c r="G70" s="79" t="s">
        <v>58</v>
      </c>
      <c r="H70" s="531">
        <v>1000</v>
      </c>
      <c r="I70" s="531">
        <v>1000</v>
      </c>
      <c r="J70" s="531">
        <v>819</v>
      </c>
      <c r="K70" s="759">
        <f t="shared" si="1"/>
        <v>81.899999999999991</v>
      </c>
    </row>
    <row r="71" spans="2:11" x14ac:dyDescent="0.25">
      <c r="B71" s="505"/>
      <c r="C71" s="523"/>
      <c r="D71" s="524"/>
      <c r="E71" s="525"/>
      <c r="F71" s="553">
        <v>637027</v>
      </c>
      <c r="G71" s="784" t="s">
        <v>334</v>
      </c>
      <c r="H71" s="542">
        <v>0</v>
      </c>
      <c r="I71" s="542">
        <v>0</v>
      </c>
      <c r="J71" s="542">
        <v>0</v>
      </c>
      <c r="K71" s="759">
        <v>0</v>
      </c>
    </row>
    <row r="72" spans="2:11" x14ac:dyDescent="0.25">
      <c r="B72" s="505"/>
      <c r="C72" s="523"/>
      <c r="D72" s="524"/>
      <c r="E72" s="525" t="s">
        <v>292</v>
      </c>
      <c r="F72" s="543">
        <v>642</v>
      </c>
      <c r="G72" s="527" t="s">
        <v>315</v>
      </c>
      <c r="H72" s="528">
        <v>0</v>
      </c>
      <c r="I72" s="528">
        <v>0</v>
      </c>
      <c r="J72" s="528">
        <f>J74</f>
        <v>661</v>
      </c>
      <c r="K72" s="759">
        <v>0</v>
      </c>
    </row>
    <row r="73" spans="2:11" x14ac:dyDescent="0.25">
      <c r="B73" s="505"/>
      <c r="C73" s="523"/>
      <c r="D73" s="524"/>
      <c r="E73" s="548"/>
      <c r="F73" s="544">
        <v>642013</v>
      </c>
      <c r="G73" s="79" t="s">
        <v>316</v>
      </c>
      <c r="H73" s="531">
        <v>0</v>
      </c>
      <c r="I73" s="531">
        <v>0</v>
      </c>
      <c r="J73" s="531">
        <v>0</v>
      </c>
      <c r="K73" s="759">
        <v>0</v>
      </c>
    </row>
    <row r="74" spans="2:11" x14ac:dyDescent="0.25">
      <c r="B74" s="505"/>
      <c r="C74" s="523"/>
      <c r="D74" s="524"/>
      <c r="E74" s="548"/>
      <c r="F74" s="544">
        <v>642015</v>
      </c>
      <c r="G74" s="79" t="s">
        <v>317</v>
      </c>
      <c r="H74" s="531">
        <v>0</v>
      </c>
      <c r="I74" s="531">
        <v>0</v>
      </c>
      <c r="J74" s="531">
        <v>661</v>
      </c>
      <c r="K74" s="759">
        <v>0</v>
      </c>
    </row>
    <row r="75" spans="2:11" x14ac:dyDescent="0.25">
      <c r="B75" s="504"/>
      <c r="C75" s="516"/>
      <c r="D75" s="517"/>
      <c r="E75" s="549"/>
      <c r="F75" s="519" t="s">
        <v>318</v>
      </c>
      <c r="G75" s="522"/>
      <c r="H75" s="521">
        <f>H76+H82+H92</f>
        <v>46992.398000000001</v>
      </c>
      <c r="I75" s="521">
        <f>I76+I82+I92</f>
        <v>46992.398000000001</v>
      </c>
      <c r="J75" s="521">
        <f>J76+J82+J92+J122</f>
        <v>37213</v>
      </c>
      <c r="K75" s="801">
        <f t="shared" si="1"/>
        <v>79.189404209591515</v>
      </c>
    </row>
    <row r="76" spans="2:11" x14ac:dyDescent="0.25">
      <c r="B76" s="505"/>
      <c r="C76" s="523"/>
      <c r="D76" s="524"/>
      <c r="E76" s="525" t="s">
        <v>319</v>
      </c>
      <c r="F76" s="526">
        <v>610</v>
      </c>
      <c r="G76" s="527" t="s">
        <v>293</v>
      </c>
      <c r="H76" s="528">
        <f>H77+H78</f>
        <v>26004</v>
      </c>
      <c r="I76" s="528">
        <f>I77+I78</f>
        <v>26004</v>
      </c>
      <c r="J76" s="528">
        <f>J77+J78+J81</f>
        <v>23871</v>
      </c>
      <c r="K76" s="759">
        <f t="shared" si="1"/>
        <v>91.797415782187358</v>
      </c>
    </row>
    <row r="77" spans="2:11" ht="39" x14ac:dyDescent="0.25">
      <c r="B77" s="505"/>
      <c r="C77" s="523"/>
      <c r="D77" s="524"/>
      <c r="E77" s="525"/>
      <c r="F77" s="526">
        <v>611</v>
      </c>
      <c r="G77" s="529" t="s">
        <v>294</v>
      </c>
      <c r="H77" s="528">
        <v>23640</v>
      </c>
      <c r="I77" s="528">
        <v>23640</v>
      </c>
      <c r="J77" s="528">
        <v>21419</v>
      </c>
      <c r="K77" s="759">
        <f t="shared" si="1"/>
        <v>90.604906937394247</v>
      </c>
    </row>
    <row r="78" spans="2:11" x14ac:dyDescent="0.25">
      <c r="B78" s="505"/>
      <c r="C78" s="523"/>
      <c r="D78" s="524"/>
      <c r="E78" s="525"/>
      <c r="F78" s="526">
        <v>612</v>
      </c>
      <c r="G78" s="527" t="s">
        <v>5</v>
      </c>
      <c r="H78" s="528">
        <f>H79+H80+H81</f>
        <v>2364</v>
      </c>
      <c r="I78" s="528">
        <f>I79+I80+I81</f>
        <v>2364</v>
      </c>
      <c r="J78" s="528">
        <f>J79+J80</f>
        <v>1652</v>
      </c>
      <c r="K78" s="759">
        <f t="shared" si="1"/>
        <v>69.881556683587149</v>
      </c>
    </row>
    <row r="79" spans="2:11" x14ac:dyDescent="0.25">
      <c r="B79" s="505"/>
      <c r="C79" s="523"/>
      <c r="D79" s="524"/>
      <c r="E79" s="525"/>
      <c r="F79" s="530">
        <v>612001</v>
      </c>
      <c r="G79" s="79" t="s">
        <v>295</v>
      </c>
      <c r="H79" s="531">
        <v>1920</v>
      </c>
      <c r="I79" s="531">
        <v>1920</v>
      </c>
      <c r="J79" s="531">
        <v>1492</v>
      </c>
      <c r="K79" s="759">
        <f t="shared" si="1"/>
        <v>77.708333333333329</v>
      </c>
    </row>
    <row r="80" spans="2:11" x14ac:dyDescent="0.25">
      <c r="B80" s="505"/>
      <c r="C80" s="523"/>
      <c r="D80" s="524"/>
      <c r="E80" s="525"/>
      <c r="F80" s="530">
        <v>612002</v>
      </c>
      <c r="G80" s="79" t="s">
        <v>297</v>
      </c>
      <c r="H80" s="531">
        <v>444</v>
      </c>
      <c r="I80" s="531">
        <v>444</v>
      </c>
      <c r="J80" s="531">
        <v>160</v>
      </c>
      <c r="K80" s="759">
        <f t="shared" si="1"/>
        <v>36.036036036036037</v>
      </c>
    </row>
    <row r="81" spans="2:11" x14ac:dyDescent="0.25">
      <c r="B81" s="505"/>
      <c r="C81" s="523"/>
      <c r="D81" s="524"/>
      <c r="E81" s="525"/>
      <c r="F81" s="530">
        <v>614</v>
      </c>
      <c r="G81" s="79" t="s">
        <v>6</v>
      </c>
      <c r="H81" s="531">
        <v>0</v>
      </c>
      <c r="I81" s="531">
        <v>0</v>
      </c>
      <c r="J81" s="531">
        <v>800</v>
      </c>
      <c r="K81" s="759">
        <v>0</v>
      </c>
    </row>
    <row r="82" spans="2:11" x14ac:dyDescent="0.25">
      <c r="B82" s="505"/>
      <c r="C82" s="523"/>
      <c r="D82" s="524"/>
      <c r="E82" s="525" t="s">
        <v>319</v>
      </c>
      <c r="F82" s="526">
        <v>620</v>
      </c>
      <c r="G82" s="527" t="s">
        <v>298</v>
      </c>
      <c r="H82" s="528">
        <f>H83+H85</f>
        <v>9088.3979999999992</v>
      </c>
      <c r="I82" s="528">
        <f>I83+I85</f>
        <v>9088.3979999999992</v>
      </c>
      <c r="J82" s="528">
        <f>J83+J84+J85</f>
        <v>7888</v>
      </c>
      <c r="K82" s="759">
        <f t="shared" si="1"/>
        <v>86.791973678969612</v>
      </c>
    </row>
    <row r="83" spans="2:11" x14ac:dyDescent="0.25">
      <c r="B83" s="505"/>
      <c r="C83" s="523"/>
      <c r="D83" s="524"/>
      <c r="E83" s="525"/>
      <c r="F83" s="526">
        <v>621</v>
      </c>
      <c r="G83" s="527" t="s">
        <v>299</v>
      </c>
      <c r="H83" s="528">
        <f>H76*10%</f>
        <v>2600.4</v>
      </c>
      <c r="I83" s="528">
        <f>I76*10%</f>
        <v>2600.4</v>
      </c>
      <c r="J83" s="528">
        <v>1341</v>
      </c>
      <c r="K83" s="759">
        <f t="shared" si="1"/>
        <v>51.568989386248262</v>
      </c>
    </row>
    <row r="84" spans="2:11" x14ac:dyDescent="0.25">
      <c r="B84" s="505"/>
      <c r="C84" s="523"/>
      <c r="D84" s="524"/>
      <c r="E84" s="525"/>
      <c r="F84" s="526">
        <v>623</v>
      </c>
      <c r="G84" s="527" t="s">
        <v>300</v>
      </c>
      <c r="H84" s="528">
        <v>0</v>
      </c>
      <c r="I84" s="528">
        <v>0</v>
      </c>
      <c r="J84" s="528">
        <v>565</v>
      </c>
      <c r="K84" s="759">
        <v>0</v>
      </c>
    </row>
    <row r="85" spans="2:11" x14ac:dyDescent="0.25">
      <c r="B85" s="505"/>
      <c r="C85" s="523"/>
      <c r="D85" s="524"/>
      <c r="E85" s="525"/>
      <c r="F85" s="526">
        <v>625</v>
      </c>
      <c r="G85" s="527" t="s">
        <v>301</v>
      </c>
      <c r="H85" s="528">
        <f>H86+H87+H88+H89+H90+H91</f>
        <v>6487.9979999999996</v>
      </c>
      <c r="I85" s="528">
        <f>I86+I87+I88+I89+I90+I91</f>
        <v>6487.9979999999996</v>
      </c>
      <c r="J85" s="528">
        <f>J86+J87+J88+J89+J90+J91</f>
        <v>5982</v>
      </c>
      <c r="K85" s="759">
        <f t="shared" si="1"/>
        <v>92.201014858512593</v>
      </c>
    </row>
    <row r="86" spans="2:11" x14ac:dyDescent="0.25">
      <c r="B86" s="505"/>
      <c r="C86" s="523"/>
      <c r="D86" s="524"/>
      <c r="E86" s="525"/>
      <c r="F86" s="530">
        <v>625001</v>
      </c>
      <c r="G86" s="79" t="s">
        <v>12</v>
      </c>
      <c r="H86" s="531">
        <f>H76*1.4%</f>
        <v>364.05599999999998</v>
      </c>
      <c r="I86" s="531">
        <f>I76*1.4%</f>
        <v>364.05599999999998</v>
      </c>
      <c r="J86" s="531">
        <v>336</v>
      </c>
      <c r="K86" s="759">
        <f t="shared" si="1"/>
        <v>92.293493308721736</v>
      </c>
    </row>
    <row r="87" spans="2:11" x14ac:dyDescent="0.25">
      <c r="B87" s="505"/>
      <c r="C87" s="523"/>
      <c r="D87" s="524"/>
      <c r="E87" s="525"/>
      <c r="F87" s="530">
        <v>625002</v>
      </c>
      <c r="G87" s="79" t="s">
        <v>14</v>
      </c>
      <c r="H87" s="531">
        <f>H76*14%</f>
        <v>3640.5600000000004</v>
      </c>
      <c r="I87" s="531">
        <f>I76*14%</f>
        <v>3640.5600000000004</v>
      </c>
      <c r="J87" s="531">
        <v>3357</v>
      </c>
      <c r="K87" s="759">
        <f t="shared" si="1"/>
        <v>92.211088403981805</v>
      </c>
    </row>
    <row r="88" spans="2:11" x14ac:dyDescent="0.25">
      <c r="B88" s="505"/>
      <c r="C88" s="523"/>
      <c r="D88" s="524"/>
      <c r="E88" s="525"/>
      <c r="F88" s="530">
        <v>625003</v>
      </c>
      <c r="G88" s="79" t="s">
        <v>15</v>
      </c>
      <c r="H88" s="531">
        <f>H76*0.8%</f>
        <v>208.03200000000001</v>
      </c>
      <c r="I88" s="531">
        <f>I76*0.8%</f>
        <v>208.03200000000001</v>
      </c>
      <c r="J88" s="531">
        <v>192</v>
      </c>
      <c r="K88" s="759">
        <f t="shared" si="1"/>
        <v>92.293493308721736</v>
      </c>
    </row>
    <row r="89" spans="2:11" x14ac:dyDescent="0.25">
      <c r="B89" s="505"/>
      <c r="C89" s="523"/>
      <c r="D89" s="524"/>
      <c r="E89" s="525"/>
      <c r="F89" s="530">
        <v>625004</v>
      </c>
      <c r="G89" s="79" t="s">
        <v>16</v>
      </c>
      <c r="H89" s="531">
        <f>H76*3%</f>
        <v>780.12</v>
      </c>
      <c r="I89" s="531">
        <f>I76*3%</f>
        <v>780.12</v>
      </c>
      <c r="J89" s="531">
        <v>719</v>
      </c>
      <c r="K89" s="759">
        <f t="shared" si="1"/>
        <v>92.165307901348513</v>
      </c>
    </row>
    <row r="90" spans="2:11" x14ac:dyDescent="0.25">
      <c r="B90" s="505"/>
      <c r="C90" s="523"/>
      <c r="D90" s="524"/>
      <c r="E90" s="525"/>
      <c r="F90" s="530">
        <v>625005</v>
      </c>
      <c r="G90" s="79" t="s">
        <v>302</v>
      </c>
      <c r="H90" s="531">
        <f>H76*1%</f>
        <v>260.04000000000002</v>
      </c>
      <c r="I90" s="531">
        <f>I76*1%</f>
        <v>260.04000000000002</v>
      </c>
      <c r="J90" s="531">
        <v>240</v>
      </c>
      <c r="K90" s="759">
        <f t="shared" si="1"/>
        <v>92.293493308721736</v>
      </c>
    </row>
    <row r="91" spans="2:11" x14ac:dyDescent="0.25">
      <c r="B91" s="505"/>
      <c r="C91" s="523"/>
      <c r="D91" s="524"/>
      <c r="E91" s="525"/>
      <c r="F91" s="530">
        <v>625007</v>
      </c>
      <c r="G91" s="79" t="s">
        <v>303</v>
      </c>
      <c r="H91" s="531">
        <f>H76*4.75%</f>
        <v>1235.19</v>
      </c>
      <c r="I91" s="531">
        <f>I76*4.75%</f>
        <v>1235.19</v>
      </c>
      <c r="J91" s="531">
        <v>1138</v>
      </c>
      <c r="K91" s="759">
        <f t="shared" si="1"/>
        <v>92.131574899408193</v>
      </c>
    </row>
    <row r="92" spans="2:11" x14ac:dyDescent="0.25">
      <c r="B92" s="505"/>
      <c r="C92" s="523"/>
      <c r="D92" s="524"/>
      <c r="E92" s="525" t="s">
        <v>319</v>
      </c>
      <c r="F92" s="526">
        <v>630</v>
      </c>
      <c r="G92" s="527" t="s">
        <v>19</v>
      </c>
      <c r="H92" s="528">
        <f>H98+H93+H109+H112</f>
        <v>11900</v>
      </c>
      <c r="I92" s="528">
        <f>I98+I93+I109+I112</f>
        <v>11900</v>
      </c>
      <c r="J92" s="528">
        <f>J93+J98+J109+J112+J96</f>
        <v>5375</v>
      </c>
      <c r="K92" s="759">
        <f t="shared" si="1"/>
        <v>45.168067226890756</v>
      </c>
    </row>
    <row r="93" spans="2:11" x14ac:dyDescent="0.25">
      <c r="B93" s="505"/>
      <c r="C93" s="523"/>
      <c r="D93" s="524"/>
      <c r="E93" s="525"/>
      <c r="F93" s="526">
        <v>631</v>
      </c>
      <c r="G93" s="527" t="s">
        <v>21</v>
      </c>
      <c r="H93" s="528">
        <v>30</v>
      </c>
      <c r="I93" s="528">
        <v>30</v>
      </c>
      <c r="J93" s="528">
        <f>J94+J95</f>
        <v>22</v>
      </c>
      <c r="K93" s="759">
        <f t="shared" si="1"/>
        <v>73.333333333333329</v>
      </c>
    </row>
    <row r="94" spans="2:11" x14ac:dyDescent="0.25">
      <c r="B94" s="505"/>
      <c r="C94" s="523"/>
      <c r="D94" s="524"/>
      <c r="E94" s="525"/>
      <c r="F94" s="540">
        <v>631001</v>
      </c>
      <c r="G94" s="541" t="s">
        <v>23</v>
      </c>
      <c r="H94" s="542">
        <v>30</v>
      </c>
      <c r="I94" s="542">
        <v>30</v>
      </c>
      <c r="J94" s="542">
        <v>0</v>
      </c>
      <c r="K94" s="759">
        <f t="shared" si="1"/>
        <v>0</v>
      </c>
    </row>
    <row r="95" spans="2:11" x14ac:dyDescent="0.25">
      <c r="B95" s="505"/>
      <c r="C95" s="523"/>
      <c r="D95" s="524"/>
      <c r="E95" s="525"/>
      <c r="F95" s="530">
        <v>631001</v>
      </c>
      <c r="G95" s="79" t="s">
        <v>23</v>
      </c>
      <c r="H95" s="531">
        <v>0</v>
      </c>
      <c r="I95" s="531">
        <v>0</v>
      </c>
      <c r="J95" s="531">
        <v>22</v>
      </c>
      <c r="K95" s="759">
        <v>0</v>
      </c>
    </row>
    <row r="96" spans="2:11" x14ac:dyDescent="0.25">
      <c r="B96" s="505"/>
      <c r="C96" s="523"/>
      <c r="D96" s="524"/>
      <c r="E96" s="525"/>
      <c r="F96" s="526">
        <v>632</v>
      </c>
      <c r="G96" s="527" t="s">
        <v>304</v>
      </c>
      <c r="H96" s="528">
        <v>0</v>
      </c>
      <c r="I96" s="528">
        <v>0</v>
      </c>
      <c r="J96" s="528">
        <f>J97</f>
        <v>12</v>
      </c>
      <c r="K96" s="759">
        <v>0</v>
      </c>
    </row>
    <row r="97" spans="1:11" x14ac:dyDescent="0.25">
      <c r="B97" s="505"/>
      <c r="C97" s="523"/>
      <c r="D97" s="524"/>
      <c r="E97" s="525"/>
      <c r="F97" s="540">
        <v>632005</v>
      </c>
      <c r="G97" s="541" t="s">
        <v>443</v>
      </c>
      <c r="H97" s="542">
        <v>0</v>
      </c>
      <c r="I97" s="542">
        <v>0</v>
      </c>
      <c r="J97" s="542">
        <v>12</v>
      </c>
      <c r="K97" s="759">
        <v>0</v>
      </c>
    </row>
    <row r="98" spans="1:11" x14ac:dyDescent="0.25">
      <c r="B98" s="505"/>
      <c r="C98" s="523"/>
      <c r="D98" s="524"/>
      <c r="E98" s="525" t="s">
        <v>319</v>
      </c>
      <c r="F98" s="526">
        <v>633</v>
      </c>
      <c r="G98" s="527" t="s">
        <v>68</v>
      </c>
      <c r="H98" s="528">
        <f>H99+H100+H103+H104+H105+H106+H107+H108</f>
        <v>8500</v>
      </c>
      <c r="I98" s="528">
        <f>I99+I100+I103+I104+I105+I106+I107+I108</f>
        <v>8500</v>
      </c>
      <c r="J98" s="528">
        <f>J99+J100+J101+J102+J103+J104+J105+J106+J107+J108</f>
        <v>4321</v>
      </c>
      <c r="K98" s="759">
        <f t="shared" si="1"/>
        <v>50.835294117647059</v>
      </c>
    </row>
    <row r="99" spans="1:11" x14ac:dyDescent="0.25">
      <c r="B99" s="505"/>
      <c r="C99" s="523"/>
      <c r="D99" s="524"/>
      <c r="E99" s="525"/>
      <c r="F99" s="530">
        <v>633001</v>
      </c>
      <c r="G99" s="79" t="s">
        <v>308</v>
      </c>
      <c r="H99" s="531">
        <v>1500</v>
      </c>
      <c r="I99" s="531">
        <v>1500</v>
      </c>
      <c r="J99" s="531">
        <v>0</v>
      </c>
      <c r="K99" s="759">
        <f t="shared" si="1"/>
        <v>0</v>
      </c>
    </row>
    <row r="100" spans="1:11" x14ac:dyDescent="0.25">
      <c r="B100" s="505"/>
      <c r="C100" s="523"/>
      <c r="D100" s="524"/>
      <c r="E100" s="525"/>
      <c r="F100" s="532">
        <v>633001</v>
      </c>
      <c r="G100" s="533" t="s">
        <v>308</v>
      </c>
      <c r="H100" s="534">
        <v>500</v>
      </c>
      <c r="I100" s="534">
        <v>500</v>
      </c>
      <c r="J100" s="534">
        <v>903</v>
      </c>
      <c r="K100" s="759">
        <f t="shared" si="1"/>
        <v>180.6</v>
      </c>
    </row>
    <row r="101" spans="1:11" x14ac:dyDescent="0.25">
      <c r="B101" s="505"/>
      <c r="C101" s="523"/>
      <c r="D101" s="524"/>
      <c r="E101" s="525"/>
      <c r="F101" s="530">
        <v>633002</v>
      </c>
      <c r="G101" s="79" t="s">
        <v>29</v>
      </c>
      <c r="H101" s="531">
        <v>0</v>
      </c>
      <c r="I101" s="531">
        <v>0</v>
      </c>
      <c r="J101" s="531">
        <v>0</v>
      </c>
      <c r="K101" s="759">
        <v>0</v>
      </c>
    </row>
    <row r="102" spans="1:11" x14ac:dyDescent="0.25">
      <c r="B102" s="505"/>
      <c r="C102" s="523"/>
      <c r="D102" s="524"/>
      <c r="E102" s="525"/>
      <c r="F102" s="540">
        <v>633002</v>
      </c>
      <c r="G102" s="541" t="s">
        <v>29</v>
      </c>
      <c r="H102" s="542">
        <v>0</v>
      </c>
      <c r="I102" s="542">
        <v>0</v>
      </c>
      <c r="J102" s="542">
        <v>1027</v>
      </c>
      <c r="K102" s="759">
        <v>0</v>
      </c>
    </row>
    <row r="103" spans="1:11" x14ac:dyDescent="0.25">
      <c r="B103" s="505"/>
      <c r="C103" s="523"/>
      <c r="D103" s="524"/>
      <c r="E103" s="525"/>
      <c r="F103" s="532">
        <v>633004</v>
      </c>
      <c r="G103" s="533" t="s">
        <v>309</v>
      </c>
      <c r="H103" s="534">
        <v>500</v>
      </c>
      <c r="I103" s="534">
        <v>500</v>
      </c>
      <c r="J103" s="534">
        <v>294</v>
      </c>
      <c r="K103" s="759">
        <f t="shared" si="1"/>
        <v>58.8</v>
      </c>
    </row>
    <row r="104" spans="1:11" x14ac:dyDescent="0.25">
      <c r="B104" s="505"/>
      <c r="C104" s="523"/>
      <c r="D104" s="524"/>
      <c r="E104" s="525"/>
      <c r="F104" s="530">
        <v>633004</v>
      </c>
      <c r="G104" s="79" t="s">
        <v>309</v>
      </c>
      <c r="H104" s="531">
        <v>500</v>
      </c>
      <c r="I104" s="531">
        <v>500</v>
      </c>
      <c r="J104" s="531">
        <v>0</v>
      </c>
      <c r="K104" s="759">
        <f t="shared" si="1"/>
        <v>0</v>
      </c>
    </row>
    <row r="105" spans="1:11" x14ac:dyDescent="0.25">
      <c r="B105" s="505"/>
      <c r="C105" s="523"/>
      <c r="D105" s="524"/>
      <c r="E105" s="525"/>
      <c r="F105" s="530">
        <v>633006</v>
      </c>
      <c r="G105" s="79" t="s">
        <v>30</v>
      </c>
      <c r="H105" s="531">
        <v>1500</v>
      </c>
      <c r="I105" s="531">
        <v>1500</v>
      </c>
      <c r="J105" s="531">
        <v>7</v>
      </c>
      <c r="K105" s="759">
        <f t="shared" si="1"/>
        <v>0.46666666666666673</v>
      </c>
    </row>
    <row r="106" spans="1:11" x14ac:dyDescent="0.25">
      <c r="B106" s="505"/>
      <c r="C106" s="523"/>
      <c r="D106" s="524"/>
      <c r="E106" s="525"/>
      <c r="F106" s="532">
        <v>633006</v>
      </c>
      <c r="G106" s="533" t="s">
        <v>30</v>
      </c>
      <c r="H106" s="534">
        <v>500</v>
      </c>
      <c r="I106" s="534">
        <v>500</v>
      </c>
      <c r="J106" s="534">
        <v>1590</v>
      </c>
      <c r="K106" s="759">
        <f t="shared" si="1"/>
        <v>318</v>
      </c>
    </row>
    <row r="107" spans="1:11" x14ac:dyDescent="0.25">
      <c r="B107" s="505"/>
      <c r="C107" s="523"/>
      <c r="D107" s="524"/>
      <c r="E107" s="525"/>
      <c r="F107" s="530">
        <v>633009</v>
      </c>
      <c r="G107" s="79" t="s">
        <v>310</v>
      </c>
      <c r="H107" s="531">
        <v>2000</v>
      </c>
      <c r="I107" s="531">
        <v>2000</v>
      </c>
      <c r="J107" s="531">
        <v>75</v>
      </c>
      <c r="K107" s="759">
        <f t="shared" si="1"/>
        <v>3.75</v>
      </c>
    </row>
    <row r="108" spans="1:11" x14ac:dyDescent="0.25">
      <c r="B108" s="505"/>
      <c r="C108" s="523"/>
      <c r="D108" s="524"/>
      <c r="E108" s="525"/>
      <c r="F108" s="532">
        <v>633009</v>
      </c>
      <c r="G108" s="533" t="s">
        <v>310</v>
      </c>
      <c r="H108" s="534">
        <v>1500</v>
      </c>
      <c r="I108" s="534">
        <v>1500</v>
      </c>
      <c r="J108" s="534">
        <v>425</v>
      </c>
      <c r="K108" s="759">
        <f t="shared" si="1"/>
        <v>28.333333333333332</v>
      </c>
    </row>
    <row r="109" spans="1:11" x14ac:dyDescent="0.25">
      <c r="B109" s="505"/>
      <c r="C109" s="523"/>
      <c r="D109" s="524"/>
      <c r="E109" s="525"/>
      <c r="F109" s="526">
        <v>635</v>
      </c>
      <c r="G109" s="527" t="s">
        <v>312</v>
      </c>
      <c r="H109" s="528">
        <v>400</v>
      </c>
      <c r="I109" s="528">
        <v>400</v>
      </c>
      <c r="J109" s="528">
        <f>J110+J111</f>
        <v>0</v>
      </c>
      <c r="K109" s="759">
        <f t="shared" si="1"/>
        <v>0</v>
      </c>
    </row>
    <row r="110" spans="1:11" ht="33" customHeight="1" x14ac:dyDescent="0.25">
      <c r="B110" s="505"/>
      <c r="C110" s="523"/>
      <c r="D110" s="524"/>
      <c r="E110" s="525"/>
      <c r="F110" s="530">
        <v>635004</v>
      </c>
      <c r="G110" s="79" t="s">
        <v>309</v>
      </c>
      <c r="H110" s="531">
        <v>0</v>
      </c>
      <c r="I110" s="531">
        <v>0</v>
      </c>
      <c r="J110" s="531">
        <v>0</v>
      </c>
      <c r="K110" s="759">
        <v>0</v>
      </c>
    </row>
    <row r="111" spans="1:11" ht="28.5" customHeight="1" x14ac:dyDescent="0.25">
      <c r="A111" t="s">
        <v>296</v>
      </c>
      <c r="B111" s="505"/>
      <c r="C111" s="523"/>
      <c r="D111" s="524"/>
      <c r="E111" s="525"/>
      <c r="F111" s="540">
        <v>635006</v>
      </c>
      <c r="G111" s="541" t="s">
        <v>47</v>
      </c>
      <c r="H111" s="534">
        <v>400</v>
      </c>
      <c r="I111" s="534">
        <v>400</v>
      </c>
      <c r="J111" s="534">
        <v>0</v>
      </c>
      <c r="K111" s="759">
        <f t="shared" si="1"/>
        <v>0</v>
      </c>
    </row>
    <row r="112" spans="1:11" ht="27.75" customHeight="1" x14ac:dyDescent="0.25">
      <c r="B112" s="505"/>
      <c r="C112" s="523"/>
      <c r="D112" s="524"/>
      <c r="E112" s="525" t="s">
        <v>319</v>
      </c>
      <c r="F112" s="543">
        <v>637</v>
      </c>
      <c r="G112" s="527" t="s">
        <v>49</v>
      </c>
      <c r="H112" s="528">
        <v>2970</v>
      </c>
      <c r="I112" s="528">
        <v>2970</v>
      </c>
      <c r="J112" s="528">
        <f>J113+J115+J116+J117+J118+J119+J120+J121+J114</f>
        <v>1020</v>
      </c>
      <c r="K112" s="759">
        <f t="shared" si="1"/>
        <v>34.343434343434339</v>
      </c>
    </row>
    <row r="113" spans="2:11" x14ac:dyDescent="0.25">
      <c r="B113" s="505"/>
      <c r="C113" s="523"/>
      <c r="D113" s="524"/>
      <c r="E113" s="525"/>
      <c r="F113" s="544">
        <v>637001</v>
      </c>
      <c r="G113" s="79" t="s">
        <v>325</v>
      </c>
      <c r="H113" s="531">
        <v>0</v>
      </c>
      <c r="I113" s="531">
        <v>0</v>
      </c>
      <c r="J113" s="531">
        <v>27</v>
      </c>
      <c r="K113" s="759">
        <v>0</v>
      </c>
    </row>
    <row r="114" spans="2:11" x14ac:dyDescent="0.25">
      <c r="B114" s="505"/>
      <c r="C114" s="523"/>
      <c r="D114" s="524"/>
      <c r="E114" s="785"/>
      <c r="F114" s="553">
        <v>637002</v>
      </c>
      <c r="G114" s="541" t="s">
        <v>378</v>
      </c>
      <c r="H114" s="542">
        <v>0</v>
      </c>
      <c r="I114" s="542">
        <v>0</v>
      </c>
      <c r="J114" s="542">
        <v>16</v>
      </c>
      <c r="K114" s="759">
        <v>0</v>
      </c>
    </row>
    <row r="115" spans="2:11" x14ac:dyDescent="0.25">
      <c r="B115" s="505"/>
      <c r="C115" s="523"/>
      <c r="D115" s="524"/>
      <c r="E115" s="525"/>
      <c r="F115" s="544">
        <v>637004</v>
      </c>
      <c r="G115" s="79" t="s">
        <v>53</v>
      </c>
      <c r="H115" s="531">
        <v>400</v>
      </c>
      <c r="I115" s="531">
        <v>400</v>
      </c>
      <c r="J115" s="531">
        <v>179</v>
      </c>
      <c r="K115" s="759">
        <f t="shared" si="1"/>
        <v>44.75</v>
      </c>
    </row>
    <row r="116" spans="2:11" x14ac:dyDescent="0.25">
      <c r="B116" s="505"/>
      <c r="C116" s="523"/>
      <c r="D116" s="524"/>
      <c r="E116" s="525"/>
      <c r="F116" s="546">
        <v>637004</v>
      </c>
      <c r="G116" s="533" t="s">
        <v>53</v>
      </c>
      <c r="H116" s="534">
        <v>470</v>
      </c>
      <c r="I116" s="534">
        <v>470</v>
      </c>
      <c r="J116" s="534">
        <v>0</v>
      </c>
      <c r="K116" s="759">
        <f t="shared" si="1"/>
        <v>0</v>
      </c>
    </row>
    <row r="117" spans="2:11" x14ac:dyDescent="0.25">
      <c r="B117" s="505"/>
      <c r="C117" s="523"/>
      <c r="D117" s="524"/>
      <c r="E117" s="525"/>
      <c r="F117" s="544">
        <v>637006</v>
      </c>
      <c r="G117" s="79" t="s">
        <v>313</v>
      </c>
      <c r="H117" s="531">
        <v>300</v>
      </c>
      <c r="I117" s="531">
        <v>300</v>
      </c>
      <c r="J117" s="531">
        <v>0</v>
      </c>
      <c r="K117" s="759">
        <f t="shared" si="1"/>
        <v>0</v>
      </c>
    </row>
    <row r="118" spans="2:11" x14ac:dyDescent="0.25">
      <c r="B118" s="505"/>
      <c r="C118" s="523"/>
      <c r="D118" s="524"/>
      <c r="E118" s="525"/>
      <c r="F118" s="546">
        <v>637006</v>
      </c>
      <c r="G118" s="533" t="s">
        <v>313</v>
      </c>
      <c r="H118" s="534">
        <v>0</v>
      </c>
      <c r="I118" s="534">
        <v>0</v>
      </c>
      <c r="J118" s="534">
        <v>0</v>
      </c>
      <c r="K118" s="759">
        <v>0</v>
      </c>
    </row>
    <row r="119" spans="2:11" x14ac:dyDescent="0.25">
      <c r="B119" s="505"/>
      <c r="C119" s="523"/>
      <c r="D119" s="524"/>
      <c r="E119" s="525"/>
      <c r="F119" s="544">
        <v>637014</v>
      </c>
      <c r="G119" s="79" t="s">
        <v>56</v>
      </c>
      <c r="H119" s="531">
        <v>1000</v>
      </c>
      <c r="I119" s="531">
        <v>1000</v>
      </c>
      <c r="J119" s="531">
        <v>597</v>
      </c>
      <c r="K119" s="759">
        <f t="shared" si="1"/>
        <v>59.699999999999996</v>
      </c>
    </row>
    <row r="120" spans="2:11" x14ac:dyDescent="0.25">
      <c r="B120" s="505"/>
      <c r="C120" s="523"/>
      <c r="D120" s="524"/>
      <c r="E120" s="525"/>
      <c r="F120" s="546">
        <v>637014</v>
      </c>
      <c r="G120" s="533" t="s">
        <v>56</v>
      </c>
      <c r="H120" s="534">
        <v>0</v>
      </c>
      <c r="I120" s="534">
        <v>0</v>
      </c>
      <c r="J120" s="534">
        <v>0</v>
      </c>
      <c r="K120" s="759">
        <v>0</v>
      </c>
    </row>
    <row r="121" spans="2:11" x14ac:dyDescent="0.25">
      <c r="B121" s="505"/>
      <c r="C121" s="523"/>
      <c r="D121" s="524"/>
      <c r="E121" s="525"/>
      <c r="F121" s="544">
        <v>637016</v>
      </c>
      <c r="G121" s="79" t="s">
        <v>58</v>
      </c>
      <c r="H121" s="531">
        <v>800</v>
      </c>
      <c r="I121" s="531">
        <v>800</v>
      </c>
      <c r="J121" s="531">
        <v>201</v>
      </c>
      <c r="K121" s="759">
        <f t="shared" si="1"/>
        <v>25.124999999999996</v>
      </c>
    </row>
    <row r="122" spans="2:11" x14ac:dyDescent="0.25">
      <c r="B122" s="505"/>
      <c r="C122" s="523"/>
      <c r="D122" s="524"/>
      <c r="E122" s="525"/>
      <c r="F122" s="543">
        <v>642</v>
      </c>
      <c r="G122" s="527" t="s">
        <v>315</v>
      </c>
      <c r="H122" s="528">
        <v>0</v>
      </c>
      <c r="I122" s="528">
        <v>0</v>
      </c>
      <c r="J122" s="528">
        <f>J123</f>
        <v>79</v>
      </c>
      <c r="K122" s="759">
        <v>0</v>
      </c>
    </row>
    <row r="123" spans="2:11" x14ac:dyDescent="0.25">
      <c r="B123" s="505"/>
      <c r="C123" s="523"/>
      <c r="D123" s="524"/>
      <c r="E123" s="525"/>
      <c r="F123" s="544">
        <v>642015</v>
      </c>
      <c r="G123" s="79" t="s">
        <v>317</v>
      </c>
      <c r="H123" s="531">
        <v>0</v>
      </c>
      <c r="I123" s="531">
        <v>0</v>
      </c>
      <c r="J123" s="531">
        <v>79</v>
      </c>
      <c r="K123" s="759">
        <v>0</v>
      </c>
    </row>
    <row r="124" spans="2:11" x14ac:dyDescent="0.25">
      <c r="B124" s="504"/>
      <c r="C124" s="516"/>
      <c r="D124" s="517"/>
      <c r="E124" s="549"/>
      <c r="F124" s="519" t="s">
        <v>320</v>
      </c>
      <c r="G124" s="522"/>
      <c r="H124" s="550">
        <f>H125+H126+H127+H141+H169+H211</f>
        <v>64187.222000000002</v>
      </c>
      <c r="I124" s="550">
        <f>I125+I126+I127+I141+I169+I211</f>
        <v>64187.222000000002</v>
      </c>
      <c r="J124" s="550">
        <f>J125+J126+J127+J141+J142+J143+J169+J211</f>
        <v>66027</v>
      </c>
      <c r="K124" s="801">
        <f t="shared" si="1"/>
        <v>102.86626830492835</v>
      </c>
    </row>
    <row r="125" spans="2:11" x14ac:dyDescent="0.25">
      <c r="B125" s="505"/>
      <c r="C125" s="523"/>
      <c r="D125" s="524"/>
      <c r="E125" s="525" t="s">
        <v>321</v>
      </c>
      <c r="F125" s="526">
        <v>610</v>
      </c>
      <c r="G125" s="527" t="s">
        <v>293</v>
      </c>
      <c r="H125" s="528">
        <f>H128+H131</f>
        <v>18464</v>
      </c>
      <c r="I125" s="528">
        <f>I128+I131</f>
        <v>18464</v>
      </c>
      <c r="J125" s="528">
        <f>J128+J131+J140</f>
        <v>37203</v>
      </c>
      <c r="K125" s="759">
        <f t="shared" si="1"/>
        <v>201.48938474870016</v>
      </c>
    </row>
    <row r="126" spans="2:11" x14ac:dyDescent="0.25">
      <c r="B126" s="505"/>
      <c r="C126" s="523"/>
      <c r="D126" s="524"/>
      <c r="E126" s="525" t="s">
        <v>322</v>
      </c>
      <c r="F126" s="526">
        <v>610</v>
      </c>
      <c r="G126" s="527" t="s">
        <v>293</v>
      </c>
      <c r="H126" s="528">
        <f>H129</f>
        <v>8575</v>
      </c>
      <c r="I126" s="528">
        <f>I129</f>
        <v>8575</v>
      </c>
      <c r="J126" s="528">
        <f>J129+J132</f>
        <v>0</v>
      </c>
      <c r="K126" s="759">
        <f t="shared" si="1"/>
        <v>0</v>
      </c>
    </row>
    <row r="127" spans="2:11" x14ac:dyDescent="0.25">
      <c r="B127" s="505"/>
      <c r="C127" s="523"/>
      <c r="D127" s="524"/>
      <c r="E127" s="525" t="s">
        <v>323</v>
      </c>
      <c r="F127" s="526">
        <v>610</v>
      </c>
      <c r="G127" s="527" t="s">
        <v>293</v>
      </c>
      <c r="H127" s="528">
        <f>H130</f>
        <v>5717</v>
      </c>
      <c r="I127" s="528">
        <f>I130</f>
        <v>5717</v>
      </c>
      <c r="J127" s="528">
        <f>J130+J133</f>
        <v>0</v>
      </c>
      <c r="K127" s="759">
        <f t="shared" si="1"/>
        <v>0</v>
      </c>
    </row>
    <row r="128" spans="2:11" ht="39" x14ac:dyDescent="0.25">
      <c r="B128" s="505"/>
      <c r="C128" s="523"/>
      <c r="D128" s="524"/>
      <c r="E128" s="525" t="s">
        <v>321</v>
      </c>
      <c r="F128" s="526">
        <v>611</v>
      </c>
      <c r="G128" s="529" t="s">
        <v>294</v>
      </c>
      <c r="H128" s="528">
        <v>13244</v>
      </c>
      <c r="I128" s="528">
        <v>13244</v>
      </c>
      <c r="J128" s="528">
        <v>30612</v>
      </c>
      <c r="K128" s="759">
        <f t="shared" si="1"/>
        <v>231.13862881304743</v>
      </c>
    </row>
    <row r="129" spans="1:11" ht="39" x14ac:dyDescent="0.25">
      <c r="B129" s="505"/>
      <c r="C129" s="523"/>
      <c r="D129" s="524"/>
      <c r="E129" s="525" t="s">
        <v>322</v>
      </c>
      <c r="F129" s="526">
        <v>611</v>
      </c>
      <c r="G129" s="529" t="s">
        <v>294</v>
      </c>
      <c r="H129" s="528">
        <v>8575</v>
      </c>
      <c r="I129" s="528">
        <v>8575</v>
      </c>
      <c r="J129" s="528">
        <v>0</v>
      </c>
      <c r="K129" s="759">
        <f t="shared" si="1"/>
        <v>0</v>
      </c>
    </row>
    <row r="130" spans="1:11" ht="39" x14ac:dyDescent="0.25">
      <c r="B130" s="505"/>
      <c r="C130" s="523"/>
      <c r="D130" s="524"/>
      <c r="E130" s="525" t="s">
        <v>323</v>
      </c>
      <c r="F130" s="526">
        <v>611</v>
      </c>
      <c r="G130" s="529" t="s">
        <v>294</v>
      </c>
      <c r="H130" s="528">
        <v>5717</v>
      </c>
      <c r="I130" s="528">
        <v>5717</v>
      </c>
      <c r="J130" s="528">
        <v>0</v>
      </c>
      <c r="K130" s="759">
        <f t="shared" si="1"/>
        <v>0</v>
      </c>
    </row>
    <row r="131" spans="1:11" x14ac:dyDescent="0.25">
      <c r="B131" s="505"/>
      <c r="C131" s="523"/>
      <c r="D131" s="524"/>
      <c r="E131" s="525" t="s">
        <v>321</v>
      </c>
      <c r="F131" s="526">
        <v>612</v>
      </c>
      <c r="G131" s="527" t="s">
        <v>5</v>
      </c>
      <c r="H131" s="528">
        <f>H134+H135+H136+H137+H138+H139+H140</f>
        <v>5220</v>
      </c>
      <c r="I131" s="528">
        <f>I134+I135+I136+I137+I138+I139+I140</f>
        <v>5220</v>
      </c>
      <c r="J131" s="528">
        <f>J134+J137</f>
        <v>5050</v>
      </c>
      <c r="K131" s="759">
        <f t="shared" ref="K131:K193" si="2">J131/I131*100</f>
        <v>96.743295019157088</v>
      </c>
    </row>
    <row r="132" spans="1:11" x14ac:dyDescent="0.25">
      <c r="B132" s="505"/>
      <c r="C132" s="523"/>
      <c r="D132" s="524"/>
      <c r="E132" s="525" t="s">
        <v>322</v>
      </c>
      <c r="F132" s="526">
        <v>612</v>
      </c>
      <c r="G132" s="527" t="s">
        <v>5</v>
      </c>
      <c r="H132" s="528">
        <v>0</v>
      </c>
      <c r="I132" s="528">
        <v>0</v>
      </c>
      <c r="J132" s="528">
        <f>J135+J138</f>
        <v>0</v>
      </c>
      <c r="K132" s="759">
        <v>0</v>
      </c>
    </row>
    <row r="133" spans="1:11" x14ac:dyDescent="0.25">
      <c r="B133" s="505"/>
      <c r="C133" s="523"/>
      <c r="D133" s="524"/>
      <c r="E133" s="525" t="s">
        <v>323</v>
      </c>
      <c r="F133" s="526">
        <v>612</v>
      </c>
      <c r="G133" s="527" t="s">
        <v>5</v>
      </c>
      <c r="H133" s="528">
        <v>0</v>
      </c>
      <c r="I133" s="528">
        <v>0</v>
      </c>
      <c r="J133" s="528">
        <f>J136+J139</f>
        <v>0</v>
      </c>
      <c r="K133" s="759">
        <v>0</v>
      </c>
    </row>
    <row r="134" spans="1:11" x14ac:dyDescent="0.25">
      <c r="B134" s="505"/>
      <c r="C134" s="523"/>
      <c r="D134" s="524"/>
      <c r="E134" s="525" t="s">
        <v>321</v>
      </c>
      <c r="F134" s="530">
        <v>612001</v>
      </c>
      <c r="G134" s="79" t="s">
        <v>295</v>
      </c>
      <c r="H134" s="531">
        <v>1656</v>
      </c>
      <c r="I134" s="531">
        <v>1656</v>
      </c>
      <c r="J134" s="531">
        <v>3977</v>
      </c>
      <c r="K134" s="759">
        <f t="shared" si="2"/>
        <v>240.15700483091788</v>
      </c>
    </row>
    <row r="135" spans="1:11" x14ac:dyDescent="0.25">
      <c r="B135" s="505"/>
      <c r="C135" s="523"/>
      <c r="D135" s="524"/>
      <c r="E135" s="525" t="s">
        <v>322</v>
      </c>
      <c r="F135" s="530">
        <v>612001</v>
      </c>
      <c r="G135" s="79" t="s">
        <v>295</v>
      </c>
      <c r="H135" s="531">
        <v>1490</v>
      </c>
      <c r="I135" s="531">
        <v>1490</v>
      </c>
      <c r="J135" s="531">
        <v>0</v>
      </c>
      <c r="K135" s="759">
        <f t="shared" si="2"/>
        <v>0</v>
      </c>
    </row>
    <row r="136" spans="1:11" x14ac:dyDescent="0.25">
      <c r="B136" s="505"/>
      <c r="C136" s="523"/>
      <c r="D136" s="524"/>
      <c r="E136" s="525" t="s">
        <v>323</v>
      </c>
      <c r="F136" s="530">
        <v>612001</v>
      </c>
      <c r="G136" s="79" t="s">
        <v>295</v>
      </c>
      <c r="H136" s="531">
        <v>994</v>
      </c>
      <c r="I136" s="531">
        <v>994</v>
      </c>
      <c r="J136" s="531">
        <v>0</v>
      </c>
      <c r="K136" s="759">
        <f t="shared" si="2"/>
        <v>0</v>
      </c>
    </row>
    <row r="137" spans="1:11" x14ac:dyDescent="0.25">
      <c r="B137" s="505"/>
      <c r="C137" s="523"/>
      <c r="D137" s="524"/>
      <c r="E137" s="525" t="s">
        <v>321</v>
      </c>
      <c r="F137" s="530">
        <v>612002</v>
      </c>
      <c r="G137" s="79" t="s">
        <v>297</v>
      </c>
      <c r="H137" s="531">
        <v>432</v>
      </c>
      <c r="I137" s="531">
        <v>432</v>
      </c>
      <c r="J137" s="531">
        <v>1073</v>
      </c>
      <c r="K137" s="759">
        <f t="shared" si="2"/>
        <v>248.37962962962962</v>
      </c>
    </row>
    <row r="138" spans="1:11" x14ac:dyDescent="0.25">
      <c r="B138" s="505"/>
      <c r="C138" s="523"/>
      <c r="D138" s="524"/>
      <c r="E138" s="525" t="s">
        <v>322</v>
      </c>
      <c r="F138" s="530">
        <v>612002</v>
      </c>
      <c r="G138" s="79" t="s">
        <v>297</v>
      </c>
      <c r="H138" s="531">
        <v>389</v>
      </c>
      <c r="I138" s="531">
        <v>389</v>
      </c>
      <c r="J138" s="531">
        <v>0</v>
      </c>
      <c r="K138" s="759">
        <f t="shared" si="2"/>
        <v>0</v>
      </c>
    </row>
    <row r="139" spans="1:11" x14ac:dyDescent="0.25">
      <c r="B139" s="505"/>
      <c r="C139" s="523"/>
      <c r="D139" s="524"/>
      <c r="E139" s="525" t="s">
        <v>323</v>
      </c>
      <c r="F139" s="530">
        <v>612002</v>
      </c>
      <c r="G139" s="79" t="s">
        <v>297</v>
      </c>
      <c r="H139" s="531">
        <v>259</v>
      </c>
      <c r="I139" s="531">
        <v>259</v>
      </c>
      <c r="J139" s="531">
        <v>0</v>
      </c>
      <c r="K139" s="759">
        <f t="shared" si="2"/>
        <v>0</v>
      </c>
    </row>
    <row r="140" spans="1:11" x14ac:dyDescent="0.25">
      <c r="B140" s="505"/>
      <c r="C140" s="523"/>
      <c r="D140" s="524"/>
      <c r="E140" s="525"/>
      <c r="F140" s="530">
        <v>614</v>
      </c>
      <c r="G140" s="79" t="s">
        <v>6</v>
      </c>
      <c r="H140" s="531">
        <v>0</v>
      </c>
      <c r="I140" s="531">
        <v>0</v>
      </c>
      <c r="J140" s="531">
        <v>1541</v>
      </c>
      <c r="K140" s="759">
        <v>0</v>
      </c>
    </row>
    <row r="141" spans="1:11" x14ac:dyDescent="0.25">
      <c r="B141" s="505"/>
      <c r="C141" s="523"/>
      <c r="D141" s="524"/>
      <c r="E141" s="525" t="s">
        <v>321</v>
      </c>
      <c r="F141" s="526">
        <v>620</v>
      </c>
      <c r="G141" s="527" t="s">
        <v>298</v>
      </c>
      <c r="H141" s="528">
        <f>H144+H145+H146+H148</f>
        <v>11448.222000000002</v>
      </c>
      <c r="I141" s="528">
        <f>I144+I145+I146+I148</f>
        <v>11448.222000000002</v>
      </c>
      <c r="J141" s="528">
        <f>J144+J148+J147</f>
        <v>13031</v>
      </c>
      <c r="K141" s="759">
        <f t="shared" si="2"/>
        <v>113.82553552857377</v>
      </c>
    </row>
    <row r="142" spans="1:11" x14ac:dyDescent="0.25">
      <c r="B142" s="505"/>
      <c r="C142" s="523"/>
      <c r="D142" s="524"/>
      <c r="E142" s="525" t="s">
        <v>322</v>
      </c>
      <c r="F142" s="526">
        <v>620</v>
      </c>
      <c r="G142" s="527" t="s">
        <v>298</v>
      </c>
      <c r="H142" s="528">
        <v>0</v>
      </c>
      <c r="I142" s="528">
        <v>0</v>
      </c>
      <c r="J142" s="528">
        <f>J145+J149</f>
        <v>0</v>
      </c>
      <c r="K142" s="759">
        <v>0</v>
      </c>
    </row>
    <row r="143" spans="1:11" x14ac:dyDescent="0.25">
      <c r="B143" s="505"/>
      <c r="C143" s="523"/>
      <c r="D143" s="524"/>
      <c r="E143" s="525" t="s">
        <v>323</v>
      </c>
      <c r="F143" s="526">
        <v>620</v>
      </c>
      <c r="G143" s="527" t="s">
        <v>298</v>
      </c>
      <c r="H143" s="528">
        <v>0</v>
      </c>
      <c r="I143" s="528">
        <v>0</v>
      </c>
      <c r="J143" s="528">
        <f>J146+J150</f>
        <v>0</v>
      </c>
      <c r="K143" s="759">
        <v>0</v>
      </c>
    </row>
    <row r="144" spans="1:11" x14ac:dyDescent="0.25">
      <c r="A144" s="4" t="s">
        <v>296</v>
      </c>
      <c r="B144" s="505"/>
      <c r="C144" s="523"/>
      <c r="D144" s="524"/>
      <c r="E144" s="525" t="s">
        <v>321</v>
      </c>
      <c r="F144" s="526">
        <v>621</v>
      </c>
      <c r="G144" s="527" t="s">
        <v>299</v>
      </c>
      <c r="H144" s="528">
        <f t="shared" ref="H144:I146" si="3">H125*10%</f>
        <v>1846.4</v>
      </c>
      <c r="I144" s="528">
        <f t="shared" si="3"/>
        <v>1846.4</v>
      </c>
      <c r="J144" s="528">
        <v>3547</v>
      </c>
      <c r="K144" s="759">
        <f t="shared" si="2"/>
        <v>192.1035528596187</v>
      </c>
    </row>
    <row r="145" spans="2:11" x14ac:dyDescent="0.25">
      <c r="B145" s="505"/>
      <c r="C145" s="523"/>
      <c r="D145" s="524"/>
      <c r="E145" s="525" t="s">
        <v>322</v>
      </c>
      <c r="F145" s="526">
        <v>621</v>
      </c>
      <c r="G145" s="527" t="s">
        <v>299</v>
      </c>
      <c r="H145" s="528">
        <f t="shared" si="3"/>
        <v>857.5</v>
      </c>
      <c r="I145" s="528">
        <f t="shared" si="3"/>
        <v>857.5</v>
      </c>
      <c r="J145" s="528">
        <f>J126*10%</f>
        <v>0</v>
      </c>
      <c r="K145" s="759">
        <f t="shared" si="2"/>
        <v>0</v>
      </c>
    </row>
    <row r="146" spans="2:11" x14ac:dyDescent="0.25">
      <c r="B146" s="505"/>
      <c r="C146" s="523"/>
      <c r="D146" s="524"/>
      <c r="E146" s="525" t="s">
        <v>323</v>
      </c>
      <c r="F146" s="526">
        <v>621</v>
      </c>
      <c r="G146" s="527" t="s">
        <v>299</v>
      </c>
      <c r="H146" s="528">
        <f t="shared" si="3"/>
        <v>571.70000000000005</v>
      </c>
      <c r="I146" s="528">
        <f t="shared" si="3"/>
        <v>571.70000000000005</v>
      </c>
      <c r="J146" s="528">
        <f>J127*10%</f>
        <v>0</v>
      </c>
      <c r="K146" s="759">
        <f t="shared" si="2"/>
        <v>0</v>
      </c>
    </row>
    <row r="147" spans="2:11" x14ac:dyDescent="0.25">
      <c r="B147" s="505"/>
      <c r="C147" s="523"/>
      <c r="D147" s="524"/>
      <c r="E147" s="525" t="s">
        <v>321</v>
      </c>
      <c r="F147" s="526">
        <v>623</v>
      </c>
      <c r="G147" s="527" t="s">
        <v>300</v>
      </c>
      <c r="H147" s="528">
        <v>0</v>
      </c>
      <c r="I147" s="528">
        <v>0</v>
      </c>
      <c r="J147" s="528">
        <v>195</v>
      </c>
      <c r="K147" s="759">
        <v>0</v>
      </c>
    </row>
    <row r="148" spans="2:11" x14ac:dyDescent="0.25">
      <c r="B148" s="505"/>
      <c r="C148" s="523"/>
      <c r="D148" s="524"/>
      <c r="E148" s="525" t="s">
        <v>321</v>
      </c>
      <c r="F148" s="526">
        <v>625</v>
      </c>
      <c r="G148" s="527" t="s">
        <v>301</v>
      </c>
      <c r="H148" s="528">
        <f>H151+H152+H153+H154+H155+H156+H157+H158+H159+H160+H161+H162+H163+H164+H165+H166+H167+H168</f>
        <v>8172.6220000000012</v>
      </c>
      <c r="I148" s="528">
        <f>I151+I152+I153+I154+I155+I156+I157+I158+I159+I160+I161+I162+I163+I164+I165+I166+I167+I168</f>
        <v>8172.6220000000012</v>
      </c>
      <c r="J148" s="528">
        <f>J151+J154+J157+J160+J163+J166</f>
        <v>9289</v>
      </c>
      <c r="K148" s="759">
        <f t="shared" si="2"/>
        <v>113.6599735066665</v>
      </c>
    </row>
    <row r="149" spans="2:11" x14ac:dyDescent="0.25">
      <c r="B149" s="505"/>
      <c r="C149" s="523"/>
      <c r="D149" s="524"/>
      <c r="E149" s="525" t="s">
        <v>322</v>
      </c>
      <c r="F149" s="526">
        <v>625</v>
      </c>
      <c r="G149" s="527" t="s">
        <v>301</v>
      </c>
      <c r="H149" s="528">
        <v>0</v>
      </c>
      <c r="I149" s="528">
        <v>0</v>
      </c>
      <c r="J149" s="528">
        <f>J152+J155+J158+J161+J164+J167</f>
        <v>0</v>
      </c>
      <c r="K149" s="759">
        <v>0</v>
      </c>
    </row>
    <row r="150" spans="2:11" x14ac:dyDescent="0.25">
      <c r="B150" s="505"/>
      <c r="C150" s="523"/>
      <c r="D150" s="524"/>
      <c r="E150" s="525" t="s">
        <v>323</v>
      </c>
      <c r="F150" s="526">
        <v>625</v>
      </c>
      <c r="G150" s="527" t="s">
        <v>301</v>
      </c>
      <c r="H150" s="528">
        <v>0</v>
      </c>
      <c r="I150" s="528">
        <v>0</v>
      </c>
      <c r="J150" s="528">
        <f>J153+J156+J159+J162+J165+J168</f>
        <v>0</v>
      </c>
      <c r="K150" s="759">
        <v>0</v>
      </c>
    </row>
    <row r="151" spans="2:11" x14ac:dyDescent="0.25">
      <c r="B151" s="505"/>
      <c r="C151" s="523"/>
      <c r="D151" s="524"/>
      <c r="E151" s="525" t="s">
        <v>321</v>
      </c>
      <c r="F151" s="530">
        <v>625001</v>
      </c>
      <c r="G151" s="79" t="s">
        <v>12</v>
      </c>
      <c r="H151" s="531">
        <f t="shared" ref="H151:I153" si="4">H125*1.4%</f>
        <v>258.49599999999998</v>
      </c>
      <c r="I151" s="531">
        <f t="shared" si="4"/>
        <v>258.49599999999998</v>
      </c>
      <c r="J151" s="531">
        <v>524</v>
      </c>
      <c r="K151" s="759">
        <f t="shared" si="2"/>
        <v>202.71106709581579</v>
      </c>
    </row>
    <row r="152" spans="2:11" x14ac:dyDescent="0.25">
      <c r="B152" s="505"/>
      <c r="C152" s="523"/>
      <c r="D152" s="524"/>
      <c r="E152" s="525" t="s">
        <v>322</v>
      </c>
      <c r="F152" s="530">
        <v>625001</v>
      </c>
      <c r="G152" s="79" t="s">
        <v>12</v>
      </c>
      <c r="H152" s="531">
        <f t="shared" si="4"/>
        <v>120.04999999999998</v>
      </c>
      <c r="I152" s="531">
        <f t="shared" si="4"/>
        <v>120.04999999999998</v>
      </c>
      <c r="J152" s="531">
        <f>J126*1.4%</f>
        <v>0</v>
      </c>
      <c r="K152" s="759">
        <f t="shared" si="2"/>
        <v>0</v>
      </c>
    </row>
    <row r="153" spans="2:11" x14ac:dyDescent="0.25">
      <c r="B153" s="505"/>
      <c r="C153" s="523"/>
      <c r="D153" s="524"/>
      <c r="E153" s="525" t="s">
        <v>323</v>
      </c>
      <c r="F153" s="530">
        <v>625001</v>
      </c>
      <c r="G153" s="79" t="s">
        <v>12</v>
      </c>
      <c r="H153" s="531">
        <f t="shared" si="4"/>
        <v>80.037999999999997</v>
      </c>
      <c r="I153" s="531">
        <f t="shared" si="4"/>
        <v>80.037999999999997</v>
      </c>
      <c r="J153" s="531">
        <f>J127*1.4%</f>
        <v>0</v>
      </c>
      <c r="K153" s="759">
        <f t="shared" si="2"/>
        <v>0</v>
      </c>
    </row>
    <row r="154" spans="2:11" x14ac:dyDescent="0.25">
      <c r="B154" s="505"/>
      <c r="C154" s="523"/>
      <c r="D154" s="524"/>
      <c r="E154" s="525" t="s">
        <v>321</v>
      </c>
      <c r="F154" s="530">
        <v>625002</v>
      </c>
      <c r="G154" s="79" t="s">
        <v>14</v>
      </c>
      <c r="H154" s="531">
        <f t="shared" ref="H154:I156" si="5">H125*14%</f>
        <v>2584.96</v>
      </c>
      <c r="I154" s="531">
        <f t="shared" si="5"/>
        <v>2584.96</v>
      </c>
      <c r="J154" s="531">
        <v>5238</v>
      </c>
      <c r="K154" s="759">
        <f t="shared" si="2"/>
        <v>202.63369645951968</v>
      </c>
    </row>
    <row r="155" spans="2:11" x14ac:dyDescent="0.25">
      <c r="B155" s="505"/>
      <c r="C155" s="523"/>
      <c r="D155" s="524"/>
      <c r="E155" s="525" t="s">
        <v>322</v>
      </c>
      <c r="F155" s="530">
        <v>625002</v>
      </c>
      <c r="G155" s="79" t="s">
        <v>14</v>
      </c>
      <c r="H155" s="531">
        <f t="shared" si="5"/>
        <v>1200.5000000000002</v>
      </c>
      <c r="I155" s="531">
        <f t="shared" si="5"/>
        <v>1200.5000000000002</v>
      </c>
      <c r="J155" s="531">
        <f>J126*14%</f>
        <v>0</v>
      </c>
      <c r="K155" s="759">
        <f t="shared" si="2"/>
        <v>0</v>
      </c>
    </row>
    <row r="156" spans="2:11" x14ac:dyDescent="0.25">
      <c r="B156" s="505"/>
      <c r="C156" s="523"/>
      <c r="D156" s="524"/>
      <c r="E156" s="525" t="s">
        <v>323</v>
      </c>
      <c r="F156" s="530">
        <v>625002</v>
      </c>
      <c r="G156" s="79" t="s">
        <v>14</v>
      </c>
      <c r="H156" s="531">
        <f t="shared" si="5"/>
        <v>800.38000000000011</v>
      </c>
      <c r="I156" s="531">
        <f t="shared" si="5"/>
        <v>800.38000000000011</v>
      </c>
      <c r="J156" s="531">
        <f>J127*14%</f>
        <v>0</v>
      </c>
      <c r="K156" s="759">
        <f t="shared" si="2"/>
        <v>0</v>
      </c>
    </row>
    <row r="157" spans="2:11" x14ac:dyDescent="0.25">
      <c r="B157" s="505"/>
      <c r="C157" s="523"/>
      <c r="D157" s="524"/>
      <c r="E157" s="525" t="s">
        <v>321</v>
      </c>
      <c r="F157" s="530">
        <v>625003</v>
      </c>
      <c r="G157" s="79" t="s">
        <v>15</v>
      </c>
      <c r="H157" s="531">
        <f t="shared" ref="H157:I159" si="6">H125*0.8%</f>
        <v>147.71199999999999</v>
      </c>
      <c r="I157" s="531">
        <f t="shared" si="6"/>
        <v>147.71199999999999</v>
      </c>
      <c r="J157" s="531">
        <v>299</v>
      </c>
      <c r="K157" s="759">
        <f t="shared" si="2"/>
        <v>202.42092720970538</v>
      </c>
    </row>
    <row r="158" spans="2:11" x14ac:dyDescent="0.25">
      <c r="B158" s="505"/>
      <c r="C158" s="523"/>
      <c r="D158" s="524"/>
      <c r="E158" s="525" t="s">
        <v>322</v>
      </c>
      <c r="F158" s="530">
        <v>625003</v>
      </c>
      <c r="G158" s="79" t="s">
        <v>15</v>
      </c>
      <c r="H158" s="531">
        <f t="shared" si="6"/>
        <v>68.600000000000009</v>
      </c>
      <c r="I158" s="531">
        <f t="shared" si="6"/>
        <v>68.600000000000009</v>
      </c>
      <c r="J158" s="531">
        <f>J126*0.8%</f>
        <v>0</v>
      </c>
      <c r="K158" s="759">
        <f t="shared" si="2"/>
        <v>0</v>
      </c>
    </row>
    <row r="159" spans="2:11" x14ac:dyDescent="0.25">
      <c r="B159" s="505"/>
      <c r="C159" s="523"/>
      <c r="D159" s="524"/>
      <c r="E159" s="525" t="s">
        <v>323</v>
      </c>
      <c r="F159" s="530">
        <v>625003</v>
      </c>
      <c r="G159" s="79" t="s">
        <v>15</v>
      </c>
      <c r="H159" s="531">
        <f t="shared" si="6"/>
        <v>45.736000000000004</v>
      </c>
      <c r="I159" s="531">
        <f t="shared" si="6"/>
        <v>45.736000000000004</v>
      </c>
      <c r="J159" s="531">
        <f>J127*0.8%</f>
        <v>0</v>
      </c>
      <c r="K159" s="759">
        <f t="shared" si="2"/>
        <v>0</v>
      </c>
    </row>
    <row r="160" spans="2:11" x14ac:dyDescent="0.25">
      <c r="B160" s="505"/>
      <c r="C160" s="523"/>
      <c r="D160" s="524"/>
      <c r="E160" s="525" t="s">
        <v>321</v>
      </c>
      <c r="F160" s="530">
        <v>625004</v>
      </c>
      <c r="G160" s="79" t="s">
        <v>16</v>
      </c>
      <c r="H160" s="531">
        <f t="shared" ref="H160:I162" si="7">H125*3%</f>
        <v>553.91999999999996</v>
      </c>
      <c r="I160" s="531">
        <f t="shared" si="7"/>
        <v>553.91999999999996</v>
      </c>
      <c r="J160" s="531">
        <v>1088</v>
      </c>
      <c r="K160" s="759">
        <f t="shared" si="2"/>
        <v>196.41825534373197</v>
      </c>
    </row>
    <row r="161" spans="2:11" x14ac:dyDescent="0.25">
      <c r="B161" s="505"/>
      <c r="C161" s="523"/>
      <c r="D161" s="524"/>
      <c r="E161" s="525" t="s">
        <v>322</v>
      </c>
      <c r="F161" s="530">
        <v>625004</v>
      </c>
      <c r="G161" s="79" t="s">
        <v>16</v>
      </c>
      <c r="H161" s="531">
        <f t="shared" si="7"/>
        <v>257.25</v>
      </c>
      <c r="I161" s="531">
        <f t="shared" si="7"/>
        <v>257.25</v>
      </c>
      <c r="J161" s="531">
        <f>J126*3%</f>
        <v>0</v>
      </c>
      <c r="K161" s="759">
        <f t="shared" si="2"/>
        <v>0</v>
      </c>
    </row>
    <row r="162" spans="2:11" x14ac:dyDescent="0.25">
      <c r="B162" s="505"/>
      <c r="C162" s="523"/>
      <c r="D162" s="524"/>
      <c r="E162" s="525" t="s">
        <v>323</v>
      </c>
      <c r="F162" s="530">
        <v>625004</v>
      </c>
      <c r="G162" s="79" t="s">
        <v>16</v>
      </c>
      <c r="H162" s="531">
        <f t="shared" si="7"/>
        <v>171.51</v>
      </c>
      <c r="I162" s="531">
        <f t="shared" si="7"/>
        <v>171.51</v>
      </c>
      <c r="J162" s="531">
        <f>J127*3%</f>
        <v>0</v>
      </c>
      <c r="K162" s="759">
        <f t="shared" si="2"/>
        <v>0</v>
      </c>
    </row>
    <row r="163" spans="2:11" x14ac:dyDescent="0.25">
      <c r="B163" s="505"/>
      <c r="C163" s="523"/>
      <c r="D163" s="524"/>
      <c r="E163" s="525" t="s">
        <v>321</v>
      </c>
      <c r="F163" s="530">
        <v>625005</v>
      </c>
      <c r="G163" s="79" t="s">
        <v>302</v>
      </c>
      <c r="H163" s="531">
        <f t="shared" ref="H163:I165" si="8">H125*1%</f>
        <v>184.64000000000001</v>
      </c>
      <c r="I163" s="531">
        <f t="shared" si="8"/>
        <v>184.64000000000001</v>
      </c>
      <c r="J163" s="531">
        <v>363</v>
      </c>
      <c r="K163" s="759">
        <f t="shared" si="2"/>
        <v>196.59878682842287</v>
      </c>
    </row>
    <row r="164" spans="2:11" x14ac:dyDescent="0.25">
      <c r="B164" s="505"/>
      <c r="C164" s="523"/>
      <c r="D164" s="524"/>
      <c r="E164" s="525" t="s">
        <v>322</v>
      </c>
      <c r="F164" s="530">
        <v>625005</v>
      </c>
      <c r="G164" s="79" t="s">
        <v>302</v>
      </c>
      <c r="H164" s="531">
        <f t="shared" si="8"/>
        <v>85.75</v>
      </c>
      <c r="I164" s="531">
        <f t="shared" si="8"/>
        <v>85.75</v>
      </c>
      <c r="J164" s="531">
        <f>J126*1%</f>
        <v>0</v>
      </c>
      <c r="K164" s="759">
        <f t="shared" si="2"/>
        <v>0</v>
      </c>
    </row>
    <row r="165" spans="2:11" x14ac:dyDescent="0.25">
      <c r="B165" s="505"/>
      <c r="C165" s="523"/>
      <c r="D165" s="524"/>
      <c r="E165" s="525" t="s">
        <v>323</v>
      </c>
      <c r="F165" s="530">
        <v>625005</v>
      </c>
      <c r="G165" s="79" t="s">
        <v>302</v>
      </c>
      <c r="H165" s="531">
        <f t="shared" si="8"/>
        <v>57.17</v>
      </c>
      <c r="I165" s="531">
        <f t="shared" si="8"/>
        <v>57.17</v>
      </c>
      <c r="J165" s="531">
        <f>J127*1%</f>
        <v>0</v>
      </c>
      <c r="K165" s="759">
        <f t="shared" si="2"/>
        <v>0</v>
      </c>
    </row>
    <row r="166" spans="2:11" x14ac:dyDescent="0.25">
      <c r="B166" s="505"/>
      <c r="C166" s="523"/>
      <c r="D166" s="524"/>
      <c r="E166" s="525" t="s">
        <v>321</v>
      </c>
      <c r="F166" s="530">
        <v>625007</v>
      </c>
      <c r="G166" s="79" t="s">
        <v>303</v>
      </c>
      <c r="H166" s="531">
        <f t="shared" ref="H166:I168" si="9">H125*4.75%</f>
        <v>877.04</v>
      </c>
      <c r="I166" s="531">
        <f t="shared" si="9"/>
        <v>877.04</v>
      </c>
      <c r="J166" s="531">
        <v>1777</v>
      </c>
      <c r="K166" s="759">
        <f t="shared" si="2"/>
        <v>202.61333576575757</v>
      </c>
    </row>
    <row r="167" spans="2:11" x14ac:dyDescent="0.25">
      <c r="B167" s="505"/>
      <c r="C167" s="523"/>
      <c r="D167" s="524"/>
      <c r="E167" s="525" t="s">
        <v>322</v>
      </c>
      <c r="F167" s="530">
        <v>625007</v>
      </c>
      <c r="G167" s="79" t="s">
        <v>303</v>
      </c>
      <c r="H167" s="531">
        <f t="shared" si="9"/>
        <v>407.3125</v>
      </c>
      <c r="I167" s="531">
        <f t="shared" si="9"/>
        <v>407.3125</v>
      </c>
      <c r="J167" s="531">
        <f>J126*4.75%</f>
        <v>0</v>
      </c>
      <c r="K167" s="759">
        <f t="shared" si="2"/>
        <v>0</v>
      </c>
    </row>
    <row r="168" spans="2:11" x14ac:dyDescent="0.25">
      <c r="B168" s="505"/>
      <c r="C168" s="523"/>
      <c r="D168" s="524"/>
      <c r="E168" s="525" t="s">
        <v>323</v>
      </c>
      <c r="F168" s="530">
        <v>625007</v>
      </c>
      <c r="G168" s="79" t="s">
        <v>303</v>
      </c>
      <c r="H168" s="531">
        <f t="shared" si="9"/>
        <v>271.5575</v>
      </c>
      <c r="I168" s="531">
        <f t="shared" si="9"/>
        <v>271.5575</v>
      </c>
      <c r="J168" s="531">
        <f>J127*4.75%</f>
        <v>0</v>
      </c>
      <c r="K168" s="759">
        <f t="shared" si="2"/>
        <v>0</v>
      </c>
    </row>
    <row r="169" spans="2:11" x14ac:dyDescent="0.25">
      <c r="B169" s="505"/>
      <c r="C169" s="523"/>
      <c r="D169" s="524"/>
      <c r="E169" s="525" t="s">
        <v>321</v>
      </c>
      <c r="F169" s="526">
        <v>630</v>
      </c>
      <c r="G169" s="527" t="s">
        <v>19</v>
      </c>
      <c r="H169" s="528">
        <f>H170+H172+H183+H195+H200</f>
        <v>19983</v>
      </c>
      <c r="I169" s="528">
        <f>I170+I172+I183+I195+I200</f>
        <v>19983</v>
      </c>
      <c r="J169" s="528">
        <f>J170+J172+J183+J195+J200</f>
        <v>15517</v>
      </c>
      <c r="K169" s="759">
        <f t="shared" si="2"/>
        <v>77.651003352849926</v>
      </c>
    </row>
    <row r="170" spans="2:11" x14ac:dyDescent="0.25">
      <c r="B170" s="505"/>
      <c r="C170" s="523"/>
      <c r="D170" s="524"/>
      <c r="E170" s="525"/>
      <c r="F170" s="526">
        <v>631</v>
      </c>
      <c r="G170" s="527" t="s">
        <v>21</v>
      </c>
      <c r="H170" s="528">
        <f>H171</f>
        <v>100</v>
      </c>
      <c r="I170" s="528">
        <f>I171</f>
        <v>100</v>
      </c>
      <c r="J170" s="528">
        <f>J171</f>
        <v>1</v>
      </c>
      <c r="K170" s="759">
        <f t="shared" si="2"/>
        <v>1</v>
      </c>
    </row>
    <row r="171" spans="2:11" x14ac:dyDescent="0.25">
      <c r="B171" s="505"/>
      <c r="C171" s="523"/>
      <c r="D171" s="524"/>
      <c r="E171" s="525"/>
      <c r="F171" s="530">
        <v>631001</v>
      </c>
      <c r="G171" s="79" t="s">
        <v>23</v>
      </c>
      <c r="H171" s="531">
        <v>100</v>
      </c>
      <c r="I171" s="531">
        <v>100</v>
      </c>
      <c r="J171" s="531">
        <v>1</v>
      </c>
      <c r="K171" s="759">
        <f t="shared" si="2"/>
        <v>1</v>
      </c>
    </row>
    <row r="172" spans="2:11" x14ac:dyDescent="0.25">
      <c r="B172" s="505"/>
      <c r="C172" s="523"/>
      <c r="D172" s="524"/>
      <c r="E172" s="525" t="s">
        <v>321</v>
      </c>
      <c r="F172" s="526">
        <v>632</v>
      </c>
      <c r="G172" s="527" t="s">
        <v>304</v>
      </c>
      <c r="H172" s="528">
        <f>H173+H174+H175+H176+H177+H178+H179+H180</f>
        <v>8083</v>
      </c>
      <c r="I172" s="528">
        <f>I173+I174+I175+I176+I177+I178+I179+I180</f>
        <v>8083</v>
      </c>
      <c r="J172" s="528">
        <f>J173+J174+J175+J176+J177+J178+J179+J180+J181+J182</f>
        <v>7422</v>
      </c>
      <c r="K172" s="759">
        <f t="shared" si="2"/>
        <v>91.822343189409878</v>
      </c>
    </row>
    <row r="173" spans="2:11" x14ac:dyDescent="0.25">
      <c r="B173" s="505"/>
      <c r="C173" s="523"/>
      <c r="D173" s="524"/>
      <c r="E173" s="525"/>
      <c r="F173" s="530">
        <v>632001</v>
      </c>
      <c r="G173" s="79" t="s">
        <v>25</v>
      </c>
      <c r="H173" s="79">
        <v>2650</v>
      </c>
      <c r="I173" s="79">
        <v>2650</v>
      </c>
      <c r="J173" s="79">
        <v>1682</v>
      </c>
      <c r="K173" s="759">
        <f t="shared" si="2"/>
        <v>63.471698113207545</v>
      </c>
    </row>
    <row r="174" spans="2:11" x14ac:dyDescent="0.25">
      <c r="B174" s="505"/>
      <c r="C174" s="523"/>
      <c r="D174" s="524"/>
      <c r="E174" s="525"/>
      <c r="F174" s="532">
        <v>632001</v>
      </c>
      <c r="G174" s="533" t="s">
        <v>305</v>
      </c>
      <c r="H174" s="533">
        <v>3000</v>
      </c>
      <c r="I174" s="533">
        <v>3000</v>
      </c>
      <c r="J174" s="533">
        <v>4422</v>
      </c>
      <c r="K174" s="759">
        <f t="shared" si="2"/>
        <v>147.4</v>
      </c>
    </row>
    <row r="175" spans="2:11" x14ac:dyDescent="0.25">
      <c r="B175" s="505"/>
      <c r="C175" s="523"/>
      <c r="D175" s="524"/>
      <c r="E175" s="525"/>
      <c r="F175" s="530">
        <v>632002</v>
      </c>
      <c r="G175" s="79" t="s">
        <v>26</v>
      </c>
      <c r="H175" s="79">
        <v>433</v>
      </c>
      <c r="I175" s="79">
        <v>433</v>
      </c>
      <c r="J175" s="79">
        <v>857</v>
      </c>
      <c r="K175" s="759">
        <f t="shared" si="2"/>
        <v>197.92147806004618</v>
      </c>
    </row>
    <row r="176" spans="2:11" x14ac:dyDescent="0.25">
      <c r="B176" s="505"/>
      <c r="C176" s="523"/>
      <c r="D176" s="524"/>
      <c r="E176" s="525"/>
      <c r="F176" s="532">
        <v>632002</v>
      </c>
      <c r="G176" s="533" t="s">
        <v>26</v>
      </c>
      <c r="H176" s="533">
        <v>500</v>
      </c>
      <c r="I176" s="533">
        <v>500</v>
      </c>
      <c r="J176" s="533">
        <v>0</v>
      </c>
      <c r="K176" s="759">
        <f t="shared" si="2"/>
        <v>0</v>
      </c>
    </row>
    <row r="177" spans="1:11" x14ac:dyDescent="0.25">
      <c r="B177" s="505"/>
      <c r="C177" s="523"/>
      <c r="D177" s="524"/>
      <c r="E177" s="525"/>
      <c r="F177" s="530">
        <v>632003</v>
      </c>
      <c r="G177" s="79" t="s">
        <v>442</v>
      </c>
      <c r="H177" s="79">
        <v>500</v>
      </c>
      <c r="I177" s="79">
        <v>500</v>
      </c>
      <c r="J177" s="79">
        <v>44</v>
      </c>
      <c r="K177" s="759">
        <f t="shared" si="2"/>
        <v>8.7999999999999989</v>
      </c>
    </row>
    <row r="178" spans="1:11" x14ac:dyDescent="0.25">
      <c r="B178" s="505"/>
      <c r="C178" s="523"/>
      <c r="D178" s="524"/>
      <c r="E178" s="525"/>
      <c r="F178" s="532">
        <v>632003</v>
      </c>
      <c r="G178" s="533" t="s">
        <v>442</v>
      </c>
      <c r="H178" s="533">
        <v>500</v>
      </c>
      <c r="I178" s="533">
        <v>500</v>
      </c>
      <c r="J178" s="533">
        <v>0</v>
      </c>
      <c r="K178" s="759">
        <f t="shared" si="2"/>
        <v>0</v>
      </c>
    </row>
    <row r="179" spans="1:11" x14ac:dyDescent="0.25">
      <c r="B179" s="505"/>
      <c r="C179" s="523"/>
      <c r="D179" s="524"/>
      <c r="E179" s="525"/>
      <c r="F179" s="532">
        <v>632004</v>
      </c>
      <c r="G179" s="533" t="s">
        <v>307</v>
      </c>
      <c r="H179" s="533">
        <v>500</v>
      </c>
      <c r="I179" s="533">
        <v>500</v>
      </c>
      <c r="J179" s="533">
        <v>0</v>
      </c>
      <c r="K179" s="759">
        <f t="shared" si="2"/>
        <v>0</v>
      </c>
    </row>
    <row r="180" spans="1:11" x14ac:dyDescent="0.25">
      <c r="B180" s="505"/>
      <c r="C180" s="523"/>
      <c r="D180" s="524"/>
      <c r="E180" s="525"/>
      <c r="F180" s="530">
        <v>632004</v>
      </c>
      <c r="G180" s="79" t="s">
        <v>307</v>
      </c>
      <c r="H180" s="79">
        <v>0</v>
      </c>
      <c r="I180" s="79">
        <v>0</v>
      </c>
      <c r="J180" s="79">
        <v>10</v>
      </c>
      <c r="K180" s="759">
        <v>0</v>
      </c>
    </row>
    <row r="181" spans="1:11" x14ac:dyDescent="0.25">
      <c r="B181" s="505"/>
      <c r="C181" s="523"/>
      <c r="D181" s="524"/>
      <c r="E181" s="525"/>
      <c r="F181" s="530">
        <v>632005</v>
      </c>
      <c r="G181" s="79" t="s">
        <v>443</v>
      </c>
      <c r="H181" s="531">
        <v>0</v>
      </c>
      <c r="I181" s="531">
        <v>0</v>
      </c>
      <c r="J181" s="531">
        <v>221</v>
      </c>
      <c r="K181" s="759">
        <v>0</v>
      </c>
    </row>
    <row r="182" spans="1:11" x14ac:dyDescent="0.25">
      <c r="B182" s="505"/>
      <c r="C182" s="523"/>
      <c r="D182" s="524"/>
      <c r="E182" s="525"/>
      <c r="F182" s="540">
        <v>632005</v>
      </c>
      <c r="G182" s="541" t="s">
        <v>443</v>
      </c>
      <c r="H182" s="542">
        <v>0</v>
      </c>
      <c r="I182" s="542">
        <v>0</v>
      </c>
      <c r="J182" s="542">
        <v>186</v>
      </c>
      <c r="K182" s="759">
        <v>0</v>
      </c>
    </row>
    <row r="183" spans="1:11" x14ac:dyDescent="0.25">
      <c r="B183" s="505"/>
      <c r="C183" s="523"/>
      <c r="D183" s="524"/>
      <c r="E183" s="525" t="s">
        <v>321</v>
      </c>
      <c r="F183" s="526">
        <v>633</v>
      </c>
      <c r="G183" s="527" t="s">
        <v>68</v>
      </c>
      <c r="H183" s="528">
        <f>H184+H185+H186+H187+H188+H189+H190+H191+H192+H193+H194</f>
        <v>6400</v>
      </c>
      <c r="I183" s="528">
        <f>I184+I185+I186+I187+I188+I189+I190+I191+I192+I193+I194</f>
        <v>6400</v>
      </c>
      <c r="J183" s="528">
        <f>J184+J185+J186+J187+J188+J189+J190+J191+J192+J193+J194</f>
        <v>4115</v>
      </c>
      <c r="K183" s="759">
        <f t="shared" si="2"/>
        <v>64.296875</v>
      </c>
    </row>
    <row r="184" spans="1:11" x14ac:dyDescent="0.25">
      <c r="B184" s="505"/>
      <c r="C184" s="523"/>
      <c r="D184" s="524"/>
      <c r="E184" s="525"/>
      <c r="F184" s="530">
        <v>633001</v>
      </c>
      <c r="G184" s="79" t="s">
        <v>308</v>
      </c>
      <c r="H184" s="79">
        <v>500</v>
      </c>
      <c r="I184" s="79">
        <v>500</v>
      </c>
      <c r="J184" s="79">
        <v>0</v>
      </c>
      <c r="K184" s="759">
        <f t="shared" si="2"/>
        <v>0</v>
      </c>
    </row>
    <row r="185" spans="1:11" x14ac:dyDescent="0.25">
      <c r="A185" s="6"/>
      <c r="B185" s="505"/>
      <c r="C185" s="523"/>
      <c r="D185" s="524"/>
      <c r="E185" s="525"/>
      <c r="F185" s="540">
        <v>633001</v>
      </c>
      <c r="G185" s="541" t="s">
        <v>308</v>
      </c>
      <c r="H185" s="541">
        <v>500</v>
      </c>
      <c r="I185" s="541">
        <v>500</v>
      </c>
      <c r="J185" s="541">
        <v>148</v>
      </c>
      <c r="K185" s="759">
        <f t="shared" si="2"/>
        <v>29.599999999999998</v>
      </c>
    </row>
    <row r="186" spans="1:11" x14ac:dyDescent="0.25">
      <c r="B186" s="505"/>
      <c r="C186" s="523"/>
      <c r="D186" s="524"/>
      <c r="E186" s="525"/>
      <c r="F186" s="530">
        <v>633004</v>
      </c>
      <c r="G186" s="79" t="s">
        <v>309</v>
      </c>
      <c r="H186" s="79">
        <v>500</v>
      </c>
      <c r="I186" s="79">
        <v>500</v>
      </c>
      <c r="J186" s="79">
        <v>0</v>
      </c>
      <c r="K186" s="759">
        <f t="shared" si="2"/>
        <v>0</v>
      </c>
    </row>
    <row r="187" spans="1:11" x14ac:dyDescent="0.25">
      <c r="B187" s="505"/>
      <c r="C187" s="523"/>
      <c r="D187" s="524"/>
      <c r="E187" s="525"/>
      <c r="F187" s="532">
        <v>633004</v>
      </c>
      <c r="G187" s="533" t="s">
        <v>309</v>
      </c>
      <c r="H187" s="533">
        <v>1300</v>
      </c>
      <c r="I187" s="533">
        <v>1300</v>
      </c>
      <c r="J187" s="533">
        <v>2329</v>
      </c>
      <c r="K187" s="759">
        <f t="shared" si="2"/>
        <v>179.15384615384616</v>
      </c>
    </row>
    <row r="188" spans="1:11" ht="28.5" customHeight="1" x14ac:dyDescent="0.25">
      <c r="B188" s="505"/>
      <c r="C188" s="523"/>
      <c r="D188" s="524"/>
      <c r="E188" s="525"/>
      <c r="F188" s="530">
        <v>633006</v>
      </c>
      <c r="G188" s="79" t="s">
        <v>30</v>
      </c>
      <c r="H188" s="79">
        <v>1000</v>
      </c>
      <c r="I188" s="79">
        <v>1000</v>
      </c>
      <c r="J188" s="79">
        <v>651</v>
      </c>
      <c r="K188" s="759">
        <f t="shared" si="2"/>
        <v>65.100000000000009</v>
      </c>
    </row>
    <row r="189" spans="1:11" ht="24.75" customHeight="1" x14ac:dyDescent="0.25">
      <c r="B189" s="505"/>
      <c r="C189" s="523"/>
      <c r="D189" s="524"/>
      <c r="E189" s="525"/>
      <c r="F189" s="532">
        <v>633006</v>
      </c>
      <c r="G189" s="533" t="s">
        <v>30</v>
      </c>
      <c r="H189" s="533">
        <v>1000</v>
      </c>
      <c r="I189" s="533">
        <v>1000</v>
      </c>
      <c r="J189" s="533">
        <v>203</v>
      </c>
      <c r="K189" s="759">
        <f t="shared" si="2"/>
        <v>20.3</v>
      </c>
    </row>
    <row r="190" spans="1:11" x14ac:dyDescent="0.25">
      <c r="B190" s="505"/>
      <c r="C190" s="523"/>
      <c r="D190" s="524"/>
      <c r="E190" s="525"/>
      <c r="F190" s="532">
        <v>633009</v>
      </c>
      <c r="G190" s="533" t="s">
        <v>310</v>
      </c>
      <c r="H190" s="533">
        <v>300</v>
      </c>
      <c r="I190" s="533">
        <v>300</v>
      </c>
      <c r="J190" s="533">
        <v>143</v>
      </c>
      <c r="K190" s="759">
        <f t="shared" si="2"/>
        <v>47.666666666666671</v>
      </c>
    </row>
    <row r="191" spans="1:11" x14ac:dyDescent="0.25">
      <c r="B191" s="505"/>
      <c r="C191" s="523"/>
      <c r="D191" s="524"/>
      <c r="E191" s="525"/>
      <c r="F191" s="530">
        <v>633009</v>
      </c>
      <c r="G191" s="79" t="s">
        <v>310</v>
      </c>
      <c r="H191" s="79">
        <v>300</v>
      </c>
      <c r="I191" s="79">
        <v>300</v>
      </c>
      <c r="J191" s="79">
        <v>126</v>
      </c>
      <c r="K191" s="759">
        <f t="shared" si="2"/>
        <v>42</v>
      </c>
    </row>
    <row r="192" spans="1:11" x14ac:dyDescent="0.25">
      <c r="B192" s="505"/>
      <c r="C192" s="523"/>
      <c r="D192" s="524"/>
      <c r="E192" s="525"/>
      <c r="F192" s="532">
        <v>633010</v>
      </c>
      <c r="G192" s="533" t="s">
        <v>311</v>
      </c>
      <c r="H192" s="533">
        <v>500</v>
      </c>
      <c r="I192" s="533">
        <v>500</v>
      </c>
      <c r="J192" s="533">
        <v>0</v>
      </c>
      <c r="K192" s="759">
        <f t="shared" si="2"/>
        <v>0</v>
      </c>
    </row>
    <row r="193" spans="2:11" x14ac:dyDescent="0.25">
      <c r="B193" s="505"/>
      <c r="C193" s="523"/>
      <c r="D193" s="524"/>
      <c r="E193" s="525"/>
      <c r="F193" s="530">
        <v>633010</v>
      </c>
      <c r="G193" s="79" t="s">
        <v>311</v>
      </c>
      <c r="H193" s="79">
        <v>500</v>
      </c>
      <c r="I193" s="79">
        <v>500</v>
      </c>
      <c r="J193" s="79">
        <v>515</v>
      </c>
      <c r="K193" s="759">
        <f t="shared" si="2"/>
        <v>103</v>
      </c>
    </row>
    <row r="194" spans="2:11" x14ac:dyDescent="0.25">
      <c r="B194" s="505"/>
      <c r="C194" s="523"/>
      <c r="D194" s="524"/>
      <c r="E194" s="525"/>
      <c r="F194" s="530">
        <v>633013</v>
      </c>
      <c r="G194" s="79" t="s">
        <v>324</v>
      </c>
      <c r="H194" s="531">
        <v>0</v>
      </c>
      <c r="I194" s="531">
        <v>0</v>
      </c>
      <c r="J194" s="531">
        <v>0</v>
      </c>
      <c r="K194" s="759">
        <v>0</v>
      </c>
    </row>
    <row r="195" spans="2:11" x14ac:dyDescent="0.25">
      <c r="B195" s="505"/>
      <c r="C195" s="523"/>
      <c r="D195" s="524"/>
      <c r="E195" s="525" t="s">
        <v>321</v>
      </c>
      <c r="F195" s="526">
        <v>635</v>
      </c>
      <c r="G195" s="527" t="s">
        <v>312</v>
      </c>
      <c r="H195" s="528">
        <f>H196+H197+H198+H199</f>
        <v>1300</v>
      </c>
      <c r="I195" s="528">
        <f>I196+I197+I198+I199</f>
        <v>1300</v>
      </c>
      <c r="J195" s="528">
        <f>J196+J197+J198+J199</f>
        <v>362</v>
      </c>
      <c r="K195" s="759">
        <f t="shared" ref="K195:K256" si="10">J195/I195*100</f>
        <v>27.846153846153847</v>
      </c>
    </row>
    <row r="196" spans="2:11" x14ac:dyDescent="0.25">
      <c r="B196" s="505"/>
      <c r="C196" s="523"/>
      <c r="D196" s="524"/>
      <c r="E196" s="525"/>
      <c r="F196" s="530">
        <v>635004</v>
      </c>
      <c r="G196" s="79" t="s">
        <v>309</v>
      </c>
      <c r="H196" s="531">
        <v>500</v>
      </c>
      <c r="I196" s="531">
        <v>500</v>
      </c>
      <c r="J196" s="531">
        <v>228</v>
      </c>
      <c r="K196" s="759">
        <f t="shared" si="10"/>
        <v>45.6</v>
      </c>
    </row>
    <row r="197" spans="2:11" x14ac:dyDescent="0.25">
      <c r="B197" s="505"/>
      <c r="C197" s="523"/>
      <c r="D197" s="524"/>
      <c r="E197" s="525"/>
      <c r="F197" s="532">
        <v>635004</v>
      </c>
      <c r="G197" s="533" t="s">
        <v>309</v>
      </c>
      <c r="H197" s="534">
        <v>500</v>
      </c>
      <c r="I197" s="534">
        <v>500</v>
      </c>
      <c r="J197" s="534">
        <v>134</v>
      </c>
      <c r="K197" s="759">
        <f t="shared" si="10"/>
        <v>26.8</v>
      </c>
    </row>
    <row r="198" spans="2:11" x14ac:dyDescent="0.25">
      <c r="B198" s="505"/>
      <c r="C198" s="523"/>
      <c r="D198" s="524"/>
      <c r="E198" s="525"/>
      <c r="F198" s="530">
        <v>635006</v>
      </c>
      <c r="G198" s="79" t="s">
        <v>47</v>
      </c>
      <c r="H198" s="531">
        <v>300</v>
      </c>
      <c r="I198" s="531">
        <v>300</v>
      </c>
      <c r="J198" s="531">
        <v>0</v>
      </c>
      <c r="K198" s="759">
        <f t="shared" si="10"/>
        <v>0</v>
      </c>
    </row>
    <row r="199" spans="2:11" x14ac:dyDescent="0.25">
      <c r="B199" s="505"/>
      <c r="C199" s="523"/>
      <c r="D199" s="524"/>
      <c r="E199" s="525"/>
      <c r="F199" s="540">
        <v>635006</v>
      </c>
      <c r="G199" s="541" t="s">
        <v>47</v>
      </c>
      <c r="H199" s="542">
        <v>0</v>
      </c>
      <c r="I199" s="542">
        <v>0</v>
      </c>
      <c r="J199" s="542">
        <v>0</v>
      </c>
      <c r="K199" s="759"/>
    </row>
    <row r="200" spans="2:11" x14ac:dyDescent="0.25">
      <c r="B200" s="505"/>
      <c r="C200" s="523"/>
      <c r="D200" s="524"/>
      <c r="E200" s="525" t="s">
        <v>321</v>
      </c>
      <c r="F200" s="543">
        <v>637</v>
      </c>
      <c r="G200" s="527" t="s">
        <v>49</v>
      </c>
      <c r="H200" s="528">
        <f>H201+H202+H203+H204+H205+H206+H208+H209</f>
        <v>4100</v>
      </c>
      <c r="I200" s="528">
        <f>I201+I202+I203+I204+I205+I206+I208+I209</f>
        <v>4100</v>
      </c>
      <c r="J200" s="528">
        <f>J201+J202+J203+J204+J205+J206+J208+J209</f>
        <v>3617</v>
      </c>
      <c r="K200" s="759">
        <f t="shared" si="10"/>
        <v>88.219512195121951</v>
      </c>
    </row>
    <row r="201" spans="2:11" x14ac:dyDescent="0.25">
      <c r="B201" s="505"/>
      <c r="C201" s="523"/>
      <c r="D201" s="524"/>
      <c r="E201" s="525"/>
      <c r="F201" s="551">
        <v>637001</v>
      </c>
      <c r="G201" s="552" t="s">
        <v>325</v>
      </c>
      <c r="H201" s="531">
        <v>50</v>
      </c>
      <c r="I201" s="531">
        <v>50</v>
      </c>
      <c r="J201" s="531">
        <v>9</v>
      </c>
      <c r="K201" s="759">
        <f t="shared" si="10"/>
        <v>18</v>
      </c>
    </row>
    <row r="202" spans="2:11" x14ac:dyDescent="0.25">
      <c r="B202" s="505"/>
      <c r="C202" s="523"/>
      <c r="D202" s="524"/>
      <c r="E202" s="525"/>
      <c r="F202" s="544">
        <v>637004</v>
      </c>
      <c r="G202" s="79" t="s">
        <v>53</v>
      </c>
      <c r="H202" s="531">
        <v>450</v>
      </c>
      <c r="I202" s="531">
        <v>450</v>
      </c>
      <c r="J202" s="531">
        <v>1414</v>
      </c>
      <c r="K202" s="759">
        <f t="shared" si="10"/>
        <v>314.22222222222223</v>
      </c>
    </row>
    <row r="203" spans="2:11" x14ac:dyDescent="0.25">
      <c r="B203" s="505"/>
      <c r="C203" s="523"/>
      <c r="D203" s="524"/>
      <c r="E203" s="525"/>
      <c r="F203" s="546">
        <v>637004</v>
      </c>
      <c r="G203" s="533" t="s">
        <v>53</v>
      </c>
      <c r="H203" s="534">
        <v>500</v>
      </c>
      <c r="I203" s="534">
        <v>500</v>
      </c>
      <c r="J203" s="534">
        <v>120</v>
      </c>
      <c r="K203" s="759">
        <f t="shared" si="10"/>
        <v>24</v>
      </c>
    </row>
    <row r="204" spans="2:11" x14ac:dyDescent="0.25">
      <c r="B204" s="505"/>
      <c r="C204" s="523"/>
      <c r="D204" s="524"/>
      <c r="E204" s="525"/>
      <c r="F204" s="544">
        <v>637005</v>
      </c>
      <c r="G204" s="79" t="s">
        <v>326</v>
      </c>
      <c r="H204" s="531">
        <v>0</v>
      </c>
      <c r="I204" s="531">
        <v>0</v>
      </c>
      <c r="J204" s="531">
        <v>0</v>
      </c>
      <c r="K204" s="759"/>
    </row>
    <row r="205" spans="2:11" x14ac:dyDescent="0.25">
      <c r="B205" s="505"/>
      <c r="C205" s="523"/>
      <c r="D205" s="524"/>
      <c r="E205" s="537"/>
      <c r="F205" s="553">
        <v>637005</v>
      </c>
      <c r="G205" s="541" t="s">
        <v>326</v>
      </c>
      <c r="H205" s="534">
        <v>500</v>
      </c>
      <c r="I205" s="534">
        <v>500</v>
      </c>
      <c r="J205" s="534">
        <v>0</v>
      </c>
      <c r="K205" s="759">
        <f t="shared" si="10"/>
        <v>0</v>
      </c>
    </row>
    <row r="206" spans="2:11" x14ac:dyDescent="0.25">
      <c r="B206" s="505"/>
      <c r="C206" s="523"/>
      <c r="D206" s="524"/>
      <c r="E206" s="525"/>
      <c r="F206" s="544">
        <v>637006</v>
      </c>
      <c r="G206" s="79" t="s">
        <v>313</v>
      </c>
      <c r="H206" s="531">
        <v>100</v>
      </c>
      <c r="I206" s="531">
        <v>100</v>
      </c>
      <c r="J206" s="531">
        <v>95</v>
      </c>
      <c r="K206" s="759">
        <f t="shared" si="10"/>
        <v>95</v>
      </c>
    </row>
    <row r="207" spans="2:11" x14ac:dyDescent="0.25">
      <c r="B207" s="505"/>
      <c r="C207" s="523"/>
      <c r="D207" s="524"/>
      <c r="E207" s="525"/>
      <c r="F207" s="544">
        <v>637012</v>
      </c>
      <c r="G207" s="79" t="s">
        <v>55</v>
      </c>
      <c r="H207" s="531"/>
      <c r="I207" s="531"/>
      <c r="J207" s="531"/>
      <c r="K207" s="759">
        <v>0</v>
      </c>
    </row>
    <row r="208" spans="2:11" x14ac:dyDescent="0.25">
      <c r="B208" s="505"/>
      <c r="C208" s="523"/>
      <c r="D208" s="524"/>
      <c r="E208" s="525"/>
      <c r="F208" s="544">
        <v>637014</v>
      </c>
      <c r="G208" s="79" t="s">
        <v>56</v>
      </c>
      <c r="H208" s="531">
        <v>1500</v>
      </c>
      <c r="I208" s="531">
        <v>1500</v>
      </c>
      <c r="J208" s="531">
        <v>1634</v>
      </c>
      <c r="K208" s="759">
        <f t="shared" si="10"/>
        <v>108.93333333333332</v>
      </c>
    </row>
    <row r="209" spans="2:11" x14ac:dyDescent="0.25">
      <c r="B209" s="505"/>
      <c r="C209" s="523"/>
      <c r="D209" s="524"/>
      <c r="E209" s="525"/>
      <c r="F209" s="544">
        <v>637016</v>
      </c>
      <c r="G209" s="79" t="s">
        <v>58</v>
      </c>
      <c r="H209" s="531">
        <v>1000</v>
      </c>
      <c r="I209" s="531">
        <v>1000</v>
      </c>
      <c r="J209" s="531">
        <v>345</v>
      </c>
      <c r="K209" s="759">
        <f t="shared" si="10"/>
        <v>34.5</v>
      </c>
    </row>
    <row r="210" spans="2:11" x14ac:dyDescent="0.25">
      <c r="B210" s="505"/>
      <c r="C210" s="523"/>
      <c r="D210" s="524"/>
      <c r="E210" s="525"/>
      <c r="F210" s="544">
        <v>637027</v>
      </c>
      <c r="G210" s="79" t="s">
        <v>381</v>
      </c>
      <c r="H210" s="531">
        <v>0</v>
      </c>
      <c r="I210" s="531">
        <v>0</v>
      </c>
      <c r="J210" s="531">
        <v>0</v>
      </c>
      <c r="K210" s="759">
        <v>0</v>
      </c>
    </row>
    <row r="211" spans="2:11" x14ac:dyDescent="0.25">
      <c r="B211" s="505"/>
      <c r="C211" s="523"/>
      <c r="D211" s="524"/>
      <c r="E211" s="548" t="s">
        <v>321</v>
      </c>
      <c r="F211" s="543">
        <v>642</v>
      </c>
      <c r="G211" s="527" t="s">
        <v>315</v>
      </c>
      <c r="H211" s="554">
        <f>H213</f>
        <v>0</v>
      </c>
      <c r="I211" s="554">
        <f>I213</f>
        <v>0</v>
      </c>
      <c r="J211" s="554">
        <f>J213</f>
        <v>276</v>
      </c>
      <c r="K211" s="759">
        <v>0</v>
      </c>
    </row>
    <row r="212" spans="2:11" x14ac:dyDescent="0.25">
      <c r="B212" s="505"/>
      <c r="C212" s="555"/>
      <c r="D212" s="524"/>
      <c r="E212" s="556"/>
      <c r="F212" s="544">
        <v>642013</v>
      </c>
      <c r="G212" s="79" t="s">
        <v>316</v>
      </c>
      <c r="H212" s="559">
        <v>0</v>
      </c>
      <c r="I212" s="559">
        <v>0</v>
      </c>
      <c r="J212" s="559">
        <v>0</v>
      </c>
      <c r="K212" s="759">
        <v>0</v>
      </c>
    </row>
    <row r="213" spans="2:11" x14ac:dyDescent="0.25">
      <c r="B213" s="505"/>
      <c r="C213" s="555"/>
      <c r="D213" s="524"/>
      <c r="E213" s="556"/>
      <c r="F213" s="557">
        <v>642015</v>
      </c>
      <c r="G213" s="558" t="s">
        <v>317</v>
      </c>
      <c r="H213" s="559">
        <v>0</v>
      </c>
      <c r="I213" s="559">
        <v>0</v>
      </c>
      <c r="J213" s="559">
        <v>276</v>
      </c>
      <c r="K213" s="759">
        <v>0</v>
      </c>
    </row>
    <row r="214" spans="2:11" x14ac:dyDescent="0.25">
      <c r="B214" s="507"/>
      <c r="C214" s="560">
        <v>2</v>
      </c>
      <c r="D214" s="561"/>
      <c r="E214" s="562"/>
      <c r="F214" s="563" t="s">
        <v>327</v>
      </c>
      <c r="G214" s="564"/>
      <c r="H214" s="515">
        <f>H215+H216+H227+H228+H247+H248+H331+X326</f>
        <v>384081</v>
      </c>
      <c r="I214" s="515">
        <f>I215+I216+I227+I228+I247+I248+I331+I332</f>
        <v>384081</v>
      </c>
      <c r="J214" s="515">
        <f>J215+J216+J227+J228+J247+J248+J331+J332</f>
        <v>419934</v>
      </c>
      <c r="K214" s="798">
        <f t="shared" si="10"/>
        <v>109.33474970123488</v>
      </c>
    </row>
    <row r="215" spans="2:11" x14ac:dyDescent="0.25">
      <c r="B215" s="565"/>
      <c r="C215" s="494"/>
      <c r="D215" s="494"/>
      <c r="E215" s="566"/>
      <c r="F215" s="526">
        <v>610</v>
      </c>
      <c r="G215" s="527" t="s">
        <v>293</v>
      </c>
      <c r="H215" s="528">
        <f t="shared" ref="H215:J216" si="11">H217+H219+H225</f>
        <v>121354</v>
      </c>
      <c r="I215" s="528">
        <f t="shared" si="11"/>
        <v>121354</v>
      </c>
      <c r="J215" s="528">
        <f t="shared" si="11"/>
        <v>127132</v>
      </c>
      <c r="K215" s="759">
        <f t="shared" si="10"/>
        <v>104.76127692535886</v>
      </c>
    </row>
    <row r="216" spans="2:11" x14ac:dyDescent="0.25">
      <c r="B216" s="565"/>
      <c r="C216" s="494"/>
      <c r="D216" s="494"/>
      <c r="E216" s="566"/>
      <c r="F216" s="526">
        <v>610</v>
      </c>
      <c r="G216" s="527" t="s">
        <v>293</v>
      </c>
      <c r="H216" s="528">
        <f t="shared" si="11"/>
        <v>120362</v>
      </c>
      <c r="I216" s="528">
        <f t="shared" si="11"/>
        <v>120362</v>
      </c>
      <c r="J216" s="528">
        <f t="shared" si="11"/>
        <v>129498</v>
      </c>
      <c r="K216" s="759">
        <f t="shared" si="10"/>
        <v>107.59043551951612</v>
      </c>
    </row>
    <row r="217" spans="2:11" ht="39" x14ac:dyDescent="0.25">
      <c r="B217" s="565"/>
      <c r="C217" s="494"/>
      <c r="D217" s="494"/>
      <c r="E217" s="566" t="s">
        <v>328</v>
      </c>
      <c r="F217" s="526">
        <v>611</v>
      </c>
      <c r="G217" s="529" t="s">
        <v>294</v>
      </c>
      <c r="H217" s="528">
        <v>95506</v>
      </c>
      <c r="I217" s="528">
        <v>95506</v>
      </c>
      <c r="J217" s="528">
        <v>108566</v>
      </c>
      <c r="K217" s="759">
        <f t="shared" si="10"/>
        <v>113.67453353715997</v>
      </c>
    </row>
    <row r="218" spans="2:11" ht="39" x14ac:dyDescent="0.25">
      <c r="B218" s="565"/>
      <c r="C218" s="494"/>
      <c r="D218" s="494"/>
      <c r="E218" s="566" t="s">
        <v>329</v>
      </c>
      <c r="F218" s="526">
        <v>611</v>
      </c>
      <c r="G218" s="529" t="s">
        <v>294</v>
      </c>
      <c r="H218" s="528">
        <v>92803</v>
      </c>
      <c r="I218" s="528">
        <v>92803</v>
      </c>
      <c r="J218" s="528">
        <v>103853</v>
      </c>
      <c r="K218" s="759">
        <f t="shared" si="10"/>
        <v>111.90694266349148</v>
      </c>
    </row>
    <row r="219" spans="2:11" x14ac:dyDescent="0.25">
      <c r="B219" s="565"/>
      <c r="C219" s="494"/>
      <c r="D219" s="494"/>
      <c r="E219" s="566" t="s">
        <v>328</v>
      </c>
      <c r="F219" s="526">
        <v>612</v>
      </c>
      <c r="G219" s="527" t="s">
        <v>5</v>
      </c>
      <c r="H219" s="528">
        <f t="shared" ref="H219:I220" si="12">H221+H223</f>
        <v>24098</v>
      </c>
      <c r="I219" s="528">
        <f t="shared" si="12"/>
        <v>24098</v>
      </c>
      <c r="J219" s="528">
        <f>J221+J223</f>
        <v>15959</v>
      </c>
      <c r="K219" s="759">
        <f t="shared" si="10"/>
        <v>66.225412897335872</v>
      </c>
    </row>
    <row r="220" spans="2:11" x14ac:dyDescent="0.25">
      <c r="B220" s="565"/>
      <c r="C220" s="494"/>
      <c r="D220" s="494"/>
      <c r="E220" s="566" t="s">
        <v>329</v>
      </c>
      <c r="F220" s="526">
        <v>612</v>
      </c>
      <c r="G220" s="527" t="s">
        <v>5</v>
      </c>
      <c r="H220" s="528">
        <f t="shared" si="12"/>
        <v>25809</v>
      </c>
      <c r="I220" s="528">
        <f t="shared" si="12"/>
        <v>25809</v>
      </c>
      <c r="J220" s="528">
        <f>J222+J224</f>
        <v>24255</v>
      </c>
      <c r="K220" s="759">
        <f t="shared" si="10"/>
        <v>93.978844589096823</v>
      </c>
    </row>
    <row r="221" spans="2:11" x14ac:dyDescent="0.25">
      <c r="B221" s="565"/>
      <c r="C221" s="494"/>
      <c r="D221" s="494"/>
      <c r="E221" s="566" t="s">
        <v>328</v>
      </c>
      <c r="F221" s="530">
        <v>612001</v>
      </c>
      <c r="G221" s="79" t="s">
        <v>295</v>
      </c>
      <c r="H221" s="531">
        <v>14524</v>
      </c>
      <c r="I221" s="531">
        <v>14524</v>
      </c>
      <c r="J221" s="531">
        <v>9808</v>
      </c>
      <c r="K221" s="759">
        <f t="shared" si="10"/>
        <v>67.529606169099424</v>
      </c>
    </row>
    <row r="222" spans="2:11" x14ac:dyDescent="0.25">
      <c r="B222" s="565"/>
      <c r="C222" s="494"/>
      <c r="D222" s="494"/>
      <c r="E222" s="566" t="s">
        <v>329</v>
      </c>
      <c r="F222" s="530">
        <v>612001</v>
      </c>
      <c r="G222" s="79" t="s">
        <v>295</v>
      </c>
      <c r="H222" s="531">
        <v>14846</v>
      </c>
      <c r="I222" s="531">
        <v>14846</v>
      </c>
      <c r="J222" s="531">
        <v>11092</v>
      </c>
      <c r="K222" s="759">
        <f t="shared" si="10"/>
        <v>74.713727603394858</v>
      </c>
    </row>
    <row r="223" spans="2:11" x14ac:dyDescent="0.25">
      <c r="B223" s="565"/>
      <c r="C223" s="494"/>
      <c r="D223" s="494"/>
      <c r="E223" s="566" t="s">
        <v>328</v>
      </c>
      <c r="F223" s="530">
        <v>612002</v>
      </c>
      <c r="G223" s="79" t="s">
        <v>297</v>
      </c>
      <c r="H223" s="531">
        <v>9574</v>
      </c>
      <c r="I223" s="531">
        <v>9574</v>
      </c>
      <c r="J223" s="531">
        <v>6151</v>
      </c>
      <c r="K223" s="759">
        <f t="shared" si="10"/>
        <v>64.24691873824942</v>
      </c>
    </row>
    <row r="224" spans="2:11" x14ac:dyDescent="0.25">
      <c r="B224" s="565"/>
      <c r="C224" s="494"/>
      <c r="D224" s="494"/>
      <c r="E224" s="566" t="s">
        <v>329</v>
      </c>
      <c r="F224" s="530">
        <v>612002</v>
      </c>
      <c r="G224" s="79" t="s">
        <v>297</v>
      </c>
      <c r="H224" s="531">
        <v>10963</v>
      </c>
      <c r="I224" s="531">
        <v>10963</v>
      </c>
      <c r="J224" s="531">
        <v>13163</v>
      </c>
      <c r="K224" s="759">
        <f t="shared" si="10"/>
        <v>120.06749977196023</v>
      </c>
    </row>
    <row r="225" spans="2:11" x14ac:dyDescent="0.25">
      <c r="B225" s="565"/>
      <c r="C225" s="494"/>
      <c r="D225" s="494"/>
      <c r="E225" s="566" t="s">
        <v>328</v>
      </c>
      <c r="F225" s="530">
        <v>614</v>
      </c>
      <c r="G225" s="79" t="s">
        <v>6</v>
      </c>
      <c r="H225" s="531">
        <v>1750</v>
      </c>
      <c r="I225" s="531">
        <v>1750</v>
      </c>
      <c r="J225" s="531">
        <v>2607</v>
      </c>
      <c r="K225" s="759">
        <f t="shared" si="10"/>
        <v>148.97142857142859</v>
      </c>
    </row>
    <row r="226" spans="2:11" x14ac:dyDescent="0.25">
      <c r="B226" s="565"/>
      <c r="C226" s="494"/>
      <c r="D226" s="494"/>
      <c r="E226" s="566" t="s">
        <v>329</v>
      </c>
      <c r="F226" s="530">
        <v>614</v>
      </c>
      <c r="G226" s="79" t="s">
        <v>6</v>
      </c>
      <c r="H226" s="531">
        <v>1750</v>
      </c>
      <c r="I226" s="531">
        <v>1750</v>
      </c>
      <c r="J226" s="531">
        <v>1390</v>
      </c>
      <c r="K226" s="759">
        <f t="shared" si="10"/>
        <v>79.428571428571431</v>
      </c>
    </row>
    <row r="227" spans="2:11" x14ac:dyDescent="0.25">
      <c r="B227" s="565"/>
      <c r="C227" s="494"/>
      <c r="D227" s="494"/>
      <c r="E227" s="566" t="s">
        <v>328</v>
      </c>
      <c r="F227" s="526">
        <v>620</v>
      </c>
      <c r="G227" s="527" t="s">
        <v>298</v>
      </c>
      <c r="H227" s="528">
        <f t="shared" ref="H227:J228" si="13">H229+H231+H233</f>
        <v>43024</v>
      </c>
      <c r="I227" s="528">
        <f t="shared" si="13"/>
        <v>43024</v>
      </c>
      <c r="J227" s="528">
        <f t="shared" si="13"/>
        <v>43620</v>
      </c>
      <c r="K227" s="759">
        <f t="shared" si="10"/>
        <v>101.38527333581257</v>
      </c>
    </row>
    <row r="228" spans="2:11" x14ac:dyDescent="0.25">
      <c r="B228" s="565"/>
      <c r="C228" s="494"/>
      <c r="D228" s="494"/>
      <c r="E228" s="566" t="s">
        <v>329</v>
      </c>
      <c r="F228" s="526">
        <v>620</v>
      </c>
      <c r="G228" s="527" t="s">
        <v>298</v>
      </c>
      <c r="H228" s="528">
        <f t="shared" si="13"/>
        <v>41455</v>
      </c>
      <c r="I228" s="528">
        <f t="shared" si="13"/>
        <v>41455</v>
      </c>
      <c r="J228" s="528">
        <f t="shared" si="13"/>
        <v>45445</v>
      </c>
      <c r="K228" s="759">
        <f t="shared" si="10"/>
        <v>109.62489446387649</v>
      </c>
    </row>
    <row r="229" spans="2:11" x14ac:dyDescent="0.25">
      <c r="B229" s="565"/>
      <c r="C229" s="494"/>
      <c r="D229" s="494"/>
      <c r="E229" s="566" t="s">
        <v>328</v>
      </c>
      <c r="F229" s="526">
        <v>621</v>
      </c>
      <c r="G229" s="527" t="s">
        <v>299</v>
      </c>
      <c r="H229" s="528">
        <v>11080</v>
      </c>
      <c r="I229" s="528">
        <v>11080</v>
      </c>
      <c r="J229" s="528">
        <v>10693</v>
      </c>
      <c r="K229" s="759">
        <f t="shared" si="10"/>
        <v>96.507220216606498</v>
      </c>
    </row>
    <row r="230" spans="2:11" x14ac:dyDescent="0.25">
      <c r="B230" s="565"/>
      <c r="C230" s="494"/>
      <c r="D230" s="494"/>
      <c r="E230" s="566" t="s">
        <v>329</v>
      </c>
      <c r="F230" s="526">
        <v>621</v>
      </c>
      <c r="G230" s="527" t="s">
        <v>299</v>
      </c>
      <c r="H230" s="528">
        <v>8303</v>
      </c>
      <c r="I230" s="528">
        <v>8303</v>
      </c>
      <c r="J230" s="528">
        <v>7850</v>
      </c>
      <c r="K230" s="759">
        <f t="shared" si="10"/>
        <v>94.544140672046254</v>
      </c>
    </row>
    <row r="231" spans="2:11" x14ac:dyDescent="0.25">
      <c r="B231" s="565"/>
      <c r="C231" s="494"/>
      <c r="D231" s="494"/>
      <c r="E231" s="566" t="s">
        <v>328</v>
      </c>
      <c r="F231" s="526">
        <v>623</v>
      </c>
      <c r="G231" s="527" t="s">
        <v>300</v>
      </c>
      <c r="H231" s="528">
        <v>1231</v>
      </c>
      <c r="I231" s="528">
        <v>1231</v>
      </c>
      <c r="J231" s="528">
        <v>1547</v>
      </c>
      <c r="K231" s="759">
        <f t="shared" si="10"/>
        <v>125.67018683996751</v>
      </c>
    </row>
    <row r="232" spans="2:11" x14ac:dyDescent="0.25">
      <c r="B232" s="565"/>
      <c r="C232" s="494"/>
      <c r="D232" s="494"/>
      <c r="E232" s="566" t="s">
        <v>329</v>
      </c>
      <c r="F232" s="526">
        <v>623</v>
      </c>
      <c r="G232" s="527" t="s">
        <v>300</v>
      </c>
      <c r="H232" s="528">
        <v>3558</v>
      </c>
      <c r="I232" s="528">
        <v>3558</v>
      </c>
      <c r="J232" s="528">
        <v>5153</v>
      </c>
      <c r="K232" s="759">
        <f t="shared" si="10"/>
        <v>144.82855536818437</v>
      </c>
    </row>
    <row r="233" spans="2:11" x14ac:dyDescent="0.25">
      <c r="B233" s="565"/>
      <c r="C233" s="494"/>
      <c r="D233" s="494"/>
      <c r="E233" s="566" t="s">
        <v>328</v>
      </c>
      <c r="F233" s="526">
        <v>625</v>
      </c>
      <c r="G233" s="527" t="s">
        <v>301</v>
      </c>
      <c r="H233" s="528">
        <f>H235+H237+H239+H241+H243+H245</f>
        <v>30713</v>
      </c>
      <c r="I233" s="528">
        <v>30713</v>
      </c>
      <c r="J233" s="528">
        <f>J235+J237+J239+J241+J243+J245</f>
        <v>31380</v>
      </c>
      <c r="K233" s="759">
        <f t="shared" si="10"/>
        <v>102.17171881613649</v>
      </c>
    </row>
    <row r="234" spans="2:11" x14ac:dyDescent="0.25">
      <c r="B234" s="565"/>
      <c r="C234" s="494"/>
      <c r="D234" s="494"/>
      <c r="E234" s="566" t="s">
        <v>329</v>
      </c>
      <c r="F234" s="526">
        <v>625</v>
      </c>
      <c r="G234" s="527" t="s">
        <v>301</v>
      </c>
      <c r="H234" s="528">
        <f>H236+H238+H240+H242+H244+H246</f>
        <v>29594</v>
      </c>
      <c r="I234" s="528">
        <v>29594</v>
      </c>
      <c r="J234" s="528">
        <f>J236+J238+J240+J242+J244+J246</f>
        <v>32442</v>
      </c>
      <c r="K234" s="759">
        <f t="shared" si="10"/>
        <v>109.62357234574576</v>
      </c>
    </row>
    <row r="235" spans="2:11" x14ac:dyDescent="0.25">
      <c r="B235" s="565"/>
      <c r="C235" s="494"/>
      <c r="D235" s="494"/>
      <c r="E235" s="566" t="s">
        <v>328</v>
      </c>
      <c r="F235" s="530">
        <v>625001</v>
      </c>
      <c r="G235" s="79" t="s">
        <v>12</v>
      </c>
      <c r="H235" s="531">
        <v>1722</v>
      </c>
      <c r="I235" s="531">
        <v>1722</v>
      </c>
      <c r="J235" s="531">
        <v>1792</v>
      </c>
      <c r="K235" s="759">
        <f t="shared" si="10"/>
        <v>104.06504065040652</v>
      </c>
    </row>
    <row r="236" spans="2:11" x14ac:dyDescent="0.25">
      <c r="B236" s="565"/>
      <c r="C236" s="494"/>
      <c r="D236" s="494"/>
      <c r="E236" s="566" t="s">
        <v>329</v>
      </c>
      <c r="F236" s="530">
        <v>625001</v>
      </c>
      <c r="G236" s="79" t="s">
        <v>12</v>
      </c>
      <c r="H236" s="531">
        <v>1661</v>
      </c>
      <c r="I236" s="531">
        <v>1661</v>
      </c>
      <c r="J236" s="531">
        <v>1820</v>
      </c>
      <c r="K236" s="759">
        <f t="shared" si="10"/>
        <v>109.57254665863938</v>
      </c>
    </row>
    <row r="237" spans="2:11" x14ac:dyDescent="0.25">
      <c r="B237" s="565"/>
      <c r="C237" s="494"/>
      <c r="D237" s="494"/>
      <c r="E237" s="566" t="s">
        <v>328</v>
      </c>
      <c r="F237" s="530">
        <v>625002</v>
      </c>
      <c r="G237" s="79" t="s">
        <v>14</v>
      </c>
      <c r="H237" s="531">
        <v>17235</v>
      </c>
      <c r="I237" s="531">
        <v>17235</v>
      </c>
      <c r="J237" s="531">
        <v>17937</v>
      </c>
      <c r="K237" s="759">
        <f t="shared" si="10"/>
        <v>104.07310704960835</v>
      </c>
    </row>
    <row r="238" spans="2:11" x14ac:dyDescent="0.25">
      <c r="B238" s="565"/>
      <c r="C238" s="494"/>
      <c r="D238" s="494"/>
      <c r="E238" s="566" t="s">
        <v>329</v>
      </c>
      <c r="F238" s="530">
        <v>625002</v>
      </c>
      <c r="G238" s="79" t="s">
        <v>14</v>
      </c>
      <c r="H238" s="531">
        <v>16606</v>
      </c>
      <c r="I238" s="531">
        <v>16606</v>
      </c>
      <c r="J238" s="531">
        <v>18205</v>
      </c>
      <c r="K238" s="759">
        <f t="shared" si="10"/>
        <v>109.62904974105744</v>
      </c>
    </row>
    <row r="239" spans="2:11" x14ac:dyDescent="0.25">
      <c r="B239" s="565"/>
      <c r="C239" s="494"/>
      <c r="D239" s="494"/>
      <c r="E239" s="566" t="s">
        <v>328</v>
      </c>
      <c r="F239" s="530">
        <v>625003</v>
      </c>
      <c r="G239" s="79" t="s">
        <v>15</v>
      </c>
      <c r="H239" s="531">
        <v>985</v>
      </c>
      <c r="I239" s="531">
        <v>985</v>
      </c>
      <c r="J239" s="531">
        <v>1022</v>
      </c>
      <c r="K239" s="759">
        <f t="shared" si="10"/>
        <v>103.75634517766497</v>
      </c>
    </row>
    <row r="240" spans="2:11" x14ac:dyDescent="0.25">
      <c r="B240" s="565"/>
      <c r="C240" s="494"/>
      <c r="D240" s="494"/>
      <c r="E240" s="566" t="s">
        <v>329</v>
      </c>
      <c r="F240" s="530">
        <v>625003</v>
      </c>
      <c r="G240" s="79" t="s">
        <v>15</v>
      </c>
      <c r="H240" s="531">
        <v>949</v>
      </c>
      <c r="I240" s="531">
        <v>949</v>
      </c>
      <c r="J240" s="531">
        <v>1040</v>
      </c>
      <c r="K240" s="759">
        <f t="shared" si="10"/>
        <v>109.58904109589041</v>
      </c>
    </row>
    <row r="241" spans="2:11" x14ac:dyDescent="0.25">
      <c r="B241" s="565"/>
      <c r="C241" s="494"/>
      <c r="D241" s="494"/>
      <c r="E241" s="566" t="s">
        <v>328</v>
      </c>
      <c r="F241" s="530">
        <v>625004</v>
      </c>
      <c r="G241" s="79" t="s">
        <v>16</v>
      </c>
      <c r="H241" s="531">
        <v>3693</v>
      </c>
      <c r="I241" s="531">
        <v>3693</v>
      </c>
      <c r="J241" s="531">
        <v>3417</v>
      </c>
      <c r="K241" s="759">
        <f t="shared" si="10"/>
        <v>92.526401299756301</v>
      </c>
    </row>
    <row r="242" spans="2:11" x14ac:dyDescent="0.25">
      <c r="B242" s="565"/>
      <c r="C242" s="494"/>
      <c r="D242" s="494"/>
      <c r="E242" s="566" t="s">
        <v>329</v>
      </c>
      <c r="F242" s="530">
        <v>625004</v>
      </c>
      <c r="G242" s="79" t="s">
        <v>16</v>
      </c>
      <c r="H242" s="531">
        <v>3558</v>
      </c>
      <c r="I242" s="531">
        <v>3558</v>
      </c>
      <c r="J242" s="531">
        <v>3901</v>
      </c>
      <c r="K242" s="759">
        <f t="shared" si="10"/>
        <v>109.64024732996064</v>
      </c>
    </row>
    <row r="243" spans="2:11" x14ac:dyDescent="0.25">
      <c r="B243" s="565"/>
      <c r="C243" s="494"/>
      <c r="D243" s="494"/>
      <c r="E243" s="566" t="s">
        <v>328</v>
      </c>
      <c r="F243" s="530">
        <v>625005</v>
      </c>
      <c r="G243" s="79" t="s">
        <v>302</v>
      </c>
      <c r="H243" s="531">
        <v>1231</v>
      </c>
      <c r="I243" s="531">
        <v>1231</v>
      </c>
      <c r="J243" s="531">
        <v>1138</v>
      </c>
      <c r="K243" s="759">
        <f t="shared" si="10"/>
        <v>92.44516653127539</v>
      </c>
    </row>
    <row r="244" spans="2:11" x14ac:dyDescent="0.25">
      <c r="B244" s="565"/>
      <c r="C244" s="494"/>
      <c r="D244" s="494"/>
      <c r="E244" s="566" t="s">
        <v>329</v>
      </c>
      <c r="F244" s="530">
        <v>625005</v>
      </c>
      <c r="G244" s="79" t="s">
        <v>302</v>
      </c>
      <c r="H244" s="531">
        <v>1186</v>
      </c>
      <c r="I244" s="531">
        <v>1186</v>
      </c>
      <c r="J244" s="531">
        <v>1300</v>
      </c>
      <c r="K244" s="759">
        <f t="shared" si="10"/>
        <v>109.61214165261384</v>
      </c>
    </row>
    <row r="245" spans="2:11" x14ac:dyDescent="0.25">
      <c r="B245" s="565"/>
      <c r="C245" s="494"/>
      <c r="D245" s="494"/>
      <c r="E245" s="566" t="s">
        <v>328</v>
      </c>
      <c r="F245" s="530">
        <v>625007</v>
      </c>
      <c r="G245" s="79" t="s">
        <v>303</v>
      </c>
      <c r="H245" s="531">
        <v>5847</v>
      </c>
      <c r="I245" s="531">
        <v>5847</v>
      </c>
      <c r="J245" s="531">
        <v>6074</v>
      </c>
      <c r="K245" s="759">
        <f t="shared" si="10"/>
        <v>103.8823328202497</v>
      </c>
    </row>
    <row r="246" spans="2:11" x14ac:dyDescent="0.25">
      <c r="B246" s="565"/>
      <c r="C246" s="494"/>
      <c r="D246" s="494"/>
      <c r="E246" s="566" t="s">
        <v>329</v>
      </c>
      <c r="F246" s="530">
        <v>625007</v>
      </c>
      <c r="G246" s="79" t="s">
        <v>303</v>
      </c>
      <c r="H246" s="531">
        <v>5634</v>
      </c>
      <c r="I246" s="531">
        <v>5634</v>
      </c>
      <c r="J246" s="531">
        <v>6176</v>
      </c>
      <c r="K246" s="759">
        <f t="shared" si="10"/>
        <v>109.62016329428469</v>
      </c>
    </row>
    <row r="247" spans="2:11" x14ac:dyDescent="0.25">
      <c r="B247" s="565"/>
      <c r="C247" s="494"/>
      <c r="D247" s="494"/>
      <c r="E247" s="566"/>
      <c r="F247" s="526">
        <v>630</v>
      </c>
      <c r="G247" s="527" t="s">
        <v>19</v>
      </c>
      <c r="H247" s="528">
        <f>H249+H254+H270+H299+H306+H331</f>
        <v>57886</v>
      </c>
      <c r="I247" s="528">
        <f>I249+I254+I270+I299+I306</f>
        <v>57886</v>
      </c>
      <c r="J247" s="528">
        <f>J249+J254+J270+J297+J299+J306</f>
        <v>43251</v>
      </c>
      <c r="K247" s="759">
        <f t="shared" si="10"/>
        <v>74.717548284559314</v>
      </c>
    </row>
    <row r="248" spans="2:11" x14ac:dyDescent="0.25">
      <c r="B248" s="565"/>
      <c r="C248" s="494"/>
      <c r="D248" s="494"/>
      <c r="E248" s="566"/>
      <c r="F248" s="526">
        <v>630</v>
      </c>
      <c r="G248" s="527" t="s">
        <v>19</v>
      </c>
      <c r="H248" s="528">
        <f>H250+H255+H271+H307</f>
        <v>0</v>
      </c>
      <c r="I248" s="528">
        <f>I250+I255+I271+I307</f>
        <v>0</v>
      </c>
      <c r="J248" s="528">
        <f>J250+J255+J271+J307</f>
        <v>30450</v>
      </c>
      <c r="K248" s="759">
        <v>0</v>
      </c>
    </row>
    <row r="249" spans="2:11" x14ac:dyDescent="0.25">
      <c r="B249" s="565"/>
      <c r="C249" s="494"/>
      <c r="D249" s="494"/>
      <c r="E249" s="566" t="s">
        <v>328</v>
      </c>
      <c r="F249" s="526">
        <v>631</v>
      </c>
      <c r="G249" s="527" t="s">
        <v>21</v>
      </c>
      <c r="H249" s="567">
        <f>H251</f>
        <v>377</v>
      </c>
      <c r="I249" s="567">
        <v>377</v>
      </c>
      <c r="J249" s="567">
        <f>J251+J252</f>
        <v>213</v>
      </c>
      <c r="K249" s="759">
        <f t="shared" si="10"/>
        <v>56.49867374005305</v>
      </c>
    </row>
    <row r="250" spans="2:11" x14ac:dyDescent="0.25">
      <c r="B250" s="565"/>
      <c r="C250" s="494"/>
      <c r="D250" s="494"/>
      <c r="E250" s="566" t="s">
        <v>329</v>
      </c>
      <c r="F250" s="526">
        <v>631</v>
      </c>
      <c r="G250" s="527" t="s">
        <v>21</v>
      </c>
      <c r="H250" s="567">
        <v>0</v>
      </c>
      <c r="I250" s="567">
        <f>I253</f>
        <v>0</v>
      </c>
      <c r="J250" s="567">
        <f>J253</f>
        <v>547</v>
      </c>
      <c r="K250" s="759">
        <v>0</v>
      </c>
    </row>
    <row r="251" spans="2:11" x14ac:dyDescent="0.25">
      <c r="B251" s="565"/>
      <c r="C251" s="494"/>
      <c r="D251" s="494"/>
      <c r="E251" s="566" t="s">
        <v>328</v>
      </c>
      <c r="F251" s="530">
        <v>631001</v>
      </c>
      <c r="G251" s="79" t="s">
        <v>23</v>
      </c>
      <c r="H251" s="643">
        <v>377</v>
      </c>
      <c r="I251" s="643">
        <v>377</v>
      </c>
      <c r="J251" s="643">
        <v>209</v>
      </c>
      <c r="K251" s="759">
        <f t="shared" si="10"/>
        <v>55.437665782493376</v>
      </c>
    </row>
    <row r="252" spans="2:11" x14ac:dyDescent="0.25">
      <c r="B252" s="565"/>
      <c r="C252" s="494"/>
      <c r="D252" s="494"/>
      <c r="E252" s="786" t="s">
        <v>328</v>
      </c>
      <c r="F252" s="787">
        <v>631001</v>
      </c>
      <c r="G252" s="788" t="s">
        <v>23</v>
      </c>
      <c r="H252" s="789">
        <v>0</v>
      </c>
      <c r="I252" s="789">
        <v>0</v>
      </c>
      <c r="J252" s="789">
        <v>4</v>
      </c>
      <c r="K252" s="759">
        <v>0</v>
      </c>
    </row>
    <row r="253" spans="2:11" x14ac:dyDescent="0.25">
      <c r="B253" s="565"/>
      <c r="C253" s="494"/>
      <c r="D253" s="494"/>
      <c r="E253" s="566" t="s">
        <v>329</v>
      </c>
      <c r="F253" s="530">
        <v>631001</v>
      </c>
      <c r="G253" s="79" t="s">
        <v>23</v>
      </c>
      <c r="H253" s="568">
        <v>0</v>
      </c>
      <c r="I253" s="568">
        <v>0</v>
      </c>
      <c r="J253" s="568">
        <v>547</v>
      </c>
      <c r="K253" s="759">
        <v>0</v>
      </c>
    </row>
    <row r="254" spans="2:11" x14ac:dyDescent="0.25">
      <c r="B254" s="565"/>
      <c r="C254" s="494"/>
      <c r="D254" s="494"/>
      <c r="E254" s="566"/>
      <c r="F254" s="526">
        <v>632</v>
      </c>
      <c r="G254" s="527" t="s">
        <v>304</v>
      </c>
      <c r="H254" s="528">
        <f>H256+H259+H262+H265</f>
        <v>13277</v>
      </c>
      <c r="I254" s="528">
        <f>I256+I259+I262+I265</f>
        <v>13277</v>
      </c>
      <c r="J254" s="528">
        <f>J256+J257+J259+J260+J262+J263+J265+J267+J268</f>
        <v>14797</v>
      </c>
      <c r="K254" s="759">
        <f t="shared" si="10"/>
        <v>111.44836936054831</v>
      </c>
    </row>
    <row r="255" spans="2:11" x14ac:dyDescent="0.25">
      <c r="B255" s="565"/>
      <c r="C255" s="494"/>
      <c r="D255" s="494"/>
      <c r="E255" s="566"/>
      <c r="F255" s="526">
        <v>632</v>
      </c>
      <c r="G255" s="527" t="s">
        <v>304</v>
      </c>
      <c r="H255" s="528">
        <v>0</v>
      </c>
      <c r="I255" s="528">
        <v>0</v>
      </c>
      <c r="J255" s="528">
        <f>J258+J261+J264+J266+J269</f>
        <v>7249</v>
      </c>
      <c r="K255" s="759">
        <v>0</v>
      </c>
    </row>
    <row r="256" spans="2:11" x14ac:dyDescent="0.25">
      <c r="B256" s="565"/>
      <c r="C256" s="494"/>
      <c r="D256" s="494"/>
      <c r="E256" s="566" t="s">
        <v>328</v>
      </c>
      <c r="F256" s="530">
        <v>632001</v>
      </c>
      <c r="G256" s="79" t="s">
        <v>25</v>
      </c>
      <c r="H256" s="568">
        <v>10201</v>
      </c>
      <c r="I256" s="568">
        <v>10201</v>
      </c>
      <c r="J256" s="568">
        <v>5892</v>
      </c>
      <c r="K256" s="759">
        <f t="shared" si="10"/>
        <v>57.75904323105577</v>
      </c>
    </row>
    <row r="257" spans="2:11" x14ac:dyDescent="0.25">
      <c r="B257" s="565"/>
      <c r="C257" s="494"/>
      <c r="D257" s="494"/>
      <c r="E257" s="786" t="s">
        <v>328</v>
      </c>
      <c r="F257" s="787">
        <v>632001</v>
      </c>
      <c r="G257" s="788" t="s">
        <v>25</v>
      </c>
      <c r="H257" s="789">
        <v>0</v>
      </c>
      <c r="I257" s="789">
        <v>0</v>
      </c>
      <c r="J257" s="789">
        <v>6893</v>
      </c>
      <c r="K257" s="759">
        <v>0</v>
      </c>
    </row>
    <row r="258" spans="2:11" x14ac:dyDescent="0.25">
      <c r="B258" s="565"/>
      <c r="C258" s="494"/>
      <c r="D258" s="494"/>
      <c r="E258" s="566" t="s">
        <v>329</v>
      </c>
      <c r="F258" s="530">
        <v>632001</v>
      </c>
      <c r="G258" s="79" t="s">
        <v>25</v>
      </c>
      <c r="H258" s="568">
        <v>0</v>
      </c>
      <c r="I258" s="568">
        <v>0</v>
      </c>
      <c r="J258" s="568">
        <v>5886</v>
      </c>
      <c r="K258" s="759">
        <v>0</v>
      </c>
    </row>
    <row r="259" spans="2:11" x14ac:dyDescent="0.25">
      <c r="B259" s="565"/>
      <c r="C259" s="494"/>
      <c r="D259" s="494"/>
      <c r="E259" s="566"/>
      <c r="F259" s="530">
        <v>632002</v>
      </c>
      <c r="G259" s="79" t="s">
        <v>26</v>
      </c>
      <c r="H259" s="568">
        <v>1272</v>
      </c>
      <c r="I259" s="568">
        <v>1272</v>
      </c>
      <c r="J259" s="568">
        <v>588</v>
      </c>
      <c r="K259" s="759">
        <f t="shared" ref="K259:K322" si="14">J259/I259*100</f>
        <v>46.226415094339622</v>
      </c>
    </row>
    <row r="260" spans="2:11" x14ac:dyDescent="0.25">
      <c r="B260" s="565"/>
      <c r="C260" s="494"/>
      <c r="D260" s="494"/>
      <c r="E260" s="566"/>
      <c r="F260" s="569">
        <v>632002</v>
      </c>
      <c r="G260" s="570" t="s">
        <v>330</v>
      </c>
      <c r="H260" s="573">
        <v>0</v>
      </c>
      <c r="I260" s="573">
        <v>0</v>
      </c>
      <c r="J260" s="573">
        <v>176</v>
      </c>
      <c r="K260" s="759">
        <v>0</v>
      </c>
    </row>
    <row r="261" spans="2:11" x14ac:dyDescent="0.25">
      <c r="B261" s="565"/>
      <c r="C261" s="494"/>
      <c r="D261" s="494"/>
      <c r="E261" s="566" t="s">
        <v>329</v>
      </c>
      <c r="F261" s="530">
        <v>632002</v>
      </c>
      <c r="G261" s="79" t="s">
        <v>26</v>
      </c>
      <c r="H261" s="568">
        <v>0</v>
      </c>
      <c r="I261" s="568">
        <v>0</v>
      </c>
      <c r="J261" s="568">
        <v>588</v>
      </c>
      <c r="K261" s="759">
        <v>0</v>
      </c>
    </row>
    <row r="262" spans="2:11" x14ac:dyDescent="0.25">
      <c r="B262" s="565"/>
      <c r="C262" s="494"/>
      <c r="D262" s="494"/>
      <c r="E262" s="566"/>
      <c r="F262" s="530">
        <v>632003</v>
      </c>
      <c r="G262" s="79" t="s">
        <v>306</v>
      </c>
      <c r="H262" s="568">
        <v>1061</v>
      </c>
      <c r="I262" s="568">
        <v>1061</v>
      </c>
      <c r="J262" s="568">
        <v>381</v>
      </c>
      <c r="K262" s="759">
        <f t="shared" si="14"/>
        <v>35.90951932139491</v>
      </c>
    </row>
    <row r="263" spans="2:11" x14ac:dyDescent="0.25">
      <c r="B263" s="565"/>
      <c r="C263" s="494"/>
      <c r="D263" s="494"/>
      <c r="E263" s="566"/>
      <c r="F263" s="569">
        <v>632003</v>
      </c>
      <c r="G263" s="570" t="s">
        <v>441</v>
      </c>
      <c r="H263" s="573">
        <v>0</v>
      </c>
      <c r="I263" s="573">
        <v>0</v>
      </c>
      <c r="J263" s="573">
        <v>116</v>
      </c>
      <c r="K263" s="759">
        <v>0</v>
      </c>
    </row>
    <row r="264" spans="2:11" x14ac:dyDescent="0.25">
      <c r="B264" s="565"/>
      <c r="C264" s="494"/>
      <c r="D264" s="494"/>
      <c r="E264" s="566" t="s">
        <v>329</v>
      </c>
      <c r="F264" s="530">
        <v>632003</v>
      </c>
      <c r="G264" s="79" t="s">
        <v>442</v>
      </c>
      <c r="H264" s="568">
        <v>0</v>
      </c>
      <c r="I264" s="568">
        <v>0</v>
      </c>
      <c r="J264" s="568">
        <v>0</v>
      </c>
      <c r="K264" s="759">
        <v>0</v>
      </c>
    </row>
    <row r="265" spans="2:11" x14ac:dyDescent="0.25">
      <c r="B265" s="565"/>
      <c r="C265" s="494"/>
      <c r="D265" s="494"/>
      <c r="E265" s="566"/>
      <c r="F265" s="530">
        <v>632004</v>
      </c>
      <c r="G265" s="79" t="s">
        <v>307</v>
      </c>
      <c r="H265" s="568">
        <v>743</v>
      </c>
      <c r="I265" s="568">
        <v>743</v>
      </c>
      <c r="J265" s="568">
        <v>414</v>
      </c>
      <c r="K265" s="759">
        <f t="shared" si="14"/>
        <v>55.720053835800812</v>
      </c>
    </row>
    <row r="266" spans="2:11" x14ac:dyDescent="0.25">
      <c r="B266" s="565"/>
      <c r="C266" s="494"/>
      <c r="D266" s="494"/>
      <c r="E266" s="566" t="s">
        <v>329</v>
      </c>
      <c r="F266" s="530">
        <v>632004</v>
      </c>
      <c r="G266" s="79" t="s">
        <v>307</v>
      </c>
      <c r="H266" s="568">
        <v>0</v>
      </c>
      <c r="I266" s="568">
        <v>0</v>
      </c>
      <c r="J266" s="568">
        <v>214</v>
      </c>
      <c r="K266" s="759">
        <v>0</v>
      </c>
    </row>
    <row r="267" spans="2:11" x14ac:dyDescent="0.25">
      <c r="B267" s="565"/>
      <c r="C267" s="494"/>
      <c r="D267" s="494"/>
      <c r="E267" s="566" t="s">
        <v>328</v>
      </c>
      <c r="F267" s="530">
        <v>632005</v>
      </c>
      <c r="G267" s="79" t="s">
        <v>443</v>
      </c>
      <c r="H267" s="568">
        <v>0</v>
      </c>
      <c r="I267" s="568">
        <v>0</v>
      </c>
      <c r="J267" s="568">
        <v>287</v>
      </c>
      <c r="K267" s="759">
        <v>0</v>
      </c>
    </row>
    <row r="268" spans="2:11" x14ac:dyDescent="0.25">
      <c r="B268" s="565"/>
      <c r="C268" s="494"/>
      <c r="D268" s="494"/>
      <c r="E268" s="566" t="s">
        <v>328</v>
      </c>
      <c r="F268" s="787">
        <v>632005</v>
      </c>
      <c r="G268" s="788" t="s">
        <v>443</v>
      </c>
      <c r="H268" s="789">
        <v>0</v>
      </c>
      <c r="I268" s="789">
        <v>0</v>
      </c>
      <c r="J268" s="789">
        <v>50</v>
      </c>
      <c r="K268" s="759">
        <v>0</v>
      </c>
    </row>
    <row r="269" spans="2:11" x14ac:dyDescent="0.25">
      <c r="B269" s="565"/>
      <c r="C269" s="494"/>
      <c r="D269" s="494"/>
      <c r="E269" s="566" t="s">
        <v>329</v>
      </c>
      <c r="F269" s="530">
        <v>632005</v>
      </c>
      <c r="G269" s="79" t="s">
        <v>443</v>
      </c>
      <c r="H269" s="568">
        <v>0</v>
      </c>
      <c r="I269" s="568">
        <v>0</v>
      </c>
      <c r="J269" s="568">
        <v>561</v>
      </c>
      <c r="K269" s="759">
        <v>0</v>
      </c>
    </row>
    <row r="270" spans="2:11" x14ac:dyDescent="0.25">
      <c r="B270" s="565"/>
      <c r="C270" s="494"/>
      <c r="D270" s="494"/>
      <c r="E270" s="566" t="s">
        <v>328</v>
      </c>
      <c r="F270" s="526">
        <v>633</v>
      </c>
      <c r="G270" s="527" t="s">
        <v>68</v>
      </c>
      <c r="H270" s="528">
        <f>H272+H276+H279+H283+H286+H290+H292+H295</f>
        <v>21475</v>
      </c>
      <c r="I270" s="528">
        <f>I272+I273+I275+I276+I278+I279+I280+I282+I283+I284+I286+I287+I290+I291+I292+I295+I296+I293</f>
        <v>21475</v>
      </c>
      <c r="J270" s="528">
        <f>J272+J273+J275+J276+J278+J279+J280+J282+J283+J284+J286+J287+J290+J291+J293+J295+J296</f>
        <v>15419</v>
      </c>
      <c r="K270" s="759">
        <f t="shared" si="14"/>
        <v>71.799767171129218</v>
      </c>
    </row>
    <row r="271" spans="2:11" x14ac:dyDescent="0.25">
      <c r="B271" s="565"/>
      <c r="C271" s="494"/>
      <c r="D271" s="494"/>
      <c r="E271" s="566" t="s">
        <v>329</v>
      </c>
      <c r="F271" s="526">
        <v>633</v>
      </c>
      <c r="G271" s="527" t="s">
        <v>68</v>
      </c>
      <c r="H271" s="528">
        <v>0</v>
      </c>
      <c r="I271" s="528">
        <f>I274+I281+I285+I288+I294</f>
        <v>0</v>
      </c>
      <c r="J271" s="528">
        <f>J274+J277+J281+J285+J288+J289+J292+J294</f>
        <v>16436</v>
      </c>
      <c r="K271" s="759">
        <v>0</v>
      </c>
    </row>
    <row r="272" spans="2:11" x14ac:dyDescent="0.25">
      <c r="B272" s="565"/>
      <c r="C272" s="494"/>
      <c r="D272" s="494"/>
      <c r="E272" s="566"/>
      <c r="F272" s="530">
        <v>633001</v>
      </c>
      <c r="G272" s="79" t="s">
        <v>308</v>
      </c>
      <c r="H272" s="568">
        <v>4961</v>
      </c>
      <c r="I272" s="568">
        <v>4961</v>
      </c>
      <c r="J272" s="568">
        <v>3998</v>
      </c>
      <c r="K272" s="759">
        <f t="shared" si="14"/>
        <v>80.588591009877035</v>
      </c>
    </row>
    <row r="273" spans="2:11" x14ac:dyDescent="0.25">
      <c r="B273" s="565"/>
      <c r="C273" s="494"/>
      <c r="D273" s="494"/>
      <c r="E273" s="566"/>
      <c r="F273" s="540">
        <v>633001</v>
      </c>
      <c r="G273" s="541" t="s">
        <v>445</v>
      </c>
      <c r="H273" s="790">
        <v>0</v>
      </c>
      <c r="I273" s="790">
        <v>0</v>
      </c>
      <c r="J273" s="790">
        <v>1615</v>
      </c>
      <c r="K273" s="759">
        <v>0</v>
      </c>
    </row>
    <row r="274" spans="2:11" x14ac:dyDescent="0.25">
      <c r="B274" s="565"/>
      <c r="C274" s="494"/>
      <c r="D274" s="494"/>
      <c r="E274" s="566" t="s">
        <v>329</v>
      </c>
      <c r="F274" s="530">
        <v>633001</v>
      </c>
      <c r="G274" s="79" t="s">
        <v>308</v>
      </c>
      <c r="H274" s="568">
        <v>0</v>
      </c>
      <c r="I274" s="568">
        <v>0</v>
      </c>
      <c r="J274" s="568">
        <v>6107</v>
      </c>
      <c r="K274" s="759">
        <v>0</v>
      </c>
    </row>
    <row r="275" spans="2:11" x14ac:dyDescent="0.25">
      <c r="B275" s="565"/>
      <c r="C275" s="494"/>
      <c r="D275" s="494"/>
      <c r="E275" s="566"/>
      <c r="F275" s="569">
        <v>633002</v>
      </c>
      <c r="G275" s="570" t="s">
        <v>29</v>
      </c>
      <c r="H275" s="573">
        <v>0</v>
      </c>
      <c r="I275" s="573">
        <v>0</v>
      </c>
      <c r="J275" s="573">
        <v>220</v>
      </c>
      <c r="K275" s="759">
        <v>0</v>
      </c>
    </row>
    <row r="276" spans="2:11" x14ac:dyDescent="0.25">
      <c r="B276" s="565"/>
      <c r="C276" s="494"/>
      <c r="D276" s="494"/>
      <c r="E276" s="566"/>
      <c r="F276" s="530">
        <v>633002</v>
      </c>
      <c r="G276" s="79" t="s">
        <v>29</v>
      </c>
      <c r="H276" s="568">
        <v>1103</v>
      </c>
      <c r="I276" s="568">
        <v>1103</v>
      </c>
      <c r="J276" s="568">
        <v>573</v>
      </c>
      <c r="K276" s="759">
        <f t="shared" si="14"/>
        <v>51.949229374433358</v>
      </c>
    </row>
    <row r="277" spans="2:11" x14ac:dyDescent="0.25">
      <c r="B277" s="565"/>
      <c r="C277" s="494"/>
      <c r="D277" s="494"/>
      <c r="E277" s="566" t="s">
        <v>329</v>
      </c>
      <c r="F277" s="530">
        <v>633002</v>
      </c>
      <c r="G277" s="79" t="s">
        <v>446</v>
      </c>
      <c r="H277" s="568">
        <v>0</v>
      </c>
      <c r="I277" s="568">
        <v>0</v>
      </c>
      <c r="J277" s="568">
        <v>699</v>
      </c>
      <c r="K277" s="759">
        <v>0</v>
      </c>
    </row>
    <row r="278" spans="2:11" x14ac:dyDescent="0.25">
      <c r="B278" s="565"/>
      <c r="C278" s="494"/>
      <c r="D278" s="494"/>
      <c r="E278" s="566"/>
      <c r="F278" s="530">
        <v>633003</v>
      </c>
      <c r="G278" s="79" t="s">
        <v>382</v>
      </c>
      <c r="H278" s="568">
        <v>0</v>
      </c>
      <c r="I278" s="568">
        <v>0</v>
      </c>
      <c r="J278" s="568">
        <v>0</v>
      </c>
      <c r="K278" s="759"/>
    </row>
    <row r="279" spans="2:11" x14ac:dyDescent="0.25">
      <c r="B279" s="565"/>
      <c r="C279" s="494"/>
      <c r="D279" s="494"/>
      <c r="E279" s="566" t="s">
        <v>296</v>
      </c>
      <c r="F279" s="530">
        <v>633004</v>
      </c>
      <c r="G279" s="79" t="s">
        <v>309</v>
      </c>
      <c r="H279" s="568">
        <v>3859</v>
      </c>
      <c r="I279" s="568">
        <v>3859</v>
      </c>
      <c r="J279" s="568">
        <v>114</v>
      </c>
      <c r="K279" s="759">
        <f t="shared" si="14"/>
        <v>2.9541331951282714</v>
      </c>
    </row>
    <row r="280" spans="2:11" x14ac:dyDescent="0.25">
      <c r="B280" s="565"/>
      <c r="C280" s="494"/>
      <c r="D280" s="494"/>
      <c r="E280" s="566"/>
      <c r="F280" s="569">
        <v>633004</v>
      </c>
      <c r="G280" s="570" t="s">
        <v>309</v>
      </c>
      <c r="H280" s="573">
        <v>0</v>
      </c>
      <c r="I280" s="573">
        <v>0</v>
      </c>
      <c r="J280" s="573">
        <v>112</v>
      </c>
      <c r="K280" s="759"/>
    </row>
    <row r="281" spans="2:11" x14ac:dyDescent="0.25">
      <c r="B281" s="565"/>
      <c r="C281" s="494"/>
      <c r="D281" s="494"/>
      <c r="E281" s="566" t="s">
        <v>329</v>
      </c>
      <c r="F281" s="530">
        <v>633004</v>
      </c>
      <c r="G281" s="79" t="s">
        <v>309</v>
      </c>
      <c r="H281" s="568">
        <v>0</v>
      </c>
      <c r="I281" s="568">
        <v>0</v>
      </c>
      <c r="J281" s="568">
        <v>2799</v>
      </c>
      <c r="K281" s="759">
        <v>0</v>
      </c>
    </row>
    <row r="282" spans="2:11" x14ac:dyDescent="0.25">
      <c r="B282" s="565"/>
      <c r="C282" s="494"/>
      <c r="D282" s="494"/>
      <c r="E282" s="566"/>
      <c r="F282" s="569">
        <v>633005</v>
      </c>
      <c r="G282" s="570" t="s">
        <v>331</v>
      </c>
      <c r="H282" s="573">
        <v>0</v>
      </c>
      <c r="I282" s="573">
        <v>0</v>
      </c>
      <c r="J282" s="573">
        <v>0</v>
      </c>
      <c r="K282" s="759">
        <v>0</v>
      </c>
    </row>
    <row r="283" spans="2:11" x14ac:dyDescent="0.25">
      <c r="B283" s="565"/>
      <c r="C283" s="494"/>
      <c r="D283" s="494"/>
      <c r="E283" s="566"/>
      <c r="F283" s="530">
        <v>633006</v>
      </c>
      <c r="G283" s="79" t="s">
        <v>30</v>
      </c>
      <c r="H283" s="568">
        <v>5512</v>
      </c>
      <c r="I283" s="568">
        <v>5512</v>
      </c>
      <c r="J283" s="568">
        <v>4281</v>
      </c>
      <c r="K283" s="759">
        <f t="shared" si="14"/>
        <v>77.666908563134967</v>
      </c>
    </row>
    <row r="284" spans="2:11" x14ac:dyDescent="0.25">
      <c r="B284" s="565"/>
      <c r="C284" s="494"/>
      <c r="D284" s="494"/>
      <c r="E284" s="566"/>
      <c r="F284" s="569">
        <v>633006</v>
      </c>
      <c r="G284" s="570" t="s">
        <v>30</v>
      </c>
      <c r="H284" s="573">
        <v>0</v>
      </c>
      <c r="I284" s="573">
        <v>0</v>
      </c>
      <c r="J284" s="573">
        <v>1302</v>
      </c>
      <c r="K284" s="759">
        <v>0</v>
      </c>
    </row>
    <row r="285" spans="2:11" x14ac:dyDescent="0.25">
      <c r="B285" s="565"/>
      <c r="C285" s="494"/>
      <c r="D285" s="494"/>
      <c r="E285" s="566" t="s">
        <v>329</v>
      </c>
      <c r="F285" s="530">
        <v>633006</v>
      </c>
      <c r="G285" s="79" t="s">
        <v>30</v>
      </c>
      <c r="H285" s="568">
        <v>0</v>
      </c>
      <c r="I285" s="568">
        <v>0</v>
      </c>
      <c r="J285" s="568">
        <v>3175</v>
      </c>
      <c r="K285" s="759">
        <v>0</v>
      </c>
    </row>
    <row r="286" spans="2:11" x14ac:dyDescent="0.25">
      <c r="B286" s="565"/>
      <c r="C286" s="494"/>
      <c r="D286" s="494"/>
      <c r="E286" s="566"/>
      <c r="F286" s="530">
        <v>633009</v>
      </c>
      <c r="G286" s="79" t="s">
        <v>310</v>
      </c>
      <c r="H286" s="568">
        <v>4683</v>
      </c>
      <c r="I286" s="568">
        <v>4683</v>
      </c>
      <c r="J286" s="568">
        <v>1973</v>
      </c>
      <c r="K286" s="759">
        <f t="shared" si="14"/>
        <v>42.13111253469998</v>
      </c>
    </row>
    <row r="287" spans="2:11" x14ac:dyDescent="0.25">
      <c r="B287" s="565"/>
      <c r="C287" s="494"/>
      <c r="D287" s="494"/>
      <c r="E287" s="566"/>
      <c r="F287" s="791">
        <v>633009</v>
      </c>
      <c r="G287" s="792" t="s">
        <v>447</v>
      </c>
      <c r="H287" s="793">
        <v>0</v>
      </c>
      <c r="I287" s="793">
        <v>0</v>
      </c>
      <c r="J287" s="793">
        <v>607</v>
      </c>
      <c r="K287" s="759">
        <v>0</v>
      </c>
    </row>
    <row r="288" spans="2:11" x14ac:dyDescent="0.25">
      <c r="B288" s="565"/>
      <c r="C288" s="494"/>
      <c r="D288" s="494"/>
      <c r="E288" s="566" t="s">
        <v>329</v>
      </c>
      <c r="F288" s="530">
        <v>633009</v>
      </c>
      <c r="G288" s="79" t="s">
        <v>310</v>
      </c>
      <c r="H288" s="568">
        <v>0</v>
      </c>
      <c r="I288" s="568">
        <v>0</v>
      </c>
      <c r="J288" s="568">
        <v>2545</v>
      </c>
      <c r="K288" s="759">
        <v>0</v>
      </c>
    </row>
    <row r="289" spans="2:11" x14ac:dyDescent="0.25">
      <c r="B289" s="565"/>
      <c r="C289" s="494"/>
      <c r="D289" s="494"/>
      <c r="E289" s="786" t="s">
        <v>329</v>
      </c>
      <c r="F289" s="787">
        <v>633009</v>
      </c>
      <c r="G289" s="788" t="s">
        <v>310</v>
      </c>
      <c r="H289" s="789">
        <v>0</v>
      </c>
      <c r="I289" s="789">
        <v>0</v>
      </c>
      <c r="J289" s="789">
        <v>451</v>
      </c>
      <c r="K289" s="759">
        <v>0</v>
      </c>
    </row>
    <row r="290" spans="2:11" x14ac:dyDescent="0.25">
      <c r="B290" s="565"/>
      <c r="C290" s="494"/>
      <c r="D290" s="494"/>
      <c r="E290" s="566"/>
      <c r="F290" s="530">
        <v>633010</v>
      </c>
      <c r="G290" s="79" t="s">
        <v>311</v>
      </c>
      <c r="H290" s="568">
        <v>34</v>
      </c>
      <c r="I290" s="568">
        <v>34</v>
      </c>
      <c r="J290" s="568">
        <v>431</v>
      </c>
      <c r="K290" s="759">
        <f t="shared" si="14"/>
        <v>1267.6470588235293</v>
      </c>
    </row>
    <row r="291" spans="2:11" x14ac:dyDescent="0.25">
      <c r="B291" s="565"/>
      <c r="C291" s="494"/>
      <c r="D291" s="494"/>
      <c r="E291" s="566"/>
      <c r="F291" s="571">
        <v>633010</v>
      </c>
      <c r="G291" s="572" t="s">
        <v>311</v>
      </c>
      <c r="H291" s="573">
        <v>0</v>
      </c>
      <c r="I291" s="573">
        <v>0</v>
      </c>
      <c r="J291" s="573">
        <v>0</v>
      </c>
      <c r="K291" s="759">
        <v>0</v>
      </c>
    </row>
    <row r="292" spans="2:11" x14ac:dyDescent="0.25">
      <c r="B292" s="565"/>
      <c r="C292" s="494"/>
      <c r="D292" s="494"/>
      <c r="E292" s="566" t="s">
        <v>328</v>
      </c>
      <c r="F292" s="530">
        <v>633013</v>
      </c>
      <c r="G292" s="79" t="s">
        <v>324</v>
      </c>
      <c r="H292" s="568">
        <v>661</v>
      </c>
      <c r="I292" s="568">
        <v>661</v>
      </c>
      <c r="J292" s="568">
        <v>660</v>
      </c>
      <c r="K292" s="759">
        <f t="shared" si="14"/>
        <v>99.848714069591523</v>
      </c>
    </row>
    <row r="293" spans="2:11" x14ac:dyDescent="0.25">
      <c r="B293" s="565"/>
      <c r="C293" s="494"/>
      <c r="D293" s="494"/>
      <c r="E293" s="566"/>
      <c r="F293" s="571">
        <v>633013</v>
      </c>
      <c r="G293" s="572" t="s">
        <v>324</v>
      </c>
      <c r="H293" s="573">
        <v>0</v>
      </c>
      <c r="I293" s="573">
        <v>0</v>
      </c>
      <c r="J293" s="573">
        <v>69</v>
      </c>
      <c r="K293" s="759">
        <v>0</v>
      </c>
    </row>
    <row r="294" spans="2:11" ht="15" customHeight="1" x14ac:dyDescent="0.25">
      <c r="B294" s="565"/>
      <c r="C294" s="494"/>
      <c r="D294" s="494"/>
      <c r="E294" s="566" t="s">
        <v>329</v>
      </c>
      <c r="F294" s="530">
        <v>633013</v>
      </c>
      <c r="G294" s="79" t="s">
        <v>324</v>
      </c>
      <c r="H294" s="568">
        <v>0</v>
      </c>
      <c r="I294" s="568">
        <v>0</v>
      </c>
      <c r="J294" s="568">
        <v>0</v>
      </c>
      <c r="K294" s="759">
        <v>0</v>
      </c>
    </row>
    <row r="295" spans="2:11" x14ac:dyDescent="0.25">
      <c r="B295" s="565"/>
      <c r="C295" s="494"/>
      <c r="D295" s="494"/>
      <c r="E295" s="566"/>
      <c r="F295" s="530">
        <v>633015</v>
      </c>
      <c r="G295" s="79" t="s">
        <v>332</v>
      </c>
      <c r="H295" s="568">
        <v>662</v>
      </c>
      <c r="I295" s="568">
        <v>662</v>
      </c>
      <c r="J295" s="568">
        <v>124</v>
      </c>
      <c r="K295" s="759">
        <f t="shared" si="14"/>
        <v>18.731117824773413</v>
      </c>
    </row>
    <row r="296" spans="2:11" x14ac:dyDescent="0.25">
      <c r="B296" s="565"/>
      <c r="C296" s="494"/>
      <c r="D296" s="494"/>
      <c r="E296" s="566"/>
      <c r="F296" s="571">
        <v>633015</v>
      </c>
      <c r="G296" s="572" t="s">
        <v>333</v>
      </c>
      <c r="H296" s="573">
        <v>0</v>
      </c>
      <c r="I296" s="573">
        <v>0</v>
      </c>
      <c r="J296" s="573">
        <v>0</v>
      </c>
      <c r="K296" s="759">
        <v>0</v>
      </c>
    </row>
    <row r="297" spans="2:11" x14ac:dyDescent="0.25">
      <c r="B297" s="565"/>
      <c r="C297" s="494"/>
      <c r="D297" s="494"/>
      <c r="E297" s="566" t="s">
        <v>328</v>
      </c>
      <c r="F297" s="526">
        <v>634</v>
      </c>
      <c r="G297" s="527" t="s">
        <v>213</v>
      </c>
      <c r="H297" s="528">
        <f>H298</f>
        <v>0</v>
      </c>
      <c r="I297" s="528">
        <f>I298</f>
        <v>0</v>
      </c>
      <c r="J297" s="528">
        <f>J298</f>
        <v>0</v>
      </c>
      <c r="K297" s="759">
        <v>0</v>
      </c>
    </row>
    <row r="298" spans="2:11" x14ac:dyDescent="0.25">
      <c r="B298" s="565"/>
      <c r="C298" s="494"/>
      <c r="D298" s="494"/>
      <c r="E298" s="566"/>
      <c r="F298" s="530">
        <v>634004</v>
      </c>
      <c r="G298" s="79" t="s">
        <v>383</v>
      </c>
      <c r="H298" s="568">
        <v>0</v>
      </c>
      <c r="I298" s="568">
        <v>0</v>
      </c>
      <c r="J298" s="568">
        <v>0</v>
      </c>
      <c r="K298" s="759">
        <v>0</v>
      </c>
    </row>
    <row r="299" spans="2:11" x14ac:dyDescent="0.25">
      <c r="B299" s="565"/>
      <c r="C299" s="494"/>
      <c r="D299" s="494"/>
      <c r="E299" s="566" t="s">
        <v>328</v>
      </c>
      <c r="F299" s="526">
        <v>635</v>
      </c>
      <c r="G299" s="527" t="s">
        <v>312</v>
      </c>
      <c r="H299" s="528">
        <f>H300+H301+H303+H304</f>
        <v>3969</v>
      </c>
      <c r="I299" s="528">
        <f>I300+I301+I303+I304+I305+I302</f>
        <v>3969</v>
      </c>
      <c r="J299" s="528">
        <f>J300+J301+J302+J303+J304+J305</f>
        <v>1716</v>
      </c>
      <c r="K299" s="759">
        <f t="shared" si="14"/>
        <v>43.235071806500379</v>
      </c>
    </row>
    <row r="300" spans="2:11" x14ac:dyDescent="0.25">
      <c r="B300" s="574"/>
      <c r="C300" s="575"/>
      <c r="D300" s="575"/>
      <c r="E300" s="576"/>
      <c r="F300" s="530">
        <v>635001</v>
      </c>
      <c r="G300" s="79" t="s">
        <v>308</v>
      </c>
      <c r="H300" s="539">
        <v>552</v>
      </c>
      <c r="I300" s="539">
        <v>552</v>
      </c>
      <c r="J300" s="539">
        <v>205</v>
      </c>
      <c r="K300" s="759">
        <f t="shared" si="14"/>
        <v>37.137681159420289</v>
      </c>
    </row>
    <row r="301" spans="2:11" x14ac:dyDescent="0.25">
      <c r="B301" s="574"/>
      <c r="C301" s="575"/>
      <c r="D301" s="575"/>
      <c r="E301" s="576"/>
      <c r="F301" s="530">
        <v>635002</v>
      </c>
      <c r="G301" s="79" t="s">
        <v>29</v>
      </c>
      <c r="H301" s="539">
        <v>551</v>
      </c>
      <c r="I301" s="539">
        <v>551</v>
      </c>
      <c r="J301" s="539">
        <v>0</v>
      </c>
      <c r="K301" s="759">
        <f t="shared" si="14"/>
        <v>0</v>
      </c>
    </row>
    <row r="302" spans="2:11" x14ac:dyDescent="0.25">
      <c r="B302" s="574"/>
      <c r="C302" s="575"/>
      <c r="D302" s="575"/>
      <c r="E302" s="576"/>
      <c r="F302" s="571">
        <v>635004</v>
      </c>
      <c r="G302" s="572" t="s">
        <v>309</v>
      </c>
      <c r="H302" s="794">
        <v>0</v>
      </c>
      <c r="I302" s="794">
        <v>0</v>
      </c>
      <c r="J302" s="794">
        <v>298</v>
      </c>
      <c r="K302" s="759">
        <v>0</v>
      </c>
    </row>
    <row r="303" spans="2:11" x14ac:dyDescent="0.25">
      <c r="B303" s="574"/>
      <c r="C303" s="575"/>
      <c r="D303" s="575"/>
      <c r="E303" s="576"/>
      <c r="F303" s="530">
        <v>635004</v>
      </c>
      <c r="G303" s="79" t="s">
        <v>309</v>
      </c>
      <c r="H303" s="577">
        <v>1433</v>
      </c>
      <c r="I303" s="577">
        <v>1433</v>
      </c>
      <c r="J303" s="577">
        <v>1088</v>
      </c>
      <c r="K303" s="759">
        <f t="shared" si="14"/>
        <v>75.924633635729251</v>
      </c>
    </row>
    <row r="304" spans="2:11" x14ac:dyDescent="0.25">
      <c r="B304" s="574"/>
      <c r="C304" s="575"/>
      <c r="D304" s="575"/>
      <c r="E304" s="576"/>
      <c r="F304" s="530">
        <v>635006</v>
      </c>
      <c r="G304" s="79" t="s">
        <v>47</v>
      </c>
      <c r="H304" s="577">
        <v>1433</v>
      </c>
      <c r="I304" s="577">
        <v>1433</v>
      </c>
      <c r="J304" s="577">
        <v>125</v>
      </c>
      <c r="K304" s="759">
        <f t="shared" si="14"/>
        <v>8.7229588276343328</v>
      </c>
    </row>
    <row r="305" spans="2:11" x14ac:dyDescent="0.25">
      <c r="B305" s="574"/>
      <c r="C305" s="575"/>
      <c r="D305" s="575"/>
      <c r="E305" s="576"/>
      <c r="F305" s="578">
        <v>635006</v>
      </c>
      <c r="G305" s="579" t="s">
        <v>47</v>
      </c>
      <c r="H305" s="584">
        <v>0</v>
      </c>
      <c r="I305" s="584">
        <v>0</v>
      </c>
      <c r="J305" s="584">
        <v>0</v>
      </c>
      <c r="K305" s="759">
        <v>0</v>
      </c>
    </row>
    <row r="306" spans="2:11" x14ac:dyDescent="0.25">
      <c r="B306" s="574"/>
      <c r="C306" s="575"/>
      <c r="D306" s="575"/>
      <c r="E306" s="566" t="s">
        <v>328</v>
      </c>
      <c r="F306" s="580">
        <v>637</v>
      </c>
      <c r="G306" s="581" t="s">
        <v>49</v>
      </c>
      <c r="H306" s="528">
        <f>H308+H312+H315+H318+H320+H322+H324+H326+H328</f>
        <v>18788</v>
      </c>
      <c r="I306" s="528">
        <f>I308+I309+I312+I313+I315+I316+I318+I319+I320+I322+I324+I325+I326+I328+I329+I330</f>
        <v>18788</v>
      </c>
      <c r="J306" s="528">
        <f>J308+J309+J312+J313+J315+J316+J318+J320+J322+J324+J325+J326+J328+J329+J330</f>
        <v>11106</v>
      </c>
      <c r="K306" s="759">
        <f t="shared" si="14"/>
        <v>59.112199276133701</v>
      </c>
    </row>
    <row r="307" spans="2:11" x14ac:dyDescent="0.25">
      <c r="B307" s="574"/>
      <c r="C307" s="575"/>
      <c r="D307" s="575"/>
      <c r="E307" s="566" t="s">
        <v>329</v>
      </c>
      <c r="F307" s="580">
        <v>637</v>
      </c>
      <c r="G307" s="581" t="s">
        <v>49</v>
      </c>
      <c r="H307" s="783">
        <v>0</v>
      </c>
      <c r="I307" s="783">
        <f>I310+I311+I314+I317+I321+I323+I327</f>
        <v>0</v>
      </c>
      <c r="J307" s="783">
        <f>J310+J311+J314+J317+J319+J321+J323+J327</f>
        <v>6218</v>
      </c>
      <c r="K307" s="759">
        <v>0</v>
      </c>
    </row>
    <row r="308" spans="2:11" x14ac:dyDescent="0.25">
      <c r="B308" s="574"/>
      <c r="C308" s="575"/>
      <c r="D308" s="575"/>
      <c r="E308" s="576"/>
      <c r="F308" s="551">
        <v>637001</v>
      </c>
      <c r="G308" s="552" t="s">
        <v>325</v>
      </c>
      <c r="H308" s="577">
        <v>553</v>
      </c>
      <c r="I308" s="577">
        <v>553</v>
      </c>
      <c r="J308" s="577">
        <v>612</v>
      </c>
      <c r="K308" s="759">
        <f t="shared" si="14"/>
        <v>110.66907775768536</v>
      </c>
    </row>
    <row r="309" spans="2:11" x14ac:dyDescent="0.25">
      <c r="B309" s="574"/>
      <c r="C309" s="575"/>
      <c r="D309" s="575"/>
      <c r="E309" s="576"/>
      <c r="F309" s="582">
        <v>637001</v>
      </c>
      <c r="G309" s="579" t="s">
        <v>325</v>
      </c>
      <c r="H309" s="584">
        <v>0</v>
      </c>
      <c r="I309" s="584">
        <v>0</v>
      </c>
      <c r="J309" s="584">
        <v>165</v>
      </c>
      <c r="K309" s="759">
        <v>0</v>
      </c>
    </row>
    <row r="310" spans="2:11" ht="27.75" customHeight="1" x14ac:dyDescent="0.25">
      <c r="B310" s="574"/>
      <c r="C310" s="575"/>
      <c r="D310" s="575"/>
      <c r="E310" s="566" t="s">
        <v>329</v>
      </c>
      <c r="F310" s="551">
        <v>637001</v>
      </c>
      <c r="G310" s="552" t="s">
        <v>325</v>
      </c>
      <c r="H310" s="577">
        <v>0</v>
      </c>
      <c r="I310" s="577">
        <v>0</v>
      </c>
      <c r="J310" s="577">
        <v>1619</v>
      </c>
      <c r="K310" s="759">
        <v>0</v>
      </c>
    </row>
    <row r="311" spans="2:11" x14ac:dyDescent="0.25">
      <c r="B311" s="574"/>
      <c r="C311" s="575"/>
      <c r="D311" s="575"/>
      <c r="E311" s="566" t="s">
        <v>329</v>
      </c>
      <c r="F311" s="551">
        <v>637002</v>
      </c>
      <c r="G311" s="552" t="s">
        <v>378</v>
      </c>
      <c r="H311" s="577">
        <v>0</v>
      </c>
      <c r="I311" s="577">
        <v>0</v>
      </c>
      <c r="J311" s="577">
        <v>136</v>
      </c>
      <c r="K311" s="759">
        <v>0</v>
      </c>
    </row>
    <row r="312" spans="2:11" x14ac:dyDescent="0.25">
      <c r="B312" s="574"/>
      <c r="C312" s="575"/>
      <c r="D312" s="575"/>
      <c r="E312" s="576"/>
      <c r="F312" s="544">
        <v>637004</v>
      </c>
      <c r="G312" s="79" t="s">
        <v>53</v>
      </c>
      <c r="H312" s="577">
        <v>6614</v>
      </c>
      <c r="I312" s="577">
        <v>6614</v>
      </c>
      <c r="J312" s="577">
        <v>1995</v>
      </c>
      <c r="K312" s="759">
        <f t="shared" si="14"/>
        <v>30.163289990928334</v>
      </c>
    </row>
    <row r="313" spans="2:11" x14ac:dyDescent="0.25">
      <c r="B313" s="574"/>
      <c r="C313" s="575"/>
      <c r="D313" s="575"/>
      <c r="E313" s="576"/>
      <c r="F313" s="583">
        <v>637004</v>
      </c>
      <c r="G313" s="570" t="s">
        <v>53</v>
      </c>
      <c r="H313" s="584">
        <v>0</v>
      </c>
      <c r="I313" s="584">
        <v>0</v>
      </c>
      <c r="J313" s="584">
        <v>962</v>
      </c>
      <c r="K313" s="759">
        <v>0</v>
      </c>
    </row>
    <row r="314" spans="2:11" x14ac:dyDescent="0.25">
      <c r="B314" s="574"/>
      <c r="C314" s="575"/>
      <c r="D314" s="575"/>
      <c r="E314" s="566" t="s">
        <v>329</v>
      </c>
      <c r="F314" s="544">
        <v>637004</v>
      </c>
      <c r="G314" s="79" t="s">
        <v>53</v>
      </c>
      <c r="H314" s="577">
        <v>0</v>
      </c>
      <c r="I314" s="577">
        <v>0</v>
      </c>
      <c r="J314" s="577">
        <v>2756</v>
      </c>
      <c r="K314" s="759">
        <v>0</v>
      </c>
    </row>
    <row r="315" spans="2:11" x14ac:dyDescent="0.25">
      <c r="B315" s="574"/>
      <c r="C315" s="575"/>
      <c r="D315" s="575"/>
      <c r="E315" s="576"/>
      <c r="F315" s="544">
        <v>637005</v>
      </c>
      <c r="G315" s="79" t="s">
        <v>326</v>
      </c>
      <c r="H315" s="577">
        <v>1588</v>
      </c>
      <c r="I315" s="577">
        <v>1588</v>
      </c>
      <c r="J315" s="577">
        <v>517</v>
      </c>
      <c r="K315" s="759">
        <f t="shared" si="14"/>
        <v>32.556675062972289</v>
      </c>
    </row>
    <row r="316" spans="2:11" x14ac:dyDescent="0.25">
      <c r="B316" s="574"/>
      <c r="C316" s="575"/>
      <c r="D316" s="575"/>
      <c r="E316" s="576"/>
      <c r="F316" s="583">
        <v>637005</v>
      </c>
      <c r="G316" s="570" t="s">
        <v>326</v>
      </c>
      <c r="H316" s="584">
        <v>0</v>
      </c>
      <c r="I316" s="584">
        <v>0</v>
      </c>
      <c r="J316" s="584">
        <v>131</v>
      </c>
      <c r="K316" s="759">
        <v>0</v>
      </c>
    </row>
    <row r="317" spans="2:11" x14ac:dyDescent="0.25">
      <c r="B317" s="574"/>
      <c r="C317" s="575"/>
      <c r="D317" s="575"/>
      <c r="E317" s="566" t="s">
        <v>329</v>
      </c>
      <c r="F317" s="544">
        <v>637005</v>
      </c>
      <c r="G317" s="79" t="s">
        <v>326</v>
      </c>
      <c r="H317" s="577">
        <v>0</v>
      </c>
      <c r="I317" s="577">
        <v>0</v>
      </c>
      <c r="J317" s="577">
        <v>104</v>
      </c>
      <c r="K317" s="759">
        <v>0</v>
      </c>
    </row>
    <row r="318" spans="2:11" x14ac:dyDescent="0.25">
      <c r="B318" s="574"/>
      <c r="C318" s="575"/>
      <c r="D318" s="575"/>
      <c r="E318" s="576"/>
      <c r="F318" s="544">
        <v>637006</v>
      </c>
      <c r="G318" s="79" t="s">
        <v>313</v>
      </c>
      <c r="H318" s="577">
        <v>221</v>
      </c>
      <c r="I318" s="577">
        <v>221</v>
      </c>
      <c r="J318" s="577">
        <v>45</v>
      </c>
      <c r="K318" s="759">
        <f t="shared" si="14"/>
        <v>20.361990950226243</v>
      </c>
    </row>
    <row r="319" spans="2:11" x14ac:dyDescent="0.25">
      <c r="B319" s="574"/>
      <c r="C319" s="575"/>
      <c r="D319" s="575"/>
      <c r="E319" s="576" t="s">
        <v>329</v>
      </c>
      <c r="F319" s="544">
        <v>637006</v>
      </c>
      <c r="G319" s="79" t="s">
        <v>313</v>
      </c>
      <c r="H319" s="577">
        <v>0</v>
      </c>
      <c r="I319" s="577">
        <v>0</v>
      </c>
      <c r="J319" s="577">
        <v>60</v>
      </c>
      <c r="K319" s="759">
        <v>0</v>
      </c>
    </row>
    <row r="320" spans="2:11" x14ac:dyDescent="0.25">
      <c r="B320" s="574"/>
      <c r="C320" s="575"/>
      <c r="D320" s="575"/>
      <c r="E320" s="576"/>
      <c r="F320" s="544">
        <v>637012</v>
      </c>
      <c r="G320" s="79" t="s">
        <v>55</v>
      </c>
      <c r="H320" s="577">
        <v>771</v>
      </c>
      <c r="I320" s="577">
        <v>771</v>
      </c>
      <c r="J320" s="577">
        <v>637</v>
      </c>
      <c r="K320" s="759">
        <f t="shared" si="14"/>
        <v>82.619974059662766</v>
      </c>
    </row>
    <row r="321" spans="2:11" x14ac:dyDescent="0.25">
      <c r="B321" s="574"/>
      <c r="C321" s="575"/>
      <c r="D321" s="575"/>
      <c r="E321" s="566" t="s">
        <v>329</v>
      </c>
      <c r="F321" s="544">
        <v>637012</v>
      </c>
      <c r="G321" s="79" t="s">
        <v>55</v>
      </c>
      <c r="H321" s="577">
        <v>0</v>
      </c>
      <c r="I321" s="577">
        <v>0</v>
      </c>
      <c r="J321" s="577">
        <v>4</v>
      </c>
      <c r="K321" s="759">
        <v>0</v>
      </c>
    </row>
    <row r="322" spans="2:11" x14ac:dyDescent="0.25">
      <c r="B322" s="574"/>
      <c r="C322" s="575"/>
      <c r="D322" s="575"/>
      <c r="E322" s="576"/>
      <c r="F322" s="544">
        <v>637014</v>
      </c>
      <c r="G322" s="79" t="s">
        <v>56</v>
      </c>
      <c r="H322" s="577">
        <v>4410</v>
      </c>
      <c r="I322" s="577">
        <v>4410</v>
      </c>
      <c r="J322" s="577">
        <v>2516</v>
      </c>
      <c r="K322" s="759">
        <f t="shared" si="14"/>
        <v>57.05215419501134</v>
      </c>
    </row>
    <row r="323" spans="2:11" x14ac:dyDescent="0.25">
      <c r="B323" s="574"/>
      <c r="C323" s="575"/>
      <c r="D323" s="575"/>
      <c r="E323" s="566" t="s">
        <v>329</v>
      </c>
      <c r="F323" s="544">
        <v>637014</v>
      </c>
      <c r="G323" s="79" t="s">
        <v>56</v>
      </c>
      <c r="H323" s="577">
        <v>0</v>
      </c>
      <c r="I323" s="577">
        <v>0</v>
      </c>
      <c r="J323" s="577">
        <v>1539</v>
      </c>
      <c r="K323" s="759">
        <v>0</v>
      </c>
    </row>
    <row r="324" spans="2:11" x14ac:dyDescent="0.25">
      <c r="B324" s="574"/>
      <c r="C324" s="575"/>
      <c r="D324" s="575"/>
      <c r="E324" s="576"/>
      <c r="F324" s="544">
        <v>637015</v>
      </c>
      <c r="G324" s="79" t="s">
        <v>57</v>
      </c>
      <c r="H324" s="577">
        <v>1103</v>
      </c>
      <c r="I324" s="577">
        <v>1103</v>
      </c>
      <c r="J324" s="577">
        <v>881</v>
      </c>
      <c r="K324" s="759">
        <f t="shared" ref="K324:K367" si="15">J324/I324*100</f>
        <v>79.873073436083402</v>
      </c>
    </row>
    <row r="325" spans="2:11" x14ac:dyDescent="0.25">
      <c r="B325" s="574"/>
      <c r="C325" s="575"/>
      <c r="D325" s="575"/>
      <c r="E325" s="576"/>
      <c r="F325" s="583">
        <v>637015</v>
      </c>
      <c r="G325" s="570" t="s">
        <v>314</v>
      </c>
      <c r="H325" s="584">
        <v>0</v>
      </c>
      <c r="I325" s="584">
        <v>0</v>
      </c>
      <c r="J325" s="584">
        <v>0</v>
      </c>
      <c r="K325" s="759">
        <v>0</v>
      </c>
    </row>
    <row r="326" spans="2:11" x14ac:dyDescent="0.25">
      <c r="B326" s="574"/>
      <c r="C326" s="575"/>
      <c r="D326" s="575"/>
      <c r="E326" s="576"/>
      <c r="F326" s="544">
        <v>637016</v>
      </c>
      <c r="G326" s="79" t="s">
        <v>58</v>
      </c>
      <c r="H326" s="577">
        <v>1764</v>
      </c>
      <c r="I326" s="577">
        <v>1764</v>
      </c>
      <c r="J326" s="577">
        <v>2405</v>
      </c>
      <c r="K326" s="759">
        <f t="shared" si="15"/>
        <v>136.33786848072563</v>
      </c>
    </row>
    <row r="327" spans="2:11" x14ac:dyDescent="0.25">
      <c r="B327" s="574"/>
      <c r="C327" s="575"/>
      <c r="D327" s="575"/>
      <c r="E327" s="566" t="s">
        <v>329</v>
      </c>
      <c r="F327" s="544">
        <v>637016</v>
      </c>
      <c r="G327" s="79" t="s">
        <v>58</v>
      </c>
      <c r="H327" s="577">
        <v>0</v>
      </c>
      <c r="I327" s="577">
        <v>0</v>
      </c>
      <c r="J327" s="577">
        <v>0</v>
      </c>
      <c r="K327" s="759">
        <v>0</v>
      </c>
    </row>
    <row r="328" spans="2:11" x14ac:dyDescent="0.25">
      <c r="B328" s="574"/>
      <c r="C328" s="575"/>
      <c r="D328" s="575"/>
      <c r="E328" s="576"/>
      <c r="F328" s="551">
        <v>637027</v>
      </c>
      <c r="G328" s="552" t="s">
        <v>334</v>
      </c>
      <c r="H328" s="577">
        <v>1764</v>
      </c>
      <c r="I328" s="577">
        <v>1764</v>
      </c>
      <c r="J328" s="577">
        <v>240</v>
      </c>
      <c r="K328" s="759">
        <f t="shared" si="15"/>
        <v>13.605442176870749</v>
      </c>
    </row>
    <row r="329" spans="2:11" x14ac:dyDescent="0.25">
      <c r="B329" s="574"/>
      <c r="C329" s="575"/>
      <c r="D329" s="575"/>
      <c r="E329" s="576"/>
      <c r="F329" s="551">
        <v>637030</v>
      </c>
      <c r="G329" s="552" t="s">
        <v>335</v>
      </c>
      <c r="H329" s="577">
        <v>0</v>
      </c>
      <c r="I329" s="577">
        <v>0</v>
      </c>
      <c r="J329" s="577">
        <v>0</v>
      </c>
      <c r="K329" s="759">
        <v>0</v>
      </c>
    </row>
    <row r="330" spans="2:11" x14ac:dyDescent="0.25">
      <c r="B330" s="574"/>
      <c r="C330" s="575"/>
      <c r="D330" s="575"/>
      <c r="E330" s="585" t="s">
        <v>328</v>
      </c>
      <c r="F330" s="586">
        <v>637</v>
      </c>
      <c r="G330" s="587" t="s">
        <v>336</v>
      </c>
      <c r="H330" s="588">
        <v>0</v>
      </c>
      <c r="I330" s="588">
        <v>0</v>
      </c>
      <c r="J330" s="588">
        <v>0</v>
      </c>
      <c r="K330" s="759">
        <v>0</v>
      </c>
    </row>
    <row r="331" spans="2:11" x14ac:dyDescent="0.25">
      <c r="B331" s="574"/>
      <c r="C331" s="575"/>
      <c r="D331" s="575"/>
      <c r="E331" s="566" t="s">
        <v>328</v>
      </c>
      <c r="F331" s="543">
        <v>642</v>
      </c>
      <c r="G331" s="527" t="s">
        <v>315</v>
      </c>
      <c r="H331" s="567">
        <f>H333+H335</f>
        <v>0</v>
      </c>
      <c r="I331" s="567">
        <f>I333+I335</f>
        <v>0</v>
      </c>
      <c r="J331" s="567">
        <f>J334</f>
        <v>478</v>
      </c>
      <c r="K331" s="759">
        <v>0</v>
      </c>
    </row>
    <row r="332" spans="2:11" x14ac:dyDescent="0.25">
      <c r="B332" s="574"/>
      <c r="C332" s="575"/>
      <c r="D332" s="575"/>
      <c r="E332" s="566" t="s">
        <v>329</v>
      </c>
      <c r="F332" s="543">
        <v>642</v>
      </c>
      <c r="G332" s="527" t="s">
        <v>315</v>
      </c>
      <c r="H332" s="567">
        <v>0</v>
      </c>
      <c r="I332" s="567">
        <v>0</v>
      </c>
      <c r="J332" s="567">
        <f>J335</f>
        <v>60</v>
      </c>
      <c r="K332" s="759">
        <v>0</v>
      </c>
    </row>
    <row r="333" spans="2:11" x14ac:dyDescent="0.25">
      <c r="B333" s="574"/>
      <c r="C333" s="575"/>
      <c r="D333" s="575"/>
      <c r="E333" s="566"/>
      <c r="F333" s="544">
        <v>642013</v>
      </c>
      <c r="G333" s="589" t="s">
        <v>316</v>
      </c>
      <c r="H333" s="568">
        <v>0</v>
      </c>
      <c r="I333" s="568">
        <v>0</v>
      </c>
      <c r="J333" s="568">
        <v>0</v>
      </c>
      <c r="K333" s="759">
        <v>0</v>
      </c>
    </row>
    <row r="334" spans="2:11" x14ac:dyDescent="0.25">
      <c r="B334" s="574"/>
      <c r="C334" s="575"/>
      <c r="D334" s="575"/>
      <c r="E334" s="566" t="s">
        <v>329</v>
      </c>
      <c r="F334" s="544">
        <v>642015</v>
      </c>
      <c r="G334" s="558" t="s">
        <v>317</v>
      </c>
      <c r="H334" s="568">
        <v>0</v>
      </c>
      <c r="I334" s="568">
        <v>0</v>
      </c>
      <c r="J334" s="568">
        <v>478</v>
      </c>
      <c r="K334" s="759">
        <v>0</v>
      </c>
    </row>
    <row r="335" spans="2:11" x14ac:dyDescent="0.25">
      <c r="B335" s="574"/>
      <c r="C335" s="575"/>
      <c r="D335" s="575"/>
      <c r="E335" s="566" t="s">
        <v>328</v>
      </c>
      <c r="F335" s="544">
        <v>642015</v>
      </c>
      <c r="G335" s="558" t="s">
        <v>317</v>
      </c>
      <c r="H335" s="643">
        <v>0</v>
      </c>
      <c r="I335" s="643">
        <v>0</v>
      </c>
      <c r="J335" s="643">
        <v>60</v>
      </c>
      <c r="K335" s="759">
        <v>0</v>
      </c>
    </row>
    <row r="336" spans="2:11" x14ac:dyDescent="0.25">
      <c r="B336" s="590"/>
      <c r="C336" s="549">
        <v>3</v>
      </c>
      <c r="D336" s="549"/>
      <c r="E336" s="591"/>
      <c r="F336" s="892" t="s">
        <v>337</v>
      </c>
      <c r="G336" s="893"/>
      <c r="H336" s="550">
        <f>H337+H338+H339</f>
        <v>4557</v>
      </c>
      <c r="I336" s="550">
        <f>I337+I338+I339</f>
        <v>4557</v>
      </c>
      <c r="J336" s="550">
        <f>J337+J338+J339</f>
        <v>5003</v>
      </c>
      <c r="K336" s="759">
        <f t="shared" si="15"/>
        <v>109.78714066271671</v>
      </c>
    </row>
    <row r="337" spans="2:11" x14ac:dyDescent="0.25">
      <c r="B337" s="565"/>
      <c r="C337" s="494"/>
      <c r="D337" s="494"/>
      <c r="E337" s="592"/>
      <c r="F337" s="543">
        <v>610</v>
      </c>
      <c r="G337" s="527" t="s">
        <v>293</v>
      </c>
      <c r="H337" s="568">
        <v>1500</v>
      </c>
      <c r="I337" s="568">
        <v>1500</v>
      </c>
      <c r="J337" s="568">
        <v>1500</v>
      </c>
      <c r="K337" s="759">
        <f t="shared" si="15"/>
        <v>100</v>
      </c>
    </row>
    <row r="338" spans="2:11" x14ac:dyDescent="0.25">
      <c r="B338" s="565"/>
      <c r="C338" s="494"/>
      <c r="D338" s="494"/>
      <c r="E338" s="592"/>
      <c r="F338" s="543">
        <v>620</v>
      </c>
      <c r="G338" s="527" t="s">
        <v>298</v>
      </c>
      <c r="H338" s="568">
        <v>524</v>
      </c>
      <c r="I338" s="568">
        <v>524</v>
      </c>
      <c r="J338" s="568">
        <v>524</v>
      </c>
      <c r="K338" s="759">
        <f t="shared" si="15"/>
        <v>100</v>
      </c>
    </row>
    <row r="339" spans="2:11" x14ac:dyDescent="0.25">
      <c r="B339" s="565"/>
      <c r="C339" s="494"/>
      <c r="D339" s="494"/>
      <c r="E339" s="592"/>
      <c r="F339" s="543">
        <v>630</v>
      </c>
      <c r="G339" s="527" t="s">
        <v>19</v>
      </c>
      <c r="H339" s="568">
        <v>2533</v>
      </c>
      <c r="I339" s="568">
        <v>2533</v>
      </c>
      <c r="J339" s="568">
        <v>2979</v>
      </c>
      <c r="K339" s="759">
        <f t="shared" si="15"/>
        <v>117.60757994472957</v>
      </c>
    </row>
    <row r="340" spans="2:11" x14ac:dyDescent="0.25">
      <c r="B340" s="593"/>
      <c r="C340" s="594">
        <v>5</v>
      </c>
      <c r="D340" s="595"/>
      <c r="E340" s="645"/>
      <c r="F340" s="892" t="s">
        <v>338</v>
      </c>
      <c r="G340" s="893"/>
      <c r="H340" s="550">
        <f>H341+H342+H343</f>
        <v>4433</v>
      </c>
      <c r="I340" s="550">
        <f>I341+I342+I343</f>
        <v>4433</v>
      </c>
      <c r="J340" s="550">
        <f>J341+J342+J343</f>
        <v>4487</v>
      </c>
      <c r="K340" s="801">
        <f t="shared" si="15"/>
        <v>101.21813670200768</v>
      </c>
    </row>
    <row r="341" spans="2:11" x14ac:dyDescent="0.25">
      <c r="B341" s="596"/>
      <c r="C341" s="183"/>
      <c r="D341" s="183"/>
      <c r="E341" s="592"/>
      <c r="F341" s="73">
        <v>610</v>
      </c>
      <c r="G341" s="73" t="s">
        <v>293</v>
      </c>
      <c r="H341" s="528">
        <v>2500</v>
      </c>
      <c r="I341" s="528">
        <v>2500</v>
      </c>
      <c r="J341" s="528">
        <v>2906</v>
      </c>
      <c r="K341" s="759">
        <f t="shared" si="15"/>
        <v>116.24000000000001</v>
      </c>
    </row>
    <row r="342" spans="2:11" x14ac:dyDescent="0.25">
      <c r="B342" s="596"/>
      <c r="C342" s="183"/>
      <c r="D342" s="183"/>
      <c r="E342" s="592"/>
      <c r="F342" s="73">
        <v>620</v>
      </c>
      <c r="G342" s="73" t="s">
        <v>298</v>
      </c>
      <c r="H342" s="528">
        <v>874</v>
      </c>
      <c r="I342" s="528">
        <v>874</v>
      </c>
      <c r="J342" s="528">
        <v>1055</v>
      </c>
      <c r="K342" s="759">
        <f t="shared" si="15"/>
        <v>120.70938215102976</v>
      </c>
    </row>
    <row r="343" spans="2:11" x14ac:dyDescent="0.25">
      <c r="B343" s="596"/>
      <c r="C343" s="183"/>
      <c r="D343" s="183"/>
      <c r="E343" s="592"/>
      <c r="F343" s="73">
        <v>630</v>
      </c>
      <c r="G343" s="73" t="s">
        <v>19</v>
      </c>
      <c r="H343" s="528">
        <f>H344+H345</f>
        <v>1059</v>
      </c>
      <c r="I343" s="528">
        <f>I344+I345</f>
        <v>1059</v>
      </c>
      <c r="J343" s="528">
        <f>J344+J345</f>
        <v>526</v>
      </c>
      <c r="K343" s="759">
        <f t="shared" si="15"/>
        <v>49.669499527856473</v>
      </c>
    </row>
    <row r="344" spans="2:11" x14ac:dyDescent="0.25">
      <c r="B344" s="596"/>
      <c r="C344" s="183"/>
      <c r="D344" s="183"/>
      <c r="E344" s="592"/>
      <c r="F344" s="110">
        <v>633</v>
      </c>
      <c r="G344" s="110" t="s">
        <v>68</v>
      </c>
      <c r="H344" s="646">
        <v>552</v>
      </c>
      <c r="I344" s="646">
        <v>552</v>
      </c>
      <c r="J344" s="646">
        <v>526</v>
      </c>
      <c r="K344" s="759">
        <f t="shared" si="15"/>
        <v>95.289855072463766</v>
      </c>
    </row>
    <row r="345" spans="2:11" x14ac:dyDescent="0.25">
      <c r="B345" s="596"/>
      <c r="C345" s="183"/>
      <c r="D345" s="183"/>
      <c r="E345" s="592"/>
      <c r="F345" s="110">
        <v>637</v>
      </c>
      <c r="G345" s="110" t="s">
        <v>49</v>
      </c>
      <c r="H345" s="646">
        <v>507</v>
      </c>
      <c r="I345" s="646">
        <v>507</v>
      </c>
      <c r="J345" s="646">
        <v>0</v>
      </c>
      <c r="K345" s="759">
        <f t="shared" si="15"/>
        <v>0</v>
      </c>
    </row>
    <row r="346" spans="2:11" x14ac:dyDescent="0.25">
      <c r="B346" s="593"/>
      <c r="C346" s="594">
        <v>6</v>
      </c>
      <c r="D346" s="595"/>
      <c r="E346" s="645"/>
      <c r="F346" s="892" t="s">
        <v>384</v>
      </c>
      <c r="G346" s="893"/>
      <c r="H346" s="550">
        <f>H347+H348</f>
        <v>18073</v>
      </c>
      <c r="I346" s="550">
        <f>I347+I348</f>
        <v>18073</v>
      </c>
      <c r="J346" s="550">
        <f>J347+J348</f>
        <v>18448</v>
      </c>
      <c r="K346" s="801">
        <f t="shared" si="15"/>
        <v>102.07491838654346</v>
      </c>
    </row>
    <row r="347" spans="2:11" x14ac:dyDescent="0.25">
      <c r="B347" s="596"/>
      <c r="C347" s="183"/>
      <c r="D347" s="183"/>
      <c r="E347" s="592"/>
      <c r="F347" s="73">
        <v>610</v>
      </c>
      <c r="G347" s="73" t="s">
        <v>293</v>
      </c>
      <c r="H347" s="646">
        <v>13392</v>
      </c>
      <c r="I347" s="646">
        <v>13392</v>
      </c>
      <c r="J347" s="646">
        <v>13670</v>
      </c>
      <c r="K347" s="759">
        <f t="shared" si="15"/>
        <v>102.07586618876941</v>
      </c>
    </row>
    <row r="348" spans="2:11" x14ac:dyDescent="0.25">
      <c r="B348" s="596"/>
      <c r="C348" s="183"/>
      <c r="D348" s="183"/>
      <c r="E348" s="592"/>
      <c r="F348" s="73">
        <v>620</v>
      </c>
      <c r="G348" s="73" t="s">
        <v>298</v>
      </c>
      <c r="H348" s="646">
        <v>4681</v>
      </c>
      <c r="I348" s="646">
        <v>4681</v>
      </c>
      <c r="J348" s="646">
        <v>4778</v>
      </c>
      <c r="K348" s="759">
        <f t="shared" si="15"/>
        <v>102.07220679342022</v>
      </c>
    </row>
    <row r="349" spans="2:11" x14ac:dyDescent="0.25">
      <c r="B349" s="593"/>
      <c r="C349" s="594">
        <v>7</v>
      </c>
      <c r="D349" s="595"/>
      <c r="E349" s="645"/>
      <c r="F349" s="892" t="s">
        <v>385</v>
      </c>
      <c r="G349" s="893"/>
      <c r="H349" s="550">
        <f>H350</f>
        <v>8000</v>
      </c>
      <c r="I349" s="550">
        <f>I350</f>
        <v>8000</v>
      </c>
      <c r="J349" s="550">
        <f>J350</f>
        <v>7600</v>
      </c>
      <c r="K349" s="801">
        <f t="shared" si="15"/>
        <v>95</v>
      </c>
    </row>
    <row r="350" spans="2:11" x14ac:dyDescent="0.25">
      <c r="B350" s="596"/>
      <c r="C350" s="183"/>
      <c r="D350" s="183"/>
      <c r="E350" s="592"/>
      <c r="F350" s="110">
        <v>630</v>
      </c>
      <c r="G350" s="73" t="s">
        <v>19</v>
      </c>
      <c r="H350" s="646">
        <v>8000</v>
      </c>
      <c r="I350" s="646">
        <v>8000</v>
      </c>
      <c r="J350" s="646">
        <v>7600</v>
      </c>
      <c r="K350" s="759">
        <f t="shared" si="15"/>
        <v>95</v>
      </c>
    </row>
    <row r="351" spans="2:11" x14ac:dyDescent="0.25">
      <c r="B351" s="593"/>
      <c r="C351" s="594">
        <v>8</v>
      </c>
      <c r="D351" s="595"/>
      <c r="E351" s="645"/>
      <c r="F351" s="892" t="s">
        <v>386</v>
      </c>
      <c r="G351" s="893"/>
      <c r="H351" s="550">
        <f>H352</f>
        <v>800</v>
      </c>
      <c r="I351" s="550">
        <f>I352</f>
        <v>800</v>
      </c>
      <c r="J351" s="550">
        <f>J352</f>
        <v>102</v>
      </c>
      <c r="K351" s="801">
        <f t="shared" si="15"/>
        <v>12.75</v>
      </c>
    </row>
    <row r="352" spans="2:11" x14ac:dyDescent="0.25">
      <c r="B352" s="596"/>
      <c r="C352" s="183"/>
      <c r="D352" s="183"/>
      <c r="E352" s="592"/>
      <c r="F352" s="110">
        <v>630</v>
      </c>
      <c r="G352" s="73" t="s">
        <v>19</v>
      </c>
      <c r="H352" s="646">
        <v>800</v>
      </c>
      <c r="I352" s="646">
        <v>800</v>
      </c>
      <c r="J352" s="646">
        <v>102</v>
      </c>
      <c r="K352" s="759">
        <f t="shared" si="15"/>
        <v>12.75</v>
      </c>
    </row>
    <row r="353" spans="2:11" x14ac:dyDescent="0.25">
      <c r="B353" s="647"/>
      <c r="C353" s="648"/>
      <c r="D353" s="648"/>
      <c r="E353" s="649"/>
      <c r="F353" s="650">
        <v>651</v>
      </c>
      <c r="G353" s="651" t="s">
        <v>70</v>
      </c>
      <c r="H353" s="653">
        <v>0</v>
      </c>
      <c r="I353" s="653">
        <v>0</v>
      </c>
      <c r="J353" s="653">
        <v>0</v>
      </c>
      <c r="K353" s="801">
        <v>0</v>
      </c>
    </row>
    <row r="354" spans="2:11" ht="15.75" thickBot="1" x14ac:dyDescent="0.3">
      <c r="B354" s="897" t="s">
        <v>106</v>
      </c>
      <c r="C354" s="898"/>
      <c r="D354" s="898"/>
      <c r="E354" s="898"/>
      <c r="F354" s="898"/>
      <c r="G354" s="899"/>
      <c r="H354" s="654">
        <f t="shared" ref="H354:J355" si="16">H355</f>
        <v>3000</v>
      </c>
      <c r="I354" s="654">
        <f t="shared" si="16"/>
        <v>3000</v>
      </c>
      <c r="J354" s="654">
        <f t="shared" si="16"/>
        <v>0</v>
      </c>
      <c r="K354" s="760">
        <f t="shared" si="15"/>
        <v>0</v>
      </c>
    </row>
    <row r="355" spans="2:11" x14ac:dyDescent="0.25">
      <c r="B355" s="508"/>
      <c r="C355" s="597">
        <v>1</v>
      </c>
      <c r="D355" s="598"/>
      <c r="E355" s="599"/>
      <c r="F355" s="900" t="s">
        <v>290</v>
      </c>
      <c r="G355" s="901"/>
      <c r="H355" s="600">
        <f t="shared" si="16"/>
        <v>3000</v>
      </c>
      <c r="I355" s="600">
        <f t="shared" si="16"/>
        <v>3000</v>
      </c>
      <c r="J355" s="600">
        <f t="shared" si="16"/>
        <v>0</v>
      </c>
      <c r="K355" s="760">
        <f t="shared" si="15"/>
        <v>0</v>
      </c>
    </row>
    <row r="356" spans="2:11" x14ac:dyDescent="0.25">
      <c r="B356" s="504"/>
      <c r="C356" s="516"/>
      <c r="D356" s="517"/>
      <c r="E356" s="518"/>
      <c r="F356" s="519" t="s">
        <v>291</v>
      </c>
      <c r="G356" s="520"/>
      <c r="H356" s="550">
        <f>H358+H359+H360</f>
        <v>3000</v>
      </c>
      <c r="I356" s="550">
        <f>I358+I359+I360</f>
        <v>3000</v>
      </c>
      <c r="J356" s="550">
        <f>J358+J359+J360</f>
        <v>0</v>
      </c>
      <c r="K356" s="801">
        <f t="shared" si="15"/>
        <v>0</v>
      </c>
    </row>
    <row r="357" spans="2:11" x14ac:dyDescent="0.25">
      <c r="B357" s="509"/>
      <c r="C357" s="601"/>
      <c r="D357" s="524"/>
      <c r="E357" s="655"/>
      <c r="F357" s="656">
        <v>713004</v>
      </c>
      <c r="G357" s="657" t="s">
        <v>309</v>
      </c>
      <c r="H357" s="528">
        <v>0</v>
      </c>
      <c r="I357" s="528">
        <v>0</v>
      </c>
      <c r="J357" s="528">
        <v>0</v>
      </c>
      <c r="K357" s="759">
        <v>0</v>
      </c>
    </row>
    <row r="358" spans="2:11" x14ac:dyDescent="0.25">
      <c r="B358" s="509"/>
      <c r="C358" s="601"/>
      <c r="D358" s="524"/>
      <c r="E358" s="525" t="s">
        <v>339</v>
      </c>
      <c r="F358" s="530">
        <v>717</v>
      </c>
      <c r="G358" s="79" t="s">
        <v>340</v>
      </c>
      <c r="H358" s="531">
        <v>0</v>
      </c>
      <c r="I358" s="531">
        <v>0</v>
      </c>
      <c r="J358" s="531">
        <v>0</v>
      </c>
      <c r="K358" s="759">
        <v>0</v>
      </c>
    </row>
    <row r="359" spans="2:11" x14ac:dyDescent="0.25">
      <c r="B359" s="509"/>
      <c r="C359" s="601"/>
      <c r="D359" s="524"/>
      <c r="E359" s="525" t="s">
        <v>321</v>
      </c>
      <c r="F359" s="530">
        <v>717</v>
      </c>
      <c r="G359" s="79" t="s">
        <v>340</v>
      </c>
      <c r="H359" s="451">
        <v>0</v>
      </c>
      <c r="I359" s="451">
        <v>0</v>
      </c>
      <c r="J359" s="451">
        <v>0</v>
      </c>
      <c r="K359" s="759">
        <v>0</v>
      </c>
    </row>
    <row r="360" spans="2:11" x14ac:dyDescent="0.25">
      <c r="B360" s="505"/>
      <c r="C360" s="523"/>
      <c r="D360" s="524"/>
      <c r="E360" s="525" t="s">
        <v>341</v>
      </c>
      <c r="F360" s="602">
        <v>713</v>
      </c>
      <c r="G360" s="78" t="s">
        <v>342</v>
      </c>
      <c r="H360" s="643">
        <v>3000</v>
      </c>
      <c r="I360" s="643">
        <v>3000</v>
      </c>
      <c r="J360" s="643">
        <v>0</v>
      </c>
      <c r="K360" s="759">
        <f t="shared" si="15"/>
        <v>0</v>
      </c>
    </row>
    <row r="361" spans="2:11" x14ac:dyDescent="0.25">
      <c r="B361" s="510"/>
      <c r="C361" s="603">
        <v>2</v>
      </c>
      <c r="D361" s="604"/>
      <c r="E361" s="605"/>
      <c r="F361" s="606" t="s">
        <v>327</v>
      </c>
      <c r="G361" s="607"/>
      <c r="H361" s="658">
        <f>H362+H363+H364+H365</f>
        <v>0</v>
      </c>
      <c r="I361" s="658">
        <f>I362+I363+I364+I365</f>
        <v>0</v>
      </c>
      <c r="J361" s="658">
        <f>J362+J363+J364+J365</f>
        <v>0</v>
      </c>
      <c r="K361" s="800">
        <v>0</v>
      </c>
    </row>
    <row r="362" spans="2:11" x14ac:dyDescent="0.25">
      <c r="B362" s="565"/>
      <c r="C362" s="494"/>
      <c r="D362" s="494"/>
      <c r="E362" s="566" t="s">
        <v>343</v>
      </c>
      <c r="F362" s="526">
        <v>716</v>
      </c>
      <c r="G362" s="79" t="s">
        <v>344</v>
      </c>
      <c r="H362" s="643">
        <v>0</v>
      </c>
      <c r="I362" s="643">
        <v>0</v>
      </c>
      <c r="J362" s="643">
        <v>0</v>
      </c>
      <c r="K362" s="759">
        <v>0</v>
      </c>
    </row>
    <row r="363" spans="2:11" x14ac:dyDescent="0.25">
      <c r="B363" s="574"/>
      <c r="C363" s="575"/>
      <c r="D363" s="575"/>
      <c r="E363" s="576" t="s">
        <v>343</v>
      </c>
      <c r="F363" s="659">
        <v>717</v>
      </c>
      <c r="G363" s="552" t="s">
        <v>340</v>
      </c>
      <c r="H363" s="660">
        <v>0</v>
      </c>
      <c r="I363" s="660">
        <v>0</v>
      </c>
      <c r="J363" s="660">
        <v>0</v>
      </c>
      <c r="K363" s="759">
        <v>0</v>
      </c>
    </row>
    <row r="364" spans="2:11" x14ac:dyDescent="0.25">
      <c r="B364" s="574"/>
      <c r="C364" s="575"/>
      <c r="D364" s="575"/>
      <c r="E364" s="566" t="s">
        <v>343</v>
      </c>
      <c r="F364" s="661">
        <v>718</v>
      </c>
      <c r="G364" s="611" t="s">
        <v>387</v>
      </c>
      <c r="H364" s="611">
        <v>0</v>
      </c>
      <c r="I364" s="611">
        <v>0</v>
      </c>
      <c r="J364" s="611">
        <v>0</v>
      </c>
      <c r="K364" s="759">
        <v>0</v>
      </c>
    </row>
    <row r="365" spans="2:11" ht="15.75" thickBot="1" x14ac:dyDescent="0.3">
      <c r="B365" s="609"/>
      <c r="C365" s="610"/>
      <c r="D365" s="610"/>
      <c r="E365" s="566" t="s">
        <v>343</v>
      </c>
      <c r="F365" s="484">
        <v>718</v>
      </c>
      <c r="G365" s="130" t="s">
        <v>388</v>
      </c>
      <c r="H365" s="611">
        <v>0</v>
      </c>
      <c r="I365" s="611">
        <v>0</v>
      </c>
      <c r="J365" s="611">
        <v>0</v>
      </c>
      <c r="K365" s="759">
        <v>0</v>
      </c>
    </row>
    <row r="366" spans="2:11" x14ac:dyDescent="0.25">
      <c r="B366" s="481"/>
      <c r="C366" s="7"/>
      <c r="D366" s="7"/>
      <c r="E366" s="7"/>
      <c r="F366" s="7"/>
      <c r="G366" s="7"/>
      <c r="K366" s="759">
        <v>0</v>
      </c>
    </row>
    <row r="367" spans="2:11" x14ac:dyDescent="0.25">
      <c r="B367" s="894" t="s">
        <v>221</v>
      </c>
      <c r="C367" s="895"/>
      <c r="D367" s="895"/>
      <c r="E367" s="895"/>
      <c r="F367" s="895"/>
      <c r="G367" s="896"/>
      <c r="H367" s="482">
        <f>H354+H3</f>
        <v>670839</v>
      </c>
      <c r="I367" s="482">
        <f>I354+I3</f>
        <v>670839</v>
      </c>
      <c r="J367" s="482">
        <f>J3+J354</f>
        <v>702936</v>
      </c>
      <c r="K367" s="799">
        <f t="shared" si="15"/>
        <v>104.78460554618918</v>
      </c>
    </row>
  </sheetData>
  <mergeCells count="11">
    <mergeCell ref="B367:G367"/>
    <mergeCell ref="F346:G346"/>
    <mergeCell ref="F349:G349"/>
    <mergeCell ref="F351:G351"/>
    <mergeCell ref="B354:G354"/>
    <mergeCell ref="F355:G355"/>
    <mergeCell ref="B1:G1"/>
    <mergeCell ref="B2:G2"/>
    <mergeCell ref="F5:G5"/>
    <mergeCell ref="F336:G336"/>
    <mergeCell ref="F340:G340"/>
  </mergeCells>
  <pageMargins left="0.31496062992125984" right="0.31496062992125984" top="0.74803149606299213" bottom="0.15748031496062992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3:L18"/>
  <sheetViews>
    <sheetView topLeftCell="A7" workbookViewId="0">
      <selection activeCell="L10" sqref="L10"/>
    </sheetView>
  </sheetViews>
  <sheetFormatPr defaultRowHeight="15" x14ac:dyDescent="0.25"/>
  <cols>
    <col min="1" max="1" width="0.5703125" customWidth="1"/>
    <col min="2" max="2" width="4.7109375" customWidth="1"/>
    <col min="3" max="3" width="5.5703125" customWidth="1"/>
    <col min="4" max="4" width="6.85546875" customWidth="1"/>
    <col min="5" max="5" width="8.5703125" customWidth="1"/>
    <col min="6" max="6" width="8" customWidth="1"/>
    <col min="7" max="7" width="26" customWidth="1"/>
    <col min="8" max="8" width="9.7109375" customWidth="1"/>
    <col min="9" max="9" width="10.140625" customWidth="1"/>
    <col min="10" max="11" width="9.7109375" bestFit="1" customWidth="1"/>
    <col min="252" max="252" width="0.5703125" customWidth="1"/>
    <col min="253" max="253" width="4.7109375" customWidth="1"/>
    <col min="254" max="254" width="5.5703125" customWidth="1"/>
    <col min="255" max="255" width="6.85546875" customWidth="1"/>
    <col min="256" max="256" width="8.5703125" customWidth="1"/>
    <col min="257" max="257" width="8" customWidth="1"/>
    <col min="258" max="258" width="18" customWidth="1"/>
    <col min="259" max="259" width="9.85546875" customWidth="1"/>
    <col min="260" max="260" width="0" hidden="1" customWidth="1"/>
    <col min="261" max="261" width="9.85546875" customWidth="1"/>
    <col min="262" max="262" width="9.7109375" bestFit="1" customWidth="1"/>
    <col min="263" max="263" width="10.140625" customWidth="1"/>
    <col min="264" max="264" width="9.7109375" bestFit="1" customWidth="1"/>
    <col min="508" max="508" width="0.5703125" customWidth="1"/>
    <col min="509" max="509" width="4.7109375" customWidth="1"/>
    <col min="510" max="510" width="5.5703125" customWidth="1"/>
    <col min="511" max="511" width="6.85546875" customWidth="1"/>
    <col min="512" max="512" width="8.5703125" customWidth="1"/>
    <col min="513" max="513" width="8" customWidth="1"/>
    <col min="514" max="514" width="18" customWidth="1"/>
    <col min="515" max="515" width="9.85546875" customWidth="1"/>
    <col min="516" max="516" width="0" hidden="1" customWidth="1"/>
    <col min="517" max="517" width="9.85546875" customWidth="1"/>
    <col min="518" max="518" width="9.7109375" bestFit="1" customWidth="1"/>
    <col min="519" max="519" width="10.140625" customWidth="1"/>
    <col min="520" max="520" width="9.7109375" bestFit="1" customWidth="1"/>
    <col min="764" max="764" width="0.5703125" customWidth="1"/>
    <col min="765" max="765" width="4.7109375" customWidth="1"/>
    <col min="766" max="766" width="5.5703125" customWidth="1"/>
    <col min="767" max="767" width="6.85546875" customWidth="1"/>
    <col min="768" max="768" width="8.5703125" customWidth="1"/>
    <col min="769" max="769" width="8" customWidth="1"/>
    <col min="770" max="770" width="18" customWidth="1"/>
    <col min="771" max="771" width="9.85546875" customWidth="1"/>
    <col min="772" max="772" width="0" hidden="1" customWidth="1"/>
    <col min="773" max="773" width="9.85546875" customWidth="1"/>
    <col min="774" max="774" width="9.7109375" bestFit="1" customWidth="1"/>
    <col min="775" max="775" width="10.140625" customWidth="1"/>
    <col min="776" max="776" width="9.7109375" bestFit="1" customWidth="1"/>
    <col min="1020" max="1020" width="0.5703125" customWidth="1"/>
    <col min="1021" max="1021" width="4.7109375" customWidth="1"/>
    <col min="1022" max="1022" width="5.5703125" customWidth="1"/>
    <col min="1023" max="1023" width="6.85546875" customWidth="1"/>
    <col min="1024" max="1024" width="8.5703125" customWidth="1"/>
    <col min="1025" max="1025" width="8" customWidth="1"/>
    <col min="1026" max="1026" width="18" customWidth="1"/>
    <col min="1027" max="1027" width="9.85546875" customWidth="1"/>
    <col min="1028" max="1028" width="0" hidden="1" customWidth="1"/>
    <col min="1029" max="1029" width="9.85546875" customWidth="1"/>
    <col min="1030" max="1030" width="9.7109375" bestFit="1" customWidth="1"/>
    <col min="1031" max="1031" width="10.140625" customWidth="1"/>
    <col min="1032" max="1032" width="9.7109375" bestFit="1" customWidth="1"/>
    <col min="1276" max="1276" width="0.5703125" customWidth="1"/>
    <col min="1277" max="1277" width="4.7109375" customWidth="1"/>
    <col min="1278" max="1278" width="5.5703125" customWidth="1"/>
    <col min="1279" max="1279" width="6.85546875" customWidth="1"/>
    <col min="1280" max="1280" width="8.5703125" customWidth="1"/>
    <col min="1281" max="1281" width="8" customWidth="1"/>
    <col min="1282" max="1282" width="18" customWidth="1"/>
    <col min="1283" max="1283" width="9.85546875" customWidth="1"/>
    <col min="1284" max="1284" width="0" hidden="1" customWidth="1"/>
    <col min="1285" max="1285" width="9.85546875" customWidth="1"/>
    <col min="1286" max="1286" width="9.7109375" bestFit="1" customWidth="1"/>
    <col min="1287" max="1287" width="10.140625" customWidth="1"/>
    <col min="1288" max="1288" width="9.7109375" bestFit="1" customWidth="1"/>
    <col min="1532" max="1532" width="0.5703125" customWidth="1"/>
    <col min="1533" max="1533" width="4.7109375" customWidth="1"/>
    <col min="1534" max="1534" width="5.5703125" customWidth="1"/>
    <col min="1535" max="1535" width="6.85546875" customWidth="1"/>
    <col min="1536" max="1536" width="8.5703125" customWidth="1"/>
    <col min="1537" max="1537" width="8" customWidth="1"/>
    <col min="1538" max="1538" width="18" customWidth="1"/>
    <col min="1539" max="1539" width="9.85546875" customWidth="1"/>
    <col min="1540" max="1540" width="0" hidden="1" customWidth="1"/>
    <col min="1541" max="1541" width="9.85546875" customWidth="1"/>
    <col min="1542" max="1542" width="9.7109375" bestFit="1" customWidth="1"/>
    <col min="1543" max="1543" width="10.140625" customWidth="1"/>
    <col min="1544" max="1544" width="9.7109375" bestFit="1" customWidth="1"/>
    <col min="1788" max="1788" width="0.5703125" customWidth="1"/>
    <col min="1789" max="1789" width="4.7109375" customWidth="1"/>
    <col min="1790" max="1790" width="5.5703125" customWidth="1"/>
    <col min="1791" max="1791" width="6.85546875" customWidth="1"/>
    <col min="1792" max="1792" width="8.5703125" customWidth="1"/>
    <col min="1793" max="1793" width="8" customWidth="1"/>
    <col min="1794" max="1794" width="18" customWidth="1"/>
    <col min="1795" max="1795" width="9.85546875" customWidth="1"/>
    <col min="1796" max="1796" width="0" hidden="1" customWidth="1"/>
    <col min="1797" max="1797" width="9.85546875" customWidth="1"/>
    <col min="1798" max="1798" width="9.7109375" bestFit="1" customWidth="1"/>
    <col min="1799" max="1799" width="10.140625" customWidth="1"/>
    <col min="1800" max="1800" width="9.7109375" bestFit="1" customWidth="1"/>
    <col min="2044" max="2044" width="0.5703125" customWidth="1"/>
    <col min="2045" max="2045" width="4.7109375" customWidth="1"/>
    <col min="2046" max="2046" width="5.5703125" customWidth="1"/>
    <col min="2047" max="2047" width="6.85546875" customWidth="1"/>
    <col min="2048" max="2048" width="8.5703125" customWidth="1"/>
    <col min="2049" max="2049" width="8" customWidth="1"/>
    <col min="2050" max="2050" width="18" customWidth="1"/>
    <col min="2051" max="2051" width="9.85546875" customWidth="1"/>
    <col min="2052" max="2052" width="0" hidden="1" customWidth="1"/>
    <col min="2053" max="2053" width="9.85546875" customWidth="1"/>
    <col min="2054" max="2054" width="9.7109375" bestFit="1" customWidth="1"/>
    <col min="2055" max="2055" width="10.140625" customWidth="1"/>
    <col min="2056" max="2056" width="9.7109375" bestFit="1" customWidth="1"/>
    <col min="2300" max="2300" width="0.5703125" customWidth="1"/>
    <col min="2301" max="2301" width="4.7109375" customWidth="1"/>
    <col min="2302" max="2302" width="5.5703125" customWidth="1"/>
    <col min="2303" max="2303" width="6.85546875" customWidth="1"/>
    <col min="2304" max="2304" width="8.5703125" customWidth="1"/>
    <col min="2305" max="2305" width="8" customWidth="1"/>
    <col min="2306" max="2306" width="18" customWidth="1"/>
    <col min="2307" max="2307" width="9.85546875" customWidth="1"/>
    <col min="2308" max="2308" width="0" hidden="1" customWidth="1"/>
    <col min="2309" max="2309" width="9.85546875" customWidth="1"/>
    <col min="2310" max="2310" width="9.7109375" bestFit="1" customWidth="1"/>
    <col min="2311" max="2311" width="10.140625" customWidth="1"/>
    <col min="2312" max="2312" width="9.7109375" bestFit="1" customWidth="1"/>
    <col min="2556" max="2556" width="0.5703125" customWidth="1"/>
    <col min="2557" max="2557" width="4.7109375" customWidth="1"/>
    <col min="2558" max="2558" width="5.5703125" customWidth="1"/>
    <col min="2559" max="2559" width="6.85546875" customWidth="1"/>
    <col min="2560" max="2560" width="8.5703125" customWidth="1"/>
    <col min="2561" max="2561" width="8" customWidth="1"/>
    <col min="2562" max="2562" width="18" customWidth="1"/>
    <col min="2563" max="2563" width="9.85546875" customWidth="1"/>
    <col min="2564" max="2564" width="0" hidden="1" customWidth="1"/>
    <col min="2565" max="2565" width="9.85546875" customWidth="1"/>
    <col min="2566" max="2566" width="9.7109375" bestFit="1" customWidth="1"/>
    <col min="2567" max="2567" width="10.140625" customWidth="1"/>
    <col min="2568" max="2568" width="9.7109375" bestFit="1" customWidth="1"/>
    <col min="2812" max="2812" width="0.5703125" customWidth="1"/>
    <col min="2813" max="2813" width="4.7109375" customWidth="1"/>
    <col min="2814" max="2814" width="5.5703125" customWidth="1"/>
    <col min="2815" max="2815" width="6.85546875" customWidth="1"/>
    <col min="2816" max="2816" width="8.5703125" customWidth="1"/>
    <col min="2817" max="2817" width="8" customWidth="1"/>
    <col min="2818" max="2818" width="18" customWidth="1"/>
    <col min="2819" max="2819" width="9.85546875" customWidth="1"/>
    <col min="2820" max="2820" width="0" hidden="1" customWidth="1"/>
    <col min="2821" max="2821" width="9.85546875" customWidth="1"/>
    <col min="2822" max="2822" width="9.7109375" bestFit="1" customWidth="1"/>
    <col min="2823" max="2823" width="10.140625" customWidth="1"/>
    <col min="2824" max="2824" width="9.7109375" bestFit="1" customWidth="1"/>
    <col min="3068" max="3068" width="0.5703125" customWidth="1"/>
    <col min="3069" max="3069" width="4.7109375" customWidth="1"/>
    <col min="3070" max="3070" width="5.5703125" customWidth="1"/>
    <col min="3071" max="3071" width="6.85546875" customWidth="1"/>
    <col min="3072" max="3072" width="8.5703125" customWidth="1"/>
    <col min="3073" max="3073" width="8" customWidth="1"/>
    <col min="3074" max="3074" width="18" customWidth="1"/>
    <col min="3075" max="3075" width="9.85546875" customWidth="1"/>
    <col min="3076" max="3076" width="0" hidden="1" customWidth="1"/>
    <col min="3077" max="3077" width="9.85546875" customWidth="1"/>
    <col min="3078" max="3078" width="9.7109375" bestFit="1" customWidth="1"/>
    <col min="3079" max="3079" width="10.140625" customWidth="1"/>
    <col min="3080" max="3080" width="9.7109375" bestFit="1" customWidth="1"/>
    <col min="3324" max="3324" width="0.5703125" customWidth="1"/>
    <col min="3325" max="3325" width="4.7109375" customWidth="1"/>
    <col min="3326" max="3326" width="5.5703125" customWidth="1"/>
    <col min="3327" max="3327" width="6.85546875" customWidth="1"/>
    <col min="3328" max="3328" width="8.5703125" customWidth="1"/>
    <col min="3329" max="3329" width="8" customWidth="1"/>
    <col min="3330" max="3330" width="18" customWidth="1"/>
    <col min="3331" max="3331" width="9.85546875" customWidth="1"/>
    <col min="3332" max="3332" width="0" hidden="1" customWidth="1"/>
    <col min="3333" max="3333" width="9.85546875" customWidth="1"/>
    <col min="3334" max="3334" width="9.7109375" bestFit="1" customWidth="1"/>
    <col min="3335" max="3335" width="10.140625" customWidth="1"/>
    <col min="3336" max="3336" width="9.7109375" bestFit="1" customWidth="1"/>
    <col min="3580" max="3580" width="0.5703125" customWidth="1"/>
    <col min="3581" max="3581" width="4.7109375" customWidth="1"/>
    <col min="3582" max="3582" width="5.5703125" customWidth="1"/>
    <col min="3583" max="3583" width="6.85546875" customWidth="1"/>
    <col min="3584" max="3584" width="8.5703125" customWidth="1"/>
    <col min="3585" max="3585" width="8" customWidth="1"/>
    <col min="3586" max="3586" width="18" customWidth="1"/>
    <col min="3587" max="3587" width="9.85546875" customWidth="1"/>
    <col min="3588" max="3588" width="0" hidden="1" customWidth="1"/>
    <col min="3589" max="3589" width="9.85546875" customWidth="1"/>
    <col min="3590" max="3590" width="9.7109375" bestFit="1" customWidth="1"/>
    <col min="3591" max="3591" width="10.140625" customWidth="1"/>
    <col min="3592" max="3592" width="9.7109375" bestFit="1" customWidth="1"/>
    <col min="3836" max="3836" width="0.5703125" customWidth="1"/>
    <col min="3837" max="3837" width="4.7109375" customWidth="1"/>
    <col min="3838" max="3838" width="5.5703125" customWidth="1"/>
    <col min="3839" max="3839" width="6.85546875" customWidth="1"/>
    <col min="3840" max="3840" width="8.5703125" customWidth="1"/>
    <col min="3841" max="3841" width="8" customWidth="1"/>
    <col min="3842" max="3842" width="18" customWidth="1"/>
    <col min="3843" max="3843" width="9.85546875" customWidth="1"/>
    <col min="3844" max="3844" width="0" hidden="1" customWidth="1"/>
    <col min="3845" max="3845" width="9.85546875" customWidth="1"/>
    <col min="3846" max="3846" width="9.7109375" bestFit="1" customWidth="1"/>
    <col min="3847" max="3847" width="10.140625" customWidth="1"/>
    <col min="3848" max="3848" width="9.7109375" bestFit="1" customWidth="1"/>
    <col min="4092" max="4092" width="0.5703125" customWidth="1"/>
    <col min="4093" max="4093" width="4.7109375" customWidth="1"/>
    <col min="4094" max="4094" width="5.5703125" customWidth="1"/>
    <col min="4095" max="4095" width="6.85546875" customWidth="1"/>
    <col min="4096" max="4096" width="8.5703125" customWidth="1"/>
    <col min="4097" max="4097" width="8" customWidth="1"/>
    <col min="4098" max="4098" width="18" customWidth="1"/>
    <col min="4099" max="4099" width="9.85546875" customWidth="1"/>
    <col min="4100" max="4100" width="0" hidden="1" customWidth="1"/>
    <col min="4101" max="4101" width="9.85546875" customWidth="1"/>
    <col min="4102" max="4102" width="9.7109375" bestFit="1" customWidth="1"/>
    <col min="4103" max="4103" width="10.140625" customWidth="1"/>
    <col min="4104" max="4104" width="9.7109375" bestFit="1" customWidth="1"/>
    <col min="4348" max="4348" width="0.5703125" customWidth="1"/>
    <col min="4349" max="4349" width="4.7109375" customWidth="1"/>
    <col min="4350" max="4350" width="5.5703125" customWidth="1"/>
    <col min="4351" max="4351" width="6.85546875" customWidth="1"/>
    <col min="4352" max="4352" width="8.5703125" customWidth="1"/>
    <col min="4353" max="4353" width="8" customWidth="1"/>
    <col min="4354" max="4354" width="18" customWidth="1"/>
    <col min="4355" max="4355" width="9.85546875" customWidth="1"/>
    <col min="4356" max="4356" width="0" hidden="1" customWidth="1"/>
    <col min="4357" max="4357" width="9.85546875" customWidth="1"/>
    <col min="4358" max="4358" width="9.7109375" bestFit="1" customWidth="1"/>
    <col min="4359" max="4359" width="10.140625" customWidth="1"/>
    <col min="4360" max="4360" width="9.7109375" bestFit="1" customWidth="1"/>
    <col min="4604" max="4604" width="0.5703125" customWidth="1"/>
    <col min="4605" max="4605" width="4.7109375" customWidth="1"/>
    <col min="4606" max="4606" width="5.5703125" customWidth="1"/>
    <col min="4607" max="4607" width="6.85546875" customWidth="1"/>
    <col min="4608" max="4608" width="8.5703125" customWidth="1"/>
    <col min="4609" max="4609" width="8" customWidth="1"/>
    <col min="4610" max="4610" width="18" customWidth="1"/>
    <col min="4611" max="4611" width="9.85546875" customWidth="1"/>
    <col min="4612" max="4612" width="0" hidden="1" customWidth="1"/>
    <col min="4613" max="4613" width="9.85546875" customWidth="1"/>
    <col min="4614" max="4614" width="9.7109375" bestFit="1" customWidth="1"/>
    <col min="4615" max="4615" width="10.140625" customWidth="1"/>
    <col min="4616" max="4616" width="9.7109375" bestFit="1" customWidth="1"/>
    <col min="4860" max="4860" width="0.5703125" customWidth="1"/>
    <col min="4861" max="4861" width="4.7109375" customWidth="1"/>
    <col min="4862" max="4862" width="5.5703125" customWidth="1"/>
    <col min="4863" max="4863" width="6.85546875" customWidth="1"/>
    <col min="4864" max="4864" width="8.5703125" customWidth="1"/>
    <col min="4865" max="4865" width="8" customWidth="1"/>
    <col min="4866" max="4866" width="18" customWidth="1"/>
    <col min="4867" max="4867" width="9.85546875" customWidth="1"/>
    <col min="4868" max="4868" width="0" hidden="1" customWidth="1"/>
    <col min="4869" max="4869" width="9.85546875" customWidth="1"/>
    <col min="4870" max="4870" width="9.7109375" bestFit="1" customWidth="1"/>
    <col min="4871" max="4871" width="10.140625" customWidth="1"/>
    <col min="4872" max="4872" width="9.7109375" bestFit="1" customWidth="1"/>
    <col min="5116" max="5116" width="0.5703125" customWidth="1"/>
    <col min="5117" max="5117" width="4.7109375" customWidth="1"/>
    <col min="5118" max="5118" width="5.5703125" customWidth="1"/>
    <col min="5119" max="5119" width="6.85546875" customWidth="1"/>
    <col min="5120" max="5120" width="8.5703125" customWidth="1"/>
    <col min="5121" max="5121" width="8" customWidth="1"/>
    <col min="5122" max="5122" width="18" customWidth="1"/>
    <col min="5123" max="5123" width="9.85546875" customWidth="1"/>
    <col min="5124" max="5124" width="0" hidden="1" customWidth="1"/>
    <col min="5125" max="5125" width="9.85546875" customWidth="1"/>
    <col min="5126" max="5126" width="9.7109375" bestFit="1" customWidth="1"/>
    <col min="5127" max="5127" width="10.140625" customWidth="1"/>
    <col min="5128" max="5128" width="9.7109375" bestFit="1" customWidth="1"/>
    <col min="5372" max="5372" width="0.5703125" customWidth="1"/>
    <col min="5373" max="5373" width="4.7109375" customWidth="1"/>
    <col min="5374" max="5374" width="5.5703125" customWidth="1"/>
    <col min="5375" max="5375" width="6.85546875" customWidth="1"/>
    <col min="5376" max="5376" width="8.5703125" customWidth="1"/>
    <col min="5377" max="5377" width="8" customWidth="1"/>
    <col min="5378" max="5378" width="18" customWidth="1"/>
    <col min="5379" max="5379" width="9.85546875" customWidth="1"/>
    <col min="5380" max="5380" width="0" hidden="1" customWidth="1"/>
    <col min="5381" max="5381" width="9.85546875" customWidth="1"/>
    <col min="5382" max="5382" width="9.7109375" bestFit="1" customWidth="1"/>
    <col min="5383" max="5383" width="10.140625" customWidth="1"/>
    <col min="5384" max="5384" width="9.7109375" bestFit="1" customWidth="1"/>
    <col min="5628" max="5628" width="0.5703125" customWidth="1"/>
    <col min="5629" max="5629" width="4.7109375" customWidth="1"/>
    <col min="5630" max="5630" width="5.5703125" customWidth="1"/>
    <col min="5631" max="5631" width="6.85546875" customWidth="1"/>
    <col min="5632" max="5632" width="8.5703125" customWidth="1"/>
    <col min="5633" max="5633" width="8" customWidth="1"/>
    <col min="5634" max="5634" width="18" customWidth="1"/>
    <col min="5635" max="5635" width="9.85546875" customWidth="1"/>
    <col min="5636" max="5636" width="0" hidden="1" customWidth="1"/>
    <col min="5637" max="5637" width="9.85546875" customWidth="1"/>
    <col min="5638" max="5638" width="9.7109375" bestFit="1" customWidth="1"/>
    <col min="5639" max="5639" width="10.140625" customWidth="1"/>
    <col min="5640" max="5640" width="9.7109375" bestFit="1" customWidth="1"/>
    <col min="5884" max="5884" width="0.5703125" customWidth="1"/>
    <col min="5885" max="5885" width="4.7109375" customWidth="1"/>
    <col min="5886" max="5886" width="5.5703125" customWidth="1"/>
    <col min="5887" max="5887" width="6.85546875" customWidth="1"/>
    <col min="5888" max="5888" width="8.5703125" customWidth="1"/>
    <col min="5889" max="5889" width="8" customWidth="1"/>
    <col min="5890" max="5890" width="18" customWidth="1"/>
    <col min="5891" max="5891" width="9.85546875" customWidth="1"/>
    <col min="5892" max="5892" width="0" hidden="1" customWidth="1"/>
    <col min="5893" max="5893" width="9.85546875" customWidth="1"/>
    <col min="5894" max="5894" width="9.7109375" bestFit="1" customWidth="1"/>
    <col min="5895" max="5895" width="10.140625" customWidth="1"/>
    <col min="5896" max="5896" width="9.7109375" bestFit="1" customWidth="1"/>
    <col min="6140" max="6140" width="0.5703125" customWidth="1"/>
    <col min="6141" max="6141" width="4.7109375" customWidth="1"/>
    <col min="6142" max="6142" width="5.5703125" customWidth="1"/>
    <col min="6143" max="6143" width="6.85546875" customWidth="1"/>
    <col min="6144" max="6144" width="8.5703125" customWidth="1"/>
    <col min="6145" max="6145" width="8" customWidth="1"/>
    <col min="6146" max="6146" width="18" customWidth="1"/>
    <col min="6147" max="6147" width="9.85546875" customWidth="1"/>
    <col min="6148" max="6148" width="0" hidden="1" customWidth="1"/>
    <col min="6149" max="6149" width="9.85546875" customWidth="1"/>
    <col min="6150" max="6150" width="9.7109375" bestFit="1" customWidth="1"/>
    <col min="6151" max="6151" width="10.140625" customWidth="1"/>
    <col min="6152" max="6152" width="9.7109375" bestFit="1" customWidth="1"/>
    <col min="6396" max="6396" width="0.5703125" customWidth="1"/>
    <col min="6397" max="6397" width="4.7109375" customWidth="1"/>
    <col min="6398" max="6398" width="5.5703125" customWidth="1"/>
    <col min="6399" max="6399" width="6.85546875" customWidth="1"/>
    <col min="6400" max="6400" width="8.5703125" customWidth="1"/>
    <col min="6401" max="6401" width="8" customWidth="1"/>
    <col min="6402" max="6402" width="18" customWidth="1"/>
    <col min="6403" max="6403" width="9.85546875" customWidth="1"/>
    <col min="6404" max="6404" width="0" hidden="1" customWidth="1"/>
    <col min="6405" max="6405" width="9.85546875" customWidth="1"/>
    <col min="6406" max="6406" width="9.7109375" bestFit="1" customWidth="1"/>
    <col min="6407" max="6407" width="10.140625" customWidth="1"/>
    <col min="6408" max="6408" width="9.7109375" bestFit="1" customWidth="1"/>
    <col min="6652" max="6652" width="0.5703125" customWidth="1"/>
    <col min="6653" max="6653" width="4.7109375" customWidth="1"/>
    <col min="6654" max="6654" width="5.5703125" customWidth="1"/>
    <col min="6655" max="6655" width="6.85546875" customWidth="1"/>
    <col min="6656" max="6656" width="8.5703125" customWidth="1"/>
    <col min="6657" max="6657" width="8" customWidth="1"/>
    <col min="6658" max="6658" width="18" customWidth="1"/>
    <col min="6659" max="6659" width="9.85546875" customWidth="1"/>
    <col min="6660" max="6660" width="0" hidden="1" customWidth="1"/>
    <col min="6661" max="6661" width="9.85546875" customWidth="1"/>
    <col min="6662" max="6662" width="9.7109375" bestFit="1" customWidth="1"/>
    <col min="6663" max="6663" width="10.140625" customWidth="1"/>
    <col min="6664" max="6664" width="9.7109375" bestFit="1" customWidth="1"/>
    <col min="6908" max="6908" width="0.5703125" customWidth="1"/>
    <col min="6909" max="6909" width="4.7109375" customWidth="1"/>
    <col min="6910" max="6910" width="5.5703125" customWidth="1"/>
    <col min="6911" max="6911" width="6.85546875" customWidth="1"/>
    <col min="6912" max="6912" width="8.5703125" customWidth="1"/>
    <col min="6913" max="6913" width="8" customWidth="1"/>
    <col min="6914" max="6914" width="18" customWidth="1"/>
    <col min="6915" max="6915" width="9.85546875" customWidth="1"/>
    <col min="6916" max="6916" width="0" hidden="1" customWidth="1"/>
    <col min="6917" max="6917" width="9.85546875" customWidth="1"/>
    <col min="6918" max="6918" width="9.7109375" bestFit="1" customWidth="1"/>
    <col min="6919" max="6919" width="10.140625" customWidth="1"/>
    <col min="6920" max="6920" width="9.7109375" bestFit="1" customWidth="1"/>
    <col min="7164" max="7164" width="0.5703125" customWidth="1"/>
    <col min="7165" max="7165" width="4.7109375" customWidth="1"/>
    <col min="7166" max="7166" width="5.5703125" customWidth="1"/>
    <col min="7167" max="7167" width="6.85546875" customWidth="1"/>
    <col min="7168" max="7168" width="8.5703125" customWidth="1"/>
    <col min="7169" max="7169" width="8" customWidth="1"/>
    <col min="7170" max="7170" width="18" customWidth="1"/>
    <col min="7171" max="7171" width="9.85546875" customWidth="1"/>
    <col min="7172" max="7172" width="0" hidden="1" customWidth="1"/>
    <col min="7173" max="7173" width="9.85546875" customWidth="1"/>
    <col min="7174" max="7174" width="9.7109375" bestFit="1" customWidth="1"/>
    <col min="7175" max="7175" width="10.140625" customWidth="1"/>
    <col min="7176" max="7176" width="9.7109375" bestFit="1" customWidth="1"/>
    <col min="7420" max="7420" width="0.5703125" customWidth="1"/>
    <col min="7421" max="7421" width="4.7109375" customWidth="1"/>
    <col min="7422" max="7422" width="5.5703125" customWidth="1"/>
    <col min="7423" max="7423" width="6.85546875" customWidth="1"/>
    <col min="7424" max="7424" width="8.5703125" customWidth="1"/>
    <col min="7425" max="7425" width="8" customWidth="1"/>
    <col min="7426" max="7426" width="18" customWidth="1"/>
    <col min="7427" max="7427" width="9.85546875" customWidth="1"/>
    <col min="7428" max="7428" width="0" hidden="1" customWidth="1"/>
    <col min="7429" max="7429" width="9.85546875" customWidth="1"/>
    <col min="7430" max="7430" width="9.7109375" bestFit="1" customWidth="1"/>
    <col min="7431" max="7431" width="10.140625" customWidth="1"/>
    <col min="7432" max="7432" width="9.7109375" bestFit="1" customWidth="1"/>
    <col min="7676" max="7676" width="0.5703125" customWidth="1"/>
    <col min="7677" max="7677" width="4.7109375" customWidth="1"/>
    <col min="7678" max="7678" width="5.5703125" customWidth="1"/>
    <col min="7679" max="7679" width="6.85546875" customWidth="1"/>
    <col min="7680" max="7680" width="8.5703125" customWidth="1"/>
    <col min="7681" max="7681" width="8" customWidth="1"/>
    <col min="7682" max="7682" width="18" customWidth="1"/>
    <col min="7683" max="7683" width="9.85546875" customWidth="1"/>
    <col min="7684" max="7684" width="0" hidden="1" customWidth="1"/>
    <col min="7685" max="7685" width="9.85546875" customWidth="1"/>
    <col min="7686" max="7686" width="9.7109375" bestFit="1" customWidth="1"/>
    <col min="7687" max="7687" width="10.140625" customWidth="1"/>
    <col min="7688" max="7688" width="9.7109375" bestFit="1" customWidth="1"/>
    <col min="7932" max="7932" width="0.5703125" customWidth="1"/>
    <col min="7933" max="7933" width="4.7109375" customWidth="1"/>
    <col min="7934" max="7934" width="5.5703125" customWidth="1"/>
    <col min="7935" max="7935" width="6.85546875" customWidth="1"/>
    <col min="7936" max="7936" width="8.5703125" customWidth="1"/>
    <col min="7937" max="7937" width="8" customWidth="1"/>
    <col min="7938" max="7938" width="18" customWidth="1"/>
    <col min="7939" max="7939" width="9.85546875" customWidth="1"/>
    <col min="7940" max="7940" width="0" hidden="1" customWidth="1"/>
    <col min="7941" max="7941" width="9.85546875" customWidth="1"/>
    <col min="7942" max="7942" width="9.7109375" bestFit="1" customWidth="1"/>
    <col min="7943" max="7943" width="10.140625" customWidth="1"/>
    <col min="7944" max="7944" width="9.7109375" bestFit="1" customWidth="1"/>
    <col min="8188" max="8188" width="0.5703125" customWidth="1"/>
    <col min="8189" max="8189" width="4.7109375" customWidth="1"/>
    <col min="8190" max="8190" width="5.5703125" customWidth="1"/>
    <col min="8191" max="8191" width="6.85546875" customWidth="1"/>
    <col min="8192" max="8192" width="8.5703125" customWidth="1"/>
    <col min="8193" max="8193" width="8" customWidth="1"/>
    <col min="8194" max="8194" width="18" customWidth="1"/>
    <col min="8195" max="8195" width="9.85546875" customWidth="1"/>
    <col min="8196" max="8196" width="0" hidden="1" customWidth="1"/>
    <col min="8197" max="8197" width="9.85546875" customWidth="1"/>
    <col min="8198" max="8198" width="9.7109375" bestFit="1" customWidth="1"/>
    <col min="8199" max="8199" width="10.140625" customWidth="1"/>
    <col min="8200" max="8200" width="9.7109375" bestFit="1" customWidth="1"/>
    <col min="8444" max="8444" width="0.5703125" customWidth="1"/>
    <col min="8445" max="8445" width="4.7109375" customWidth="1"/>
    <col min="8446" max="8446" width="5.5703125" customWidth="1"/>
    <col min="8447" max="8447" width="6.85546875" customWidth="1"/>
    <col min="8448" max="8448" width="8.5703125" customWidth="1"/>
    <col min="8449" max="8449" width="8" customWidth="1"/>
    <col min="8450" max="8450" width="18" customWidth="1"/>
    <col min="8451" max="8451" width="9.85546875" customWidth="1"/>
    <col min="8452" max="8452" width="0" hidden="1" customWidth="1"/>
    <col min="8453" max="8453" width="9.85546875" customWidth="1"/>
    <col min="8454" max="8454" width="9.7109375" bestFit="1" customWidth="1"/>
    <col min="8455" max="8455" width="10.140625" customWidth="1"/>
    <col min="8456" max="8456" width="9.7109375" bestFit="1" customWidth="1"/>
    <col min="8700" max="8700" width="0.5703125" customWidth="1"/>
    <col min="8701" max="8701" width="4.7109375" customWidth="1"/>
    <col min="8702" max="8702" width="5.5703125" customWidth="1"/>
    <col min="8703" max="8703" width="6.85546875" customWidth="1"/>
    <col min="8704" max="8704" width="8.5703125" customWidth="1"/>
    <col min="8705" max="8705" width="8" customWidth="1"/>
    <col min="8706" max="8706" width="18" customWidth="1"/>
    <col min="8707" max="8707" width="9.85546875" customWidth="1"/>
    <col min="8708" max="8708" width="0" hidden="1" customWidth="1"/>
    <col min="8709" max="8709" width="9.85546875" customWidth="1"/>
    <col min="8710" max="8710" width="9.7109375" bestFit="1" customWidth="1"/>
    <col min="8711" max="8711" width="10.140625" customWidth="1"/>
    <col min="8712" max="8712" width="9.7109375" bestFit="1" customWidth="1"/>
    <col min="8956" max="8956" width="0.5703125" customWidth="1"/>
    <col min="8957" max="8957" width="4.7109375" customWidth="1"/>
    <col min="8958" max="8958" width="5.5703125" customWidth="1"/>
    <col min="8959" max="8959" width="6.85546875" customWidth="1"/>
    <col min="8960" max="8960" width="8.5703125" customWidth="1"/>
    <col min="8961" max="8961" width="8" customWidth="1"/>
    <col min="8962" max="8962" width="18" customWidth="1"/>
    <col min="8963" max="8963" width="9.85546875" customWidth="1"/>
    <col min="8964" max="8964" width="0" hidden="1" customWidth="1"/>
    <col min="8965" max="8965" width="9.85546875" customWidth="1"/>
    <col min="8966" max="8966" width="9.7109375" bestFit="1" customWidth="1"/>
    <col min="8967" max="8967" width="10.140625" customWidth="1"/>
    <col min="8968" max="8968" width="9.7109375" bestFit="1" customWidth="1"/>
    <col min="9212" max="9212" width="0.5703125" customWidth="1"/>
    <col min="9213" max="9213" width="4.7109375" customWidth="1"/>
    <col min="9214" max="9214" width="5.5703125" customWidth="1"/>
    <col min="9215" max="9215" width="6.85546875" customWidth="1"/>
    <col min="9216" max="9216" width="8.5703125" customWidth="1"/>
    <col min="9217" max="9217" width="8" customWidth="1"/>
    <col min="9218" max="9218" width="18" customWidth="1"/>
    <col min="9219" max="9219" width="9.85546875" customWidth="1"/>
    <col min="9220" max="9220" width="0" hidden="1" customWidth="1"/>
    <col min="9221" max="9221" width="9.85546875" customWidth="1"/>
    <col min="9222" max="9222" width="9.7109375" bestFit="1" customWidth="1"/>
    <col min="9223" max="9223" width="10.140625" customWidth="1"/>
    <col min="9224" max="9224" width="9.7109375" bestFit="1" customWidth="1"/>
    <col min="9468" max="9468" width="0.5703125" customWidth="1"/>
    <col min="9469" max="9469" width="4.7109375" customWidth="1"/>
    <col min="9470" max="9470" width="5.5703125" customWidth="1"/>
    <col min="9471" max="9471" width="6.85546875" customWidth="1"/>
    <col min="9472" max="9472" width="8.5703125" customWidth="1"/>
    <col min="9473" max="9473" width="8" customWidth="1"/>
    <col min="9474" max="9474" width="18" customWidth="1"/>
    <col min="9475" max="9475" width="9.85546875" customWidth="1"/>
    <col min="9476" max="9476" width="0" hidden="1" customWidth="1"/>
    <col min="9477" max="9477" width="9.85546875" customWidth="1"/>
    <col min="9478" max="9478" width="9.7109375" bestFit="1" customWidth="1"/>
    <col min="9479" max="9479" width="10.140625" customWidth="1"/>
    <col min="9480" max="9480" width="9.7109375" bestFit="1" customWidth="1"/>
    <col min="9724" max="9724" width="0.5703125" customWidth="1"/>
    <col min="9725" max="9725" width="4.7109375" customWidth="1"/>
    <col min="9726" max="9726" width="5.5703125" customWidth="1"/>
    <col min="9727" max="9727" width="6.85546875" customWidth="1"/>
    <col min="9728" max="9728" width="8.5703125" customWidth="1"/>
    <col min="9729" max="9729" width="8" customWidth="1"/>
    <col min="9730" max="9730" width="18" customWidth="1"/>
    <col min="9731" max="9731" width="9.85546875" customWidth="1"/>
    <col min="9732" max="9732" width="0" hidden="1" customWidth="1"/>
    <col min="9733" max="9733" width="9.85546875" customWidth="1"/>
    <col min="9734" max="9734" width="9.7109375" bestFit="1" customWidth="1"/>
    <col min="9735" max="9735" width="10.140625" customWidth="1"/>
    <col min="9736" max="9736" width="9.7109375" bestFit="1" customWidth="1"/>
    <col min="9980" max="9980" width="0.5703125" customWidth="1"/>
    <col min="9981" max="9981" width="4.7109375" customWidth="1"/>
    <col min="9982" max="9982" width="5.5703125" customWidth="1"/>
    <col min="9983" max="9983" width="6.85546875" customWidth="1"/>
    <col min="9984" max="9984" width="8.5703125" customWidth="1"/>
    <col min="9985" max="9985" width="8" customWidth="1"/>
    <col min="9986" max="9986" width="18" customWidth="1"/>
    <col min="9987" max="9987" width="9.85546875" customWidth="1"/>
    <col min="9988" max="9988" width="0" hidden="1" customWidth="1"/>
    <col min="9989" max="9989" width="9.85546875" customWidth="1"/>
    <col min="9990" max="9990" width="9.7109375" bestFit="1" customWidth="1"/>
    <col min="9991" max="9991" width="10.140625" customWidth="1"/>
    <col min="9992" max="9992" width="9.7109375" bestFit="1" customWidth="1"/>
    <col min="10236" max="10236" width="0.5703125" customWidth="1"/>
    <col min="10237" max="10237" width="4.7109375" customWidth="1"/>
    <col min="10238" max="10238" width="5.5703125" customWidth="1"/>
    <col min="10239" max="10239" width="6.85546875" customWidth="1"/>
    <col min="10240" max="10240" width="8.5703125" customWidth="1"/>
    <col min="10241" max="10241" width="8" customWidth="1"/>
    <col min="10242" max="10242" width="18" customWidth="1"/>
    <col min="10243" max="10243" width="9.85546875" customWidth="1"/>
    <col min="10244" max="10244" width="0" hidden="1" customWidth="1"/>
    <col min="10245" max="10245" width="9.85546875" customWidth="1"/>
    <col min="10246" max="10246" width="9.7109375" bestFit="1" customWidth="1"/>
    <col min="10247" max="10247" width="10.140625" customWidth="1"/>
    <col min="10248" max="10248" width="9.7109375" bestFit="1" customWidth="1"/>
    <col min="10492" max="10492" width="0.5703125" customWidth="1"/>
    <col min="10493" max="10493" width="4.7109375" customWidth="1"/>
    <col min="10494" max="10494" width="5.5703125" customWidth="1"/>
    <col min="10495" max="10495" width="6.85546875" customWidth="1"/>
    <col min="10496" max="10496" width="8.5703125" customWidth="1"/>
    <col min="10497" max="10497" width="8" customWidth="1"/>
    <col min="10498" max="10498" width="18" customWidth="1"/>
    <col min="10499" max="10499" width="9.85546875" customWidth="1"/>
    <col min="10500" max="10500" width="0" hidden="1" customWidth="1"/>
    <col min="10501" max="10501" width="9.85546875" customWidth="1"/>
    <col min="10502" max="10502" width="9.7109375" bestFit="1" customWidth="1"/>
    <col min="10503" max="10503" width="10.140625" customWidth="1"/>
    <col min="10504" max="10504" width="9.7109375" bestFit="1" customWidth="1"/>
    <col min="10748" max="10748" width="0.5703125" customWidth="1"/>
    <col min="10749" max="10749" width="4.7109375" customWidth="1"/>
    <col min="10750" max="10750" width="5.5703125" customWidth="1"/>
    <col min="10751" max="10751" width="6.85546875" customWidth="1"/>
    <col min="10752" max="10752" width="8.5703125" customWidth="1"/>
    <col min="10753" max="10753" width="8" customWidth="1"/>
    <col min="10754" max="10754" width="18" customWidth="1"/>
    <col min="10755" max="10755" width="9.85546875" customWidth="1"/>
    <col min="10756" max="10756" width="0" hidden="1" customWidth="1"/>
    <col min="10757" max="10757" width="9.85546875" customWidth="1"/>
    <col min="10758" max="10758" width="9.7109375" bestFit="1" customWidth="1"/>
    <col min="10759" max="10759" width="10.140625" customWidth="1"/>
    <col min="10760" max="10760" width="9.7109375" bestFit="1" customWidth="1"/>
    <col min="11004" max="11004" width="0.5703125" customWidth="1"/>
    <col min="11005" max="11005" width="4.7109375" customWidth="1"/>
    <col min="11006" max="11006" width="5.5703125" customWidth="1"/>
    <col min="11007" max="11007" width="6.85546875" customWidth="1"/>
    <col min="11008" max="11008" width="8.5703125" customWidth="1"/>
    <col min="11009" max="11009" width="8" customWidth="1"/>
    <col min="11010" max="11010" width="18" customWidth="1"/>
    <col min="11011" max="11011" width="9.85546875" customWidth="1"/>
    <col min="11012" max="11012" width="0" hidden="1" customWidth="1"/>
    <col min="11013" max="11013" width="9.85546875" customWidth="1"/>
    <col min="11014" max="11014" width="9.7109375" bestFit="1" customWidth="1"/>
    <col min="11015" max="11015" width="10.140625" customWidth="1"/>
    <col min="11016" max="11016" width="9.7109375" bestFit="1" customWidth="1"/>
    <col min="11260" max="11260" width="0.5703125" customWidth="1"/>
    <col min="11261" max="11261" width="4.7109375" customWidth="1"/>
    <col min="11262" max="11262" width="5.5703125" customWidth="1"/>
    <col min="11263" max="11263" width="6.85546875" customWidth="1"/>
    <col min="11264" max="11264" width="8.5703125" customWidth="1"/>
    <col min="11265" max="11265" width="8" customWidth="1"/>
    <col min="11266" max="11266" width="18" customWidth="1"/>
    <col min="11267" max="11267" width="9.85546875" customWidth="1"/>
    <col min="11268" max="11268" width="0" hidden="1" customWidth="1"/>
    <col min="11269" max="11269" width="9.85546875" customWidth="1"/>
    <col min="11270" max="11270" width="9.7109375" bestFit="1" customWidth="1"/>
    <col min="11271" max="11271" width="10.140625" customWidth="1"/>
    <col min="11272" max="11272" width="9.7109375" bestFit="1" customWidth="1"/>
    <col min="11516" max="11516" width="0.5703125" customWidth="1"/>
    <col min="11517" max="11517" width="4.7109375" customWidth="1"/>
    <col min="11518" max="11518" width="5.5703125" customWidth="1"/>
    <col min="11519" max="11519" width="6.85546875" customWidth="1"/>
    <col min="11520" max="11520" width="8.5703125" customWidth="1"/>
    <col min="11521" max="11521" width="8" customWidth="1"/>
    <col min="11522" max="11522" width="18" customWidth="1"/>
    <col min="11523" max="11523" width="9.85546875" customWidth="1"/>
    <col min="11524" max="11524" width="0" hidden="1" customWidth="1"/>
    <col min="11525" max="11525" width="9.85546875" customWidth="1"/>
    <col min="11526" max="11526" width="9.7109375" bestFit="1" customWidth="1"/>
    <col min="11527" max="11527" width="10.140625" customWidth="1"/>
    <col min="11528" max="11528" width="9.7109375" bestFit="1" customWidth="1"/>
    <col min="11772" max="11772" width="0.5703125" customWidth="1"/>
    <col min="11773" max="11773" width="4.7109375" customWidth="1"/>
    <col min="11774" max="11774" width="5.5703125" customWidth="1"/>
    <col min="11775" max="11775" width="6.85546875" customWidth="1"/>
    <col min="11776" max="11776" width="8.5703125" customWidth="1"/>
    <col min="11777" max="11777" width="8" customWidth="1"/>
    <col min="11778" max="11778" width="18" customWidth="1"/>
    <col min="11779" max="11779" width="9.85546875" customWidth="1"/>
    <col min="11780" max="11780" width="0" hidden="1" customWidth="1"/>
    <col min="11781" max="11781" width="9.85546875" customWidth="1"/>
    <col min="11782" max="11782" width="9.7109375" bestFit="1" customWidth="1"/>
    <col min="11783" max="11783" width="10.140625" customWidth="1"/>
    <col min="11784" max="11784" width="9.7109375" bestFit="1" customWidth="1"/>
    <col min="12028" max="12028" width="0.5703125" customWidth="1"/>
    <col min="12029" max="12029" width="4.7109375" customWidth="1"/>
    <col min="12030" max="12030" width="5.5703125" customWidth="1"/>
    <col min="12031" max="12031" width="6.85546875" customWidth="1"/>
    <col min="12032" max="12032" width="8.5703125" customWidth="1"/>
    <col min="12033" max="12033" width="8" customWidth="1"/>
    <col min="12034" max="12034" width="18" customWidth="1"/>
    <col min="12035" max="12035" width="9.85546875" customWidth="1"/>
    <col min="12036" max="12036" width="0" hidden="1" customWidth="1"/>
    <col min="12037" max="12037" width="9.85546875" customWidth="1"/>
    <col min="12038" max="12038" width="9.7109375" bestFit="1" customWidth="1"/>
    <col min="12039" max="12039" width="10.140625" customWidth="1"/>
    <col min="12040" max="12040" width="9.7109375" bestFit="1" customWidth="1"/>
    <col min="12284" max="12284" width="0.5703125" customWidth="1"/>
    <col min="12285" max="12285" width="4.7109375" customWidth="1"/>
    <col min="12286" max="12286" width="5.5703125" customWidth="1"/>
    <col min="12287" max="12287" width="6.85546875" customWidth="1"/>
    <col min="12288" max="12288" width="8.5703125" customWidth="1"/>
    <col min="12289" max="12289" width="8" customWidth="1"/>
    <col min="12290" max="12290" width="18" customWidth="1"/>
    <col min="12291" max="12291" width="9.85546875" customWidth="1"/>
    <col min="12292" max="12292" width="0" hidden="1" customWidth="1"/>
    <col min="12293" max="12293" width="9.85546875" customWidth="1"/>
    <col min="12294" max="12294" width="9.7109375" bestFit="1" customWidth="1"/>
    <col min="12295" max="12295" width="10.140625" customWidth="1"/>
    <col min="12296" max="12296" width="9.7109375" bestFit="1" customWidth="1"/>
    <col min="12540" max="12540" width="0.5703125" customWidth="1"/>
    <col min="12541" max="12541" width="4.7109375" customWidth="1"/>
    <col min="12542" max="12542" width="5.5703125" customWidth="1"/>
    <col min="12543" max="12543" width="6.85546875" customWidth="1"/>
    <col min="12544" max="12544" width="8.5703125" customWidth="1"/>
    <col min="12545" max="12545" width="8" customWidth="1"/>
    <col min="12546" max="12546" width="18" customWidth="1"/>
    <col min="12547" max="12547" width="9.85546875" customWidth="1"/>
    <col min="12548" max="12548" width="0" hidden="1" customWidth="1"/>
    <col min="12549" max="12549" width="9.85546875" customWidth="1"/>
    <col min="12550" max="12550" width="9.7109375" bestFit="1" customWidth="1"/>
    <col min="12551" max="12551" width="10.140625" customWidth="1"/>
    <col min="12552" max="12552" width="9.7109375" bestFit="1" customWidth="1"/>
    <col min="12796" max="12796" width="0.5703125" customWidth="1"/>
    <col min="12797" max="12797" width="4.7109375" customWidth="1"/>
    <col min="12798" max="12798" width="5.5703125" customWidth="1"/>
    <col min="12799" max="12799" width="6.85546875" customWidth="1"/>
    <col min="12800" max="12800" width="8.5703125" customWidth="1"/>
    <col min="12801" max="12801" width="8" customWidth="1"/>
    <col min="12802" max="12802" width="18" customWidth="1"/>
    <col min="12803" max="12803" width="9.85546875" customWidth="1"/>
    <col min="12804" max="12804" width="0" hidden="1" customWidth="1"/>
    <col min="12805" max="12805" width="9.85546875" customWidth="1"/>
    <col min="12806" max="12806" width="9.7109375" bestFit="1" customWidth="1"/>
    <col min="12807" max="12807" width="10.140625" customWidth="1"/>
    <col min="12808" max="12808" width="9.7109375" bestFit="1" customWidth="1"/>
    <col min="13052" max="13052" width="0.5703125" customWidth="1"/>
    <col min="13053" max="13053" width="4.7109375" customWidth="1"/>
    <col min="13054" max="13054" width="5.5703125" customWidth="1"/>
    <col min="13055" max="13055" width="6.85546875" customWidth="1"/>
    <col min="13056" max="13056" width="8.5703125" customWidth="1"/>
    <col min="13057" max="13057" width="8" customWidth="1"/>
    <col min="13058" max="13058" width="18" customWidth="1"/>
    <col min="13059" max="13059" width="9.85546875" customWidth="1"/>
    <col min="13060" max="13060" width="0" hidden="1" customWidth="1"/>
    <col min="13061" max="13061" width="9.85546875" customWidth="1"/>
    <col min="13062" max="13062" width="9.7109375" bestFit="1" customWidth="1"/>
    <col min="13063" max="13063" width="10.140625" customWidth="1"/>
    <col min="13064" max="13064" width="9.7109375" bestFit="1" customWidth="1"/>
    <col min="13308" max="13308" width="0.5703125" customWidth="1"/>
    <col min="13309" max="13309" width="4.7109375" customWidth="1"/>
    <col min="13310" max="13310" width="5.5703125" customWidth="1"/>
    <col min="13311" max="13311" width="6.85546875" customWidth="1"/>
    <col min="13312" max="13312" width="8.5703125" customWidth="1"/>
    <col min="13313" max="13313" width="8" customWidth="1"/>
    <col min="13314" max="13314" width="18" customWidth="1"/>
    <col min="13315" max="13315" width="9.85546875" customWidth="1"/>
    <col min="13316" max="13316" width="0" hidden="1" customWidth="1"/>
    <col min="13317" max="13317" width="9.85546875" customWidth="1"/>
    <col min="13318" max="13318" width="9.7109375" bestFit="1" customWidth="1"/>
    <col min="13319" max="13319" width="10.140625" customWidth="1"/>
    <col min="13320" max="13320" width="9.7109375" bestFit="1" customWidth="1"/>
    <col min="13564" max="13564" width="0.5703125" customWidth="1"/>
    <col min="13565" max="13565" width="4.7109375" customWidth="1"/>
    <col min="13566" max="13566" width="5.5703125" customWidth="1"/>
    <col min="13567" max="13567" width="6.85546875" customWidth="1"/>
    <col min="13568" max="13568" width="8.5703125" customWidth="1"/>
    <col min="13569" max="13569" width="8" customWidth="1"/>
    <col min="13570" max="13570" width="18" customWidth="1"/>
    <col min="13571" max="13571" width="9.85546875" customWidth="1"/>
    <col min="13572" max="13572" width="0" hidden="1" customWidth="1"/>
    <col min="13573" max="13573" width="9.85546875" customWidth="1"/>
    <col min="13574" max="13574" width="9.7109375" bestFit="1" customWidth="1"/>
    <col min="13575" max="13575" width="10.140625" customWidth="1"/>
    <col min="13576" max="13576" width="9.7109375" bestFit="1" customWidth="1"/>
    <col min="13820" max="13820" width="0.5703125" customWidth="1"/>
    <col min="13821" max="13821" width="4.7109375" customWidth="1"/>
    <col min="13822" max="13822" width="5.5703125" customWidth="1"/>
    <col min="13823" max="13823" width="6.85546875" customWidth="1"/>
    <col min="13824" max="13824" width="8.5703125" customWidth="1"/>
    <col min="13825" max="13825" width="8" customWidth="1"/>
    <col min="13826" max="13826" width="18" customWidth="1"/>
    <col min="13827" max="13827" width="9.85546875" customWidth="1"/>
    <col min="13828" max="13828" width="0" hidden="1" customWidth="1"/>
    <col min="13829" max="13829" width="9.85546875" customWidth="1"/>
    <col min="13830" max="13830" width="9.7109375" bestFit="1" customWidth="1"/>
    <col min="13831" max="13831" width="10.140625" customWidth="1"/>
    <col min="13832" max="13832" width="9.7109375" bestFit="1" customWidth="1"/>
    <col min="14076" max="14076" width="0.5703125" customWidth="1"/>
    <col min="14077" max="14077" width="4.7109375" customWidth="1"/>
    <col min="14078" max="14078" width="5.5703125" customWidth="1"/>
    <col min="14079" max="14079" width="6.85546875" customWidth="1"/>
    <col min="14080" max="14080" width="8.5703125" customWidth="1"/>
    <col min="14081" max="14081" width="8" customWidth="1"/>
    <col min="14082" max="14082" width="18" customWidth="1"/>
    <col min="14083" max="14083" width="9.85546875" customWidth="1"/>
    <col min="14084" max="14084" width="0" hidden="1" customWidth="1"/>
    <col min="14085" max="14085" width="9.85546875" customWidth="1"/>
    <col min="14086" max="14086" width="9.7109375" bestFit="1" customWidth="1"/>
    <col min="14087" max="14087" width="10.140625" customWidth="1"/>
    <col min="14088" max="14088" width="9.7109375" bestFit="1" customWidth="1"/>
    <col min="14332" max="14332" width="0.5703125" customWidth="1"/>
    <col min="14333" max="14333" width="4.7109375" customWidth="1"/>
    <col min="14334" max="14334" width="5.5703125" customWidth="1"/>
    <col min="14335" max="14335" width="6.85546875" customWidth="1"/>
    <col min="14336" max="14336" width="8.5703125" customWidth="1"/>
    <col min="14337" max="14337" width="8" customWidth="1"/>
    <col min="14338" max="14338" width="18" customWidth="1"/>
    <col min="14339" max="14339" width="9.85546875" customWidth="1"/>
    <col min="14340" max="14340" width="0" hidden="1" customWidth="1"/>
    <col min="14341" max="14341" width="9.85546875" customWidth="1"/>
    <col min="14342" max="14342" width="9.7109375" bestFit="1" customWidth="1"/>
    <col min="14343" max="14343" width="10.140625" customWidth="1"/>
    <col min="14344" max="14344" width="9.7109375" bestFit="1" customWidth="1"/>
    <col min="14588" max="14588" width="0.5703125" customWidth="1"/>
    <col min="14589" max="14589" width="4.7109375" customWidth="1"/>
    <col min="14590" max="14590" width="5.5703125" customWidth="1"/>
    <col min="14591" max="14591" width="6.85546875" customWidth="1"/>
    <col min="14592" max="14592" width="8.5703125" customWidth="1"/>
    <col min="14593" max="14593" width="8" customWidth="1"/>
    <col min="14594" max="14594" width="18" customWidth="1"/>
    <col min="14595" max="14595" width="9.85546875" customWidth="1"/>
    <col min="14596" max="14596" width="0" hidden="1" customWidth="1"/>
    <col min="14597" max="14597" width="9.85546875" customWidth="1"/>
    <col min="14598" max="14598" width="9.7109375" bestFit="1" customWidth="1"/>
    <col min="14599" max="14599" width="10.140625" customWidth="1"/>
    <col min="14600" max="14600" width="9.7109375" bestFit="1" customWidth="1"/>
    <col min="14844" max="14844" width="0.5703125" customWidth="1"/>
    <col min="14845" max="14845" width="4.7109375" customWidth="1"/>
    <col min="14846" max="14846" width="5.5703125" customWidth="1"/>
    <col min="14847" max="14847" width="6.85546875" customWidth="1"/>
    <col min="14848" max="14848" width="8.5703125" customWidth="1"/>
    <col min="14849" max="14849" width="8" customWidth="1"/>
    <col min="14850" max="14850" width="18" customWidth="1"/>
    <col min="14851" max="14851" width="9.85546875" customWidth="1"/>
    <col min="14852" max="14852" width="0" hidden="1" customWidth="1"/>
    <col min="14853" max="14853" width="9.85546875" customWidth="1"/>
    <col min="14854" max="14854" width="9.7109375" bestFit="1" customWidth="1"/>
    <col min="14855" max="14855" width="10.140625" customWidth="1"/>
    <col min="14856" max="14856" width="9.7109375" bestFit="1" customWidth="1"/>
    <col min="15100" max="15100" width="0.5703125" customWidth="1"/>
    <col min="15101" max="15101" width="4.7109375" customWidth="1"/>
    <col min="15102" max="15102" width="5.5703125" customWidth="1"/>
    <col min="15103" max="15103" width="6.85546875" customWidth="1"/>
    <col min="15104" max="15104" width="8.5703125" customWidth="1"/>
    <col min="15105" max="15105" width="8" customWidth="1"/>
    <col min="15106" max="15106" width="18" customWidth="1"/>
    <col min="15107" max="15107" width="9.85546875" customWidth="1"/>
    <col min="15108" max="15108" width="0" hidden="1" customWidth="1"/>
    <col min="15109" max="15109" width="9.85546875" customWidth="1"/>
    <col min="15110" max="15110" width="9.7109375" bestFit="1" customWidth="1"/>
    <col min="15111" max="15111" width="10.140625" customWidth="1"/>
    <col min="15112" max="15112" width="9.7109375" bestFit="1" customWidth="1"/>
    <col min="15356" max="15356" width="0.5703125" customWidth="1"/>
    <col min="15357" max="15357" width="4.7109375" customWidth="1"/>
    <col min="15358" max="15358" width="5.5703125" customWidth="1"/>
    <col min="15359" max="15359" width="6.85546875" customWidth="1"/>
    <col min="15360" max="15360" width="8.5703125" customWidth="1"/>
    <col min="15361" max="15361" width="8" customWidth="1"/>
    <col min="15362" max="15362" width="18" customWidth="1"/>
    <col min="15363" max="15363" width="9.85546875" customWidth="1"/>
    <col min="15364" max="15364" width="0" hidden="1" customWidth="1"/>
    <col min="15365" max="15365" width="9.85546875" customWidth="1"/>
    <col min="15366" max="15366" width="9.7109375" bestFit="1" customWidth="1"/>
    <col min="15367" max="15367" width="10.140625" customWidth="1"/>
    <col min="15368" max="15368" width="9.7109375" bestFit="1" customWidth="1"/>
    <col min="15612" max="15612" width="0.5703125" customWidth="1"/>
    <col min="15613" max="15613" width="4.7109375" customWidth="1"/>
    <col min="15614" max="15614" width="5.5703125" customWidth="1"/>
    <col min="15615" max="15615" width="6.85546875" customWidth="1"/>
    <col min="15616" max="15616" width="8.5703125" customWidth="1"/>
    <col min="15617" max="15617" width="8" customWidth="1"/>
    <col min="15618" max="15618" width="18" customWidth="1"/>
    <col min="15619" max="15619" width="9.85546875" customWidth="1"/>
    <col min="15620" max="15620" width="0" hidden="1" customWidth="1"/>
    <col min="15621" max="15621" width="9.85546875" customWidth="1"/>
    <col min="15622" max="15622" width="9.7109375" bestFit="1" customWidth="1"/>
    <col min="15623" max="15623" width="10.140625" customWidth="1"/>
    <col min="15624" max="15624" width="9.7109375" bestFit="1" customWidth="1"/>
    <col min="15868" max="15868" width="0.5703125" customWidth="1"/>
    <col min="15869" max="15869" width="4.7109375" customWidth="1"/>
    <col min="15870" max="15870" width="5.5703125" customWidth="1"/>
    <col min="15871" max="15871" width="6.85546875" customWidth="1"/>
    <col min="15872" max="15872" width="8.5703125" customWidth="1"/>
    <col min="15873" max="15873" width="8" customWidth="1"/>
    <col min="15874" max="15874" width="18" customWidth="1"/>
    <col min="15875" max="15875" width="9.85546875" customWidth="1"/>
    <col min="15876" max="15876" width="0" hidden="1" customWidth="1"/>
    <col min="15877" max="15877" width="9.85546875" customWidth="1"/>
    <col min="15878" max="15878" width="9.7109375" bestFit="1" customWidth="1"/>
    <col min="15879" max="15879" width="10.140625" customWidth="1"/>
    <col min="15880" max="15880" width="9.7109375" bestFit="1" customWidth="1"/>
    <col min="16124" max="16124" width="0.5703125" customWidth="1"/>
    <col min="16125" max="16125" width="4.7109375" customWidth="1"/>
    <col min="16126" max="16126" width="5.5703125" customWidth="1"/>
    <col min="16127" max="16127" width="6.85546875" customWidth="1"/>
    <col min="16128" max="16128" width="8.5703125" customWidth="1"/>
    <col min="16129" max="16129" width="8" customWidth="1"/>
    <col min="16130" max="16130" width="18" customWidth="1"/>
    <col min="16131" max="16131" width="9.85546875" customWidth="1"/>
    <col min="16132" max="16132" width="0" hidden="1" customWidth="1"/>
    <col min="16133" max="16133" width="9.85546875" customWidth="1"/>
    <col min="16134" max="16134" width="9.7109375" bestFit="1" customWidth="1"/>
    <col min="16135" max="16135" width="10.140625" customWidth="1"/>
    <col min="16136" max="16136" width="9.7109375" bestFit="1" customWidth="1"/>
  </cols>
  <sheetData>
    <row r="3" spans="2:12" ht="18.75" x14ac:dyDescent="0.3">
      <c r="B3" s="905" t="s">
        <v>246</v>
      </c>
      <c r="C3" s="879"/>
      <c r="D3" s="879"/>
      <c r="E3" s="879"/>
      <c r="F3" s="879"/>
      <c r="G3" s="880"/>
      <c r="H3" s="198"/>
      <c r="I3" s="198"/>
      <c r="J3" s="198"/>
      <c r="K3" s="198"/>
      <c r="L3" s="198"/>
    </row>
    <row r="4" spans="2:12" ht="51" customHeight="1" x14ac:dyDescent="0.25">
      <c r="B4" s="857" t="s">
        <v>0</v>
      </c>
      <c r="C4" s="858"/>
      <c r="D4" s="858"/>
      <c r="E4" s="858"/>
      <c r="F4" s="858"/>
      <c r="G4" s="859"/>
      <c r="H4" s="636" t="s">
        <v>374</v>
      </c>
      <c r="I4" s="636" t="s">
        <v>432</v>
      </c>
      <c r="J4" s="636" t="s">
        <v>433</v>
      </c>
      <c r="K4" s="636" t="s">
        <v>407</v>
      </c>
      <c r="L4" s="636" t="s">
        <v>408</v>
      </c>
    </row>
    <row r="5" spans="2:12" s="361" customFormat="1" ht="15.75" thickBot="1" x14ac:dyDescent="0.3">
      <c r="B5" s="906"/>
      <c r="C5" s="907"/>
      <c r="D5" s="907"/>
      <c r="E5" s="907"/>
      <c r="F5" s="907"/>
      <c r="G5" s="907"/>
    </row>
    <row r="6" spans="2:12" ht="33.75" x14ac:dyDescent="0.25">
      <c r="B6" s="200" t="s">
        <v>196</v>
      </c>
      <c r="C6" s="201" t="s">
        <v>197</v>
      </c>
      <c r="D6" s="202" t="s">
        <v>198</v>
      </c>
      <c r="E6" s="202" t="s">
        <v>199</v>
      </c>
      <c r="F6" s="202" t="s">
        <v>224</v>
      </c>
      <c r="G6" s="203" t="s">
        <v>201</v>
      </c>
      <c r="H6" s="442">
        <f>SUM(H7:H10)</f>
        <v>26970</v>
      </c>
      <c r="I6" s="442">
        <f t="shared" ref="I6:K6" si="0">SUM(I7:I10)</f>
        <v>0</v>
      </c>
      <c r="J6" s="442">
        <f t="shared" si="0"/>
        <v>26970</v>
      </c>
      <c r="K6" s="442">
        <f t="shared" si="0"/>
        <v>26401.82</v>
      </c>
      <c r="L6" s="631"/>
    </row>
    <row r="7" spans="2:12" x14ac:dyDescent="0.25">
      <c r="B7" s="614"/>
      <c r="C7" s="615"/>
      <c r="D7" s="616"/>
      <c r="E7" s="617" t="s">
        <v>247</v>
      </c>
      <c r="F7" s="617">
        <v>630</v>
      </c>
      <c r="G7" s="618" t="s">
        <v>25</v>
      </c>
      <c r="H7" s="52">
        <v>6970</v>
      </c>
      <c r="I7" s="52"/>
      <c r="J7" s="52">
        <v>6970</v>
      </c>
      <c r="K7" s="130">
        <v>9923.7900000000009</v>
      </c>
      <c r="L7" s="767">
        <f t="shared" ref="L7:L10" si="1">K7/J7*100</f>
        <v>142.37862266857962</v>
      </c>
    </row>
    <row r="8" spans="2:12" ht="15.75" thickBot="1" x14ac:dyDescent="0.3">
      <c r="B8" s="614"/>
      <c r="C8" s="615"/>
      <c r="D8" s="616"/>
      <c r="E8" s="612" t="s">
        <v>247</v>
      </c>
      <c r="F8" s="617">
        <v>633</v>
      </c>
      <c r="G8" s="618" t="s">
        <v>30</v>
      </c>
      <c r="H8" s="52">
        <v>0</v>
      </c>
      <c r="I8" s="52"/>
      <c r="J8" s="52">
        <v>0</v>
      </c>
      <c r="K8" s="130">
        <v>1185.83</v>
      </c>
      <c r="L8" s="767">
        <v>0</v>
      </c>
    </row>
    <row r="9" spans="2:12" ht="15.75" thickBot="1" x14ac:dyDescent="0.3">
      <c r="B9" s="614"/>
      <c r="C9" s="615"/>
      <c r="D9" s="616"/>
      <c r="E9" s="612" t="s">
        <v>247</v>
      </c>
      <c r="F9" s="617">
        <v>637</v>
      </c>
      <c r="G9" s="618" t="s">
        <v>53</v>
      </c>
      <c r="H9" s="52">
        <v>7000</v>
      </c>
      <c r="I9" s="52"/>
      <c r="J9" s="52">
        <v>7000</v>
      </c>
      <c r="K9" s="130">
        <v>2292.1999999999998</v>
      </c>
      <c r="L9" s="767">
        <f t="shared" si="1"/>
        <v>32.745714285714286</v>
      </c>
    </row>
    <row r="10" spans="2:12" ht="31.5" customHeight="1" thickBot="1" x14ac:dyDescent="0.3">
      <c r="B10" s="362"/>
      <c r="C10" s="363"/>
      <c r="D10" s="363"/>
      <c r="E10" s="612" t="s">
        <v>247</v>
      </c>
      <c r="F10" s="613">
        <v>642</v>
      </c>
      <c r="G10" s="364" t="s">
        <v>89</v>
      </c>
      <c r="H10" s="52">
        <v>13000</v>
      </c>
      <c r="I10" s="52"/>
      <c r="J10" s="52">
        <v>13000</v>
      </c>
      <c r="K10" s="451">
        <v>13000</v>
      </c>
      <c r="L10" s="767">
        <f t="shared" si="1"/>
        <v>100</v>
      </c>
    </row>
    <row r="11" spans="2:12" x14ac:dyDescent="0.25">
      <c r="B11" s="365"/>
      <c r="C11" s="365"/>
      <c r="D11" s="365"/>
      <c r="E11" s="365"/>
      <c r="F11" s="365"/>
      <c r="G11" s="365"/>
      <c r="H11" s="270"/>
    </row>
    <row r="12" spans="2:12" s="4" customFormat="1" ht="14.25" x14ac:dyDescent="0.2">
      <c r="B12" s="908" t="s">
        <v>106</v>
      </c>
      <c r="C12" s="882"/>
      <c r="D12" s="882"/>
      <c r="E12" s="882"/>
      <c r="F12" s="882"/>
      <c r="G12" s="882"/>
      <c r="H12" s="57"/>
      <c r="I12" s="57"/>
      <c r="J12" s="57"/>
      <c r="K12" s="57"/>
      <c r="L12" s="57"/>
    </row>
    <row r="13" spans="2:12" ht="33.75" x14ac:dyDescent="0.25">
      <c r="B13" s="366" t="s">
        <v>196</v>
      </c>
      <c r="C13" s="367" t="s">
        <v>223</v>
      </c>
      <c r="D13" s="368" t="s">
        <v>198</v>
      </c>
      <c r="E13" s="368" t="s">
        <v>199</v>
      </c>
      <c r="F13" s="368" t="s">
        <v>224</v>
      </c>
      <c r="G13" s="353" t="s">
        <v>201</v>
      </c>
      <c r="H13" s="370"/>
      <c r="I13" s="370">
        <f t="shared" ref="I13:J13" si="2">SUM(I14)</f>
        <v>12500</v>
      </c>
      <c r="J13" s="369">
        <f t="shared" si="2"/>
        <v>12500</v>
      </c>
      <c r="K13" s="370"/>
      <c r="L13" s="369"/>
    </row>
    <row r="14" spans="2:12" ht="34.5" customHeight="1" x14ac:dyDescent="0.25">
      <c r="B14" s="258"/>
      <c r="C14" s="258"/>
      <c r="D14" s="258"/>
      <c r="E14" s="258" t="s">
        <v>247</v>
      </c>
      <c r="F14" s="118">
        <v>717002</v>
      </c>
      <c r="G14" s="258" t="s">
        <v>435</v>
      </c>
      <c r="H14" s="449">
        <v>0</v>
      </c>
      <c r="I14" s="449">
        <v>12500</v>
      </c>
      <c r="J14" s="449">
        <v>12500</v>
      </c>
      <c r="K14" s="57">
        <v>0</v>
      </c>
      <c r="L14" s="768">
        <v>0</v>
      </c>
    </row>
    <row r="15" spans="2:12" x14ac:dyDescent="0.25">
      <c r="B15" s="258"/>
      <c r="C15" s="258"/>
      <c r="D15" s="258"/>
      <c r="E15" s="258" t="s">
        <v>247</v>
      </c>
      <c r="F15" s="118">
        <v>717002</v>
      </c>
      <c r="G15" s="258"/>
      <c r="H15" s="449"/>
      <c r="I15" s="449"/>
      <c r="J15" s="449"/>
      <c r="K15" s="57"/>
      <c r="L15" s="57"/>
    </row>
    <row r="16" spans="2:12" x14ac:dyDescent="0.25">
      <c r="B16" s="258"/>
      <c r="C16" s="258"/>
      <c r="D16" s="258"/>
      <c r="E16" s="258" t="s">
        <v>247</v>
      </c>
      <c r="F16" s="118">
        <v>716</v>
      </c>
      <c r="G16" s="258" t="s">
        <v>436</v>
      </c>
      <c r="H16" s="449">
        <v>0</v>
      </c>
      <c r="I16" s="449">
        <v>0</v>
      </c>
      <c r="J16" s="449">
        <v>0</v>
      </c>
      <c r="K16" s="57">
        <v>490</v>
      </c>
      <c r="L16" s="768">
        <v>0</v>
      </c>
    </row>
    <row r="17" spans="2:10" ht="15" customHeight="1" x14ac:dyDescent="0.25">
      <c r="H17" s="270"/>
    </row>
    <row r="18" spans="2:10" ht="15.75" thickBot="1" x14ac:dyDescent="0.3">
      <c r="B18" s="902" t="s">
        <v>221</v>
      </c>
      <c r="C18" s="903"/>
      <c r="D18" s="903"/>
      <c r="E18" s="903"/>
      <c r="F18" s="903"/>
      <c r="G18" s="904"/>
      <c r="H18" s="371">
        <f>H6+H13</f>
        <v>26970</v>
      </c>
      <c r="I18" s="371">
        <f>I6+I13</f>
        <v>12500</v>
      </c>
      <c r="J18" s="371">
        <f>J6+J13</f>
        <v>39470</v>
      </c>
    </row>
  </sheetData>
  <mergeCells count="5">
    <mergeCell ref="B18:G18"/>
    <mergeCell ref="B3:G3"/>
    <mergeCell ref="B4:G4"/>
    <mergeCell ref="B5:G5"/>
    <mergeCell ref="B12:G12"/>
  </mergeCells>
  <pageMargins left="0.31496062992125984" right="0.31496062992125984" top="0.74803149606299213" bottom="0.74803149606299213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L25"/>
  <sheetViews>
    <sheetView topLeftCell="B1" workbookViewId="0">
      <selection activeCell="L5" sqref="L5"/>
    </sheetView>
  </sheetViews>
  <sheetFormatPr defaultRowHeight="15" x14ac:dyDescent="0.25"/>
  <cols>
    <col min="1" max="1" width="0.42578125" hidden="1" customWidth="1"/>
    <col min="2" max="2" width="4.140625" customWidth="1"/>
    <col min="3" max="3" width="5.5703125" customWidth="1"/>
    <col min="4" max="4" width="6" customWidth="1"/>
    <col min="5" max="5" width="8.140625" customWidth="1"/>
    <col min="6" max="6" width="6.42578125" customWidth="1"/>
    <col min="7" max="7" width="25.85546875" customWidth="1"/>
    <col min="8" max="8" width="11.140625" customWidth="1"/>
    <col min="9" max="9" width="10.140625" customWidth="1"/>
    <col min="10" max="10" width="10" customWidth="1"/>
    <col min="252" max="252" width="0" hidden="1" customWidth="1"/>
    <col min="253" max="253" width="4.140625" customWidth="1"/>
    <col min="254" max="254" width="5.5703125" customWidth="1"/>
    <col min="255" max="255" width="6" customWidth="1"/>
    <col min="256" max="256" width="8.140625" customWidth="1"/>
    <col min="257" max="257" width="6.42578125" customWidth="1"/>
    <col min="258" max="258" width="25.85546875" customWidth="1"/>
    <col min="259" max="259" width="9.85546875" customWidth="1"/>
    <col min="260" max="260" width="0" hidden="1" customWidth="1"/>
    <col min="261" max="261" width="9.42578125" customWidth="1"/>
    <col min="263" max="263" width="10.5703125" customWidth="1"/>
    <col min="264" max="264" width="9.7109375" bestFit="1" customWidth="1"/>
    <col min="508" max="508" width="0" hidden="1" customWidth="1"/>
    <col min="509" max="509" width="4.140625" customWidth="1"/>
    <col min="510" max="510" width="5.5703125" customWidth="1"/>
    <col min="511" max="511" width="6" customWidth="1"/>
    <col min="512" max="512" width="8.140625" customWidth="1"/>
    <col min="513" max="513" width="6.42578125" customWidth="1"/>
    <col min="514" max="514" width="25.85546875" customWidth="1"/>
    <col min="515" max="515" width="9.85546875" customWidth="1"/>
    <col min="516" max="516" width="0" hidden="1" customWidth="1"/>
    <col min="517" max="517" width="9.42578125" customWidth="1"/>
    <col min="519" max="519" width="10.5703125" customWidth="1"/>
    <col min="520" max="520" width="9.7109375" bestFit="1" customWidth="1"/>
    <col min="764" max="764" width="0" hidden="1" customWidth="1"/>
    <col min="765" max="765" width="4.140625" customWidth="1"/>
    <col min="766" max="766" width="5.5703125" customWidth="1"/>
    <col min="767" max="767" width="6" customWidth="1"/>
    <col min="768" max="768" width="8.140625" customWidth="1"/>
    <col min="769" max="769" width="6.42578125" customWidth="1"/>
    <col min="770" max="770" width="25.85546875" customWidth="1"/>
    <col min="771" max="771" width="9.85546875" customWidth="1"/>
    <col min="772" max="772" width="0" hidden="1" customWidth="1"/>
    <col min="773" max="773" width="9.42578125" customWidth="1"/>
    <col min="775" max="775" width="10.5703125" customWidth="1"/>
    <col min="776" max="776" width="9.7109375" bestFit="1" customWidth="1"/>
    <col min="1020" max="1020" width="0" hidden="1" customWidth="1"/>
    <col min="1021" max="1021" width="4.140625" customWidth="1"/>
    <col min="1022" max="1022" width="5.5703125" customWidth="1"/>
    <col min="1023" max="1023" width="6" customWidth="1"/>
    <col min="1024" max="1024" width="8.140625" customWidth="1"/>
    <col min="1025" max="1025" width="6.42578125" customWidth="1"/>
    <col min="1026" max="1026" width="25.85546875" customWidth="1"/>
    <col min="1027" max="1027" width="9.85546875" customWidth="1"/>
    <col min="1028" max="1028" width="0" hidden="1" customWidth="1"/>
    <col min="1029" max="1029" width="9.42578125" customWidth="1"/>
    <col min="1031" max="1031" width="10.5703125" customWidth="1"/>
    <col min="1032" max="1032" width="9.7109375" bestFit="1" customWidth="1"/>
    <col min="1276" max="1276" width="0" hidden="1" customWidth="1"/>
    <col min="1277" max="1277" width="4.140625" customWidth="1"/>
    <col min="1278" max="1278" width="5.5703125" customWidth="1"/>
    <col min="1279" max="1279" width="6" customWidth="1"/>
    <col min="1280" max="1280" width="8.140625" customWidth="1"/>
    <col min="1281" max="1281" width="6.42578125" customWidth="1"/>
    <col min="1282" max="1282" width="25.85546875" customWidth="1"/>
    <col min="1283" max="1283" width="9.85546875" customWidth="1"/>
    <col min="1284" max="1284" width="0" hidden="1" customWidth="1"/>
    <col min="1285" max="1285" width="9.42578125" customWidth="1"/>
    <col min="1287" max="1287" width="10.5703125" customWidth="1"/>
    <col min="1288" max="1288" width="9.7109375" bestFit="1" customWidth="1"/>
    <col min="1532" max="1532" width="0" hidden="1" customWidth="1"/>
    <col min="1533" max="1533" width="4.140625" customWidth="1"/>
    <col min="1534" max="1534" width="5.5703125" customWidth="1"/>
    <col min="1535" max="1535" width="6" customWidth="1"/>
    <col min="1536" max="1536" width="8.140625" customWidth="1"/>
    <col min="1537" max="1537" width="6.42578125" customWidth="1"/>
    <col min="1538" max="1538" width="25.85546875" customWidth="1"/>
    <col min="1539" max="1539" width="9.85546875" customWidth="1"/>
    <col min="1540" max="1540" width="0" hidden="1" customWidth="1"/>
    <col min="1541" max="1541" width="9.42578125" customWidth="1"/>
    <col min="1543" max="1543" width="10.5703125" customWidth="1"/>
    <col min="1544" max="1544" width="9.7109375" bestFit="1" customWidth="1"/>
    <col min="1788" max="1788" width="0" hidden="1" customWidth="1"/>
    <col min="1789" max="1789" width="4.140625" customWidth="1"/>
    <col min="1790" max="1790" width="5.5703125" customWidth="1"/>
    <col min="1791" max="1791" width="6" customWidth="1"/>
    <col min="1792" max="1792" width="8.140625" customWidth="1"/>
    <col min="1793" max="1793" width="6.42578125" customWidth="1"/>
    <col min="1794" max="1794" width="25.85546875" customWidth="1"/>
    <col min="1795" max="1795" width="9.85546875" customWidth="1"/>
    <col min="1796" max="1796" width="0" hidden="1" customWidth="1"/>
    <col min="1797" max="1797" width="9.42578125" customWidth="1"/>
    <col min="1799" max="1799" width="10.5703125" customWidth="1"/>
    <col min="1800" max="1800" width="9.7109375" bestFit="1" customWidth="1"/>
    <col min="2044" max="2044" width="0" hidden="1" customWidth="1"/>
    <col min="2045" max="2045" width="4.140625" customWidth="1"/>
    <col min="2046" max="2046" width="5.5703125" customWidth="1"/>
    <col min="2047" max="2047" width="6" customWidth="1"/>
    <col min="2048" max="2048" width="8.140625" customWidth="1"/>
    <col min="2049" max="2049" width="6.42578125" customWidth="1"/>
    <col min="2050" max="2050" width="25.85546875" customWidth="1"/>
    <col min="2051" max="2051" width="9.85546875" customWidth="1"/>
    <col min="2052" max="2052" width="0" hidden="1" customWidth="1"/>
    <col min="2053" max="2053" width="9.42578125" customWidth="1"/>
    <col min="2055" max="2055" width="10.5703125" customWidth="1"/>
    <col min="2056" max="2056" width="9.7109375" bestFit="1" customWidth="1"/>
    <col min="2300" max="2300" width="0" hidden="1" customWidth="1"/>
    <col min="2301" max="2301" width="4.140625" customWidth="1"/>
    <col min="2302" max="2302" width="5.5703125" customWidth="1"/>
    <col min="2303" max="2303" width="6" customWidth="1"/>
    <col min="2304" max="2304" width="8.140625" customWidth="1"/>
    <col min="2305" max="2305" width="6.42578125" customWidth="1"/>
    <col min="2306" max="2306" width="25.85546875" customWidth="1"/>
    <col min="2307" max="2307" width="9.85546875" customWidth="1"/>
    <col min="2308" max="2308" width="0" hidden="1" customWidth="1"/>
    <col min="2309" max="2309" width="9.42578125" customWidth="1"/>
    <col min="2311" max="2311" width="10.5703125" customWidth="1"/>
    <col min="2312" max="2312" width="9.7109375" bestFit="1" customWidth="1"/>
    <col min="2556" max="2556" width="0" hidden="1" customWidth="1"/>
    <col min="2557" max="2557" width="4.140625" customWidth="1"/>
    <col min="2558" max="2558" width="5.5703125" customWidth="1"/>
    <col min="2559" max="2559" width="6" customWidth="1"/>
    <col min="2560" max="2560" width="8.140625" customWidth="1"/>
    <col min="2561" max="2561" width="6.42578125" customWidth="1"/>
    <col min="2562" max="2562" width="25.85546875" customWidth="1"/>
    <col min="2563" max="2563" width="9.85546875" customWidth="1"/>
    <col min="2564" max="2564" width="0" hidden="1" customWidth="1"/>
    <col min="2565" max="2565" width="9.42578125" customWidth="1"/>
    <col min="2567" max="2567" width="10.5703125" customWidth="1"/>
    <col min="2568" max="2568" width="9.7109375" bestFit="1" customWidth="1"/>
    <col min="2812" max="2812" width="0" hidden="1" customWidth="1"/>
    <col min="2813" max="2813" width="4.140625" customWidth="1"/>
    <col min="2814" max="2814" width="5.5703125" customWidth="1"/>
    <col min="2815" max="2815" width="6" customWidth="1"/>
    <col min="2816" max="2816" width="8.140625" customWidth="1"/>
    <col min="2817" max="2817" width="6.42578125" customWidth="1"/>
    <col min="2818" max="2818" width="25.85546875" customWidth="1"/>
    <col min="2819" max="2819" width="9.85546875" customWidth="1"/>
    <col min="2820" max="2820" width="0" hidden="1" customWidth="1"/>
    <col min="2821" max="2821" width="9.42578125" customWidth="1"/>
    <col min="2823" max="2823" width="10.5703125" customWidth="1"/>
    <col min="2824" max="2824" width="9.7109375" bestFit="1" customWidth="1"/>
    <col min="3068" max="3068" width="0" hidden="1" customWidth="1"/>
    <col min="3069" max="3069" width="4.140625" customWidth="1"/>
    <col min="3070" max="3070" width="5.5703125" customWidth="1"/>
    <col min="3071" max="3071" width="6" customWidth="1"/>
    <col min="3072" max="3072" width="8.140625" customWidth="1"/>
    <col min="3073" max="3073" width="6.42578125" customWidth="1"/>
    <col min="3074" max="3074" width="25.85546875" customWidth="1"/>
    <col min="3075" max="3075" width="9.85546875" customWidth="1"/>
    <col min="3076" max="3076" width="0" hidden="1" customWidth="1"/>
    <col min="3077" max="3077" width="9.42578125" customWidth="1"/>
    <col min="3079" max="3079" width="10.5703125" customWidth="1"/>
    <col min="3080" max="3080" width="9.7109375" bestFit="1" customWidth="1"/>
    <col min="3324" max="3324" width="0" hidden="1" customWidth="1"/>
    <col min="3325" max="3325" width="4.140625" customWidth="1"/>
    <col min="3326" max="3326" width="5.5703125" customWidth="1"/>
    <col min="3327" max="3327" width="6" customWidth="1"/>
    <col min="3328" max="3328" width="8.140625" customWidth="1"/>
    <col min="3329" max="3329" width="6.42578125" customWidth="1"/>
    <col min="3330" max="3330" width="25.85546875" customWidth="1"/>
    <col min="3331" max="3331" width="9.85546875" customWidth="1"/>
    <col min="3332" max="3332" width="0" hidden="1" customWidth="1"/>
    <col min="3333" max="3333" width="9.42578125" customWidth="1"/>
    <col min="3335" max="3335" width="10.5703125" customWidth="1"/>
    <col min="3336" max="3336" width="9.7109375" bestFit="1" customWidth="1"/>
    <col min="3580" max="3580" width="0" hidden="1" customWidth="1"/>
    <col min="3581" max="3581" width="4.140625" customWidth="1"/>
    <col min="3582" max="3582" width="5.5703125" customWidth="1"/>
    <col min="3583" max="3583" width="6" customWidth="1"/>
    <col min="3584" max="3584" width="8.140625" customWidth="1"/>
    <col min="3585" max="3585" width="6.42578125" customWidth="1"/>
    <col min="3586" max="3586" width="25.85546875" customWidth="1"/>
    <col min="3587" max="3587" width="9.85546875" customWidth="1"/>
    <col min="3588" max="3588" width="0" hidden="1" customWidth="1"/>
    <col min="3589" max="3589" width="9.42578125" customWidth="1"/>
    <col min="3591" max="3591" width="10.5703125" customWidth="1"/>
    <col min="3592" max="3592" width="9.7109375" bestFit="1" customWidth="1"/>
    <col min="3836" max="3836" width="0" hidden="1" customWidth="1"/>
    <col min="3837" max="3837" width="4.140625" customWidth="1"/>
    <col min="3838" max="3838" width="5.5703125" customWidth="1"/>
    <col min="3839" max="3839" width="6" customWidth="1"/>
    <col min="3840" max="3840" width="8.140625" customWidth="1"/>
    <col min="3841" max="3841" width="6.42578125" customWidth="1"/>
    <col min="3842" max="3842" width="25.85546875" customWidth="1"/>
    <col min="3843" max="3843" width="9.85546875" customWidth="1"/>
    <col min="3844" max="3844" width="0" hidden="1" customWidth="1"/>
    <col min="3845" max="3845" width="9.42578125" customWidth="1"/>
    <col min="3847" max="3847" width="10.5703125" customWidth="1"/>
    <col min="3848" max="3848" width="9.7109375" bestFit="1" customWidth="1"/>
    <col min="4092" max="4092" width="0" hidden="1" customWidth="1"/>
    <col min="4093" max="4093" width="4.140625" customWidth="1"/>
    <col min="4094" max="4094" width="5.5703125" customWidth="1"/>
    <col min="4095" max="4095" width="6" customWidth="1"/>
    <col min="4096" max="4096" width="8.140625" customWidth="1"/>
    <col min="4097" max="4097" width="6.42578125" customWidth="1"/>
    <col min="4098" max="4098" width="25.85546875" customWidth="1"/>
    <col min="4099" max="4099" width="9.85546875" customWidth="1"/>
    <col min="4100" max="4100" width="0" hidden="1" customWidth="1"/>
    <col min="4101" max="4101" width="9.42578125" customWidth="1"/>
    <col min="4103" max="4103" width="10.5703125" customWidth="1"/>
    <col min="4104" max="4104" width="9.7109375" bestFit="1" customWidth="1"/>
    <col min="4348" max="4348" width="0" hidden="1" customWidth="1"/>
    <col min="4349" max="4349" width="4.140625" customWidth="1"/>
    <col min="4350" max="4350" width="5.5703125" customWidth="1"/>
    <col min="4351" max="4351" width="6" customWidth="1"/>
    <col min="4352" max="4352" width="8.140625" customWidth="1"/>
    <col min="4353" max="4353" width="6.42578125" customWidth="1"/>
    <col min="4354" max="4354" width="25.85546875" customWidth="1"/>
    <col min="4355" max="4355" width="9.85546875" customWidth="1"/>
    <col min="4356" max="4356" width="0" hidden="1" customWidth="1"/>
    <col min="4357" max="4357" width="9.42578125" customWidth="1"/>
    <col min="4359" max="4359" width="10.5703125" customWidth="1"/>
    <col min="4360" max="4360" width="9.7109375" bestFit="1" customWidth="1"/>
    <col min="4604" max="4604" width="0" hidden="1" customWidth="1"/>
    <col min="4605" max="4605" width="4.140625" customWidth="1"/>
    <col min="4606" max="4606" width="5.5703125" customWidth="1"/>
    <col min="4607" max="4607" width="6" customWidth="1"/>
    <col min="4608" max="4608" width="8.140625" customWidth="1"/>
    <col min="4609" max="4609" width="6.42578125" customWidth="1"/>
    <col min="4610" max="4610" width="25.85546875" customWidth="1"/>
    <col min="4611" max="4611" width="9.85546875" customWidth="1"/>
    <col min="4612" max="4612" width="0" hidden="1" customWidth="1"/>
    <col min="4613" max="4613" width="9.42578125" customWidth="1"/>
    <col min="4615" max="4615" width="10.5703125" customWidth="1"/>
    <col min="4616" max="4616" width="9.7109375" bestFit="1" customWidth="1"/>
    <col min="4860" max="4860" width="0" hidden="1" customWidth="1"/>
    <col min="4861" max="4861" width="4.140625" customWidth="1"/>
    <col min="4862" max="4862" width="5.5703125" customWidth="1"/>
    <col min="4863" max="4863" width="6" customWidth="1"/>
    <col min="4864" max="4864" width="8.140625" customWidth="1"/>
    <col min="4865" max="4865" width="6.42578125" customWidth="1"/>
    <col min="4866" max="4866" width="25.85546875" customWidth="1"/>
    <col min="4867" max="4867" width="9.85546875" customWidth="1"/>
    <col min="4868" max="4868" width="0" hidden="1" customWidth="1"/>
    <col min="4869" max="4869" width="9.42578125" customWidth="1"/>
    <col min="4871" max="4871" width="10.5703125" customWidth="1"/>
    <col min="4872" max="4872" width="9.7109375" bestFit="1" customWidth="1"/>
    <col min="5116" max="5116" width="0" hidden="1" customWidth="1"/>
    <col min="5117" max="5117" width="4.140625" customWidth="1"/>
    <col min="5118" max="5118" width="5.5703125" customWidth="1"/>
    <col min="5119" max="5119" width="6" customWidth="1"/>
    <col min="5120" max="5120" width="8.140625" customWidth="1"/>
    <col min="5121" max="5121" width="6.42578125" customWidth="1"/>
    <col min="5122" max="5122" width="25.85546875" customWidth="1"/>
    <col min="5123" max="5123" width="9.85546875" customWidth="1"/>
    <col min="5124" max="5124" width="0" hidden="1" customWidth="1"/>
    <col min="5125" max="5125" width="9.42578125" customWidth="1"/>
    <col min="5127" max="5127" width="10.5703125" customWidth="1"/>
    <col min="5128" max="5128" width="9.7109375" bestFit="1" customWidth="1"/>
    <col min="5372" max="5372" width="0" hidden="1" customWidth="1"/>
    <col min="5373" max="5373" width="4.140625" customWidth="1"/>
    <col min="5374" max="5374" width="5.5703125" customWidth="1"/>
    <col min="5375" max="5375" width="6" customWidth="1"/>
    <col min="5376" max="5376" width="8.140625" customWidth="1"/>
    <col min="5377" max="5377" width="6.42578125" customWidth="1"/>
    <col min="5378" max="5378" width="25.85546875" customWidth="1"/>
    <col min="5379" max="5379" width="9.85546875" customWidth="1"/>
    <col min="5380" max="5380" width="0" hidden="1" customWidth="1"/>
    <col min="5381" max="5381" width="9.42578125" customWidth="1"/>
    <col min="5383" max="5383" width="10.5703125" customWidth="1"/>
    <col min="5384" max="5384" width="9.7109375" bestFit="1" customWidth="1"/>
    <col min="5628" max="5628" width="0" hidden="1" customWidth="1"/>
    <col min="5629" max="5629" width="4.140625" customWidth="1"/>
    <col min="5630" max="5630" width="5.5703125" customWidth="1"/>
    <col min="5631" max="5631" width="6" customWidth="1"/>
    <col min="5632" max="5632" width="8.140625" customWidth="1"/>
    <col min="5633" max="5633" width="6.42578125" customWidth="1"/>
    <col min="5634" max="5634" width="25.85546875" customWidth="1"/>
    <col min="5635" max="5635" width="9.85546875" customWidth="1"/>
    <col min="5636" max="5636" width="0" hidden="1" customWidth="1"/>
    <col min="5637" max="5637" width="9.42578125" customWidth="1"/>
    <col min="5639" max="5639" width="10.5703125" customWidth="1"/>
    <col min="5640" max="5640" width="9.7109375" bestFit="1" customWidth="1"/>
    <col min="5884" max="5884" width="0" hidden="1" customWidth="1"/>
    <col min="5885" max="5885" width="4.140625" customWidth="1"/>
    <col min="5886" max="5886" width="5.5703125" customWidth="1"/>
    <col min="5887" max="5887" width="6" customWidth="1"/>
    <col min="5888" max="5888" width="8.140625" customWidth="1"/>
    <col min="5889" max="5889" width="6.42578125" customWidth="1"/>
    <col min="5890" max="5890" width="25.85546875" customWidth="1"/>
    <col min="5891" max="5891" width="9.85546875" customWidth="1"/>
    <col min="5892" max="5892" width="0" hidden="1" customWidth="1"/>
    <col min="5893" max="5893" width="9.42578125" customWidth="1"/>
    <col min="5895" max="5895" width="10.5703125" customWidth="1"/>
    <col min="5896" max="5896" width="9.7109375" bestFit="1" customWidth="1"/>
    <col min="6140" max="6140" width="0" hidden="1" customWidth="1"/>
    <col min="6141" max="6141" width="4.140625" customWidth="1"/>
    <col min="6142" max="6142" width="5.5703125" customWidth="1"/>
    <col min="6143" max="6143" width="6" customWidth="1"/>
    <col min="6144" max="6144" width="8.140625" customWidth="1"/>
    <col min="6145" max="6145" width="6.42578125" customWidth="1"/>
    <col min="6146" max="6146" width="25.85546875" customWidth="1"/>
    <col min="6147" max="6147" width="9.85546875" customWidth="1"/>
    <col min="6148" max="6148" width="0" hidden="1" customWidth="1"/>
    <col min="6149" max="6149" width="9.42578125" customWidth="1"/>
    <col min="6151" max="6151" width="10.5703125" customWidth="1"/>
    <col min="6152" max="6152" width="9.7109375" bestFit="1" customWidth="1"/>
    <col min="6396" max="6396" width="0" hidden="1" customWidth="1"/>
    <col min="6397" max="6397" width="4.140625" customWidth="1"/>
    <col min="6398" max="6398" width="5.5703125" customWidth="1"/>
    <col min="6399" max="6399" width="6" customWidth="1"/>
    <col min="6400" max="6400" width="8.140625" customWidth="1"/>
    <col min="6401" max="6401" width="6.42578125" customWidth="1"/>
    <col min="6402" max="6402" width="25.85546875" customWidth="1"/>
    <col min="6403" max="6403" width="9.85546875" customWidth="1"/>
    <col min="6404" max="6404" width="0" hidden="1" customWidth="1"/>
    <col min="6405" max="6405" width="9.42578125" customWidth="1"/>
    <col min="6407" max="6407" width="10.5703125" customWidth="1"/>
    <col min="6408" max="6408" width="9.7109375" bestFit="1" customWidth="1"/>
    <col min="6652" max="6652" width="0" hidden="1" customWidth="1"/>
    <col min="6653" max="6653" width="4.140625" customWidth="1"/>
    <col min="6654" max="6654" width="5.5703125" customWidth="1"/>
    <col min="6655" max="6655" width="6" customWidth="1"/>
    <col min="6656" max="6656" width="8.140625" customWidth="1"/>
    <col min="6657" max="6657" width="6.42578125" customWidth="1"/>
    <col min="6658" max="6658" width="25.85546875" customWidth="1"/>
    <col min="6659" max="6659" width="9.85546875" customWidth="1"/>
    <col min="6660" max="6660" width="0" hidden="1" customWidth="1"/>
    <col min="6661" max="6661" width="9.42578125" customWidth="1"/>
    <col min="6663" max="6663" width="10.5703125" customWidth="1"/>
    <col min="6664" max="6664" width="9.7109375" bestFit="1" customWidth="1"/>
    <col min="6908" max="6908" width="0" hidden="1" customWidth="1"/>
    <col min="6909" max="6909" width="4.140625" customWidth="1"/>
    <col min="6910" max="6910" width="5.5703125" customWidth="1"/>
    <col min="6911" max="6911" width="6" customWidth="1"/>
    <col min="6912" max="6912" width="8.140625" customWidth="1"/>
    <col min="6913" max="6913" width="6.42578125" customWidth="1"/>
    <col min="6914" max="6914" width="25.85546875" customWidth="1"/>
    <col min="6915" max="6915" width="9.85546875" customWidth="1"/>
    <col min="6916" max="6916" width="0" hidden="1" customWidth="1"/>
    <col min="6917" max="6917" width="9.42578125" customWidth="1"/>
    <col min="6919" max="6919" width="10.5703125" customWidth="1"/>
    <col min="6920" max="6920" width="9.7109375" bestFit="1" customWidth="1"/>
    <col min="7164" max="7164" width="0" hidden="1" customWidth="1"/>
    <col min="7165" max="7165" width="4.140625" customWidth="1"/>
    <col min="7166" max="7166" width="5.5703125" customWidth="1"/>
    <col min="7167" max="7167" width="6" customWidth="1"/>
    <col min="7168" max="7168" width="8.140625" customWidth="1"/>
    <col min="7169" max="7169" width="6.42578125" customWidth="1"/>
    <col min="7170" max="7170" width="25.85546875" customWidth="1"/>
    <col min="7171" max="7171" width="9.85546875" customWidth="1"/>
    <col min="7172" max="7172" width="0" hidden="1" customWidth="1"/>
    <col min="7173" max="7173" width="9.42578125" customWidth="1"/>
    <col min="7175" max="7175" width="10.5703125" customWidth="1"/>
    <col min="7176" max="7176" width="9.7109375" bestFit="1" customWidth="1"/>
    <col min="7420" max="7420" width="0" hidden="1" customWidth="1"/>
    <col min="7421" max="7421" width="4.140625" customWidth="1"/>
    <col min="7422" max="7422" width="5.5703125" customWidth="1"/>
    <col min="7423" max="7423" width="6" customWidth="1"/>
    <col min="7424" max="7424" width="8.140625" customWidth="1"/>
    <col min="7425" max="7425" width="6.42578125" customWidth="1"/>
    <col min="7426" max="7426" width="25.85546875" customWidth="1"/>
    <col min="7427" max="7427" width="9.85546875" customWidth="1"/>
    <col min="7428" max="7428" width="0" hidden="1" customWidth="1"/>
    <col min="7429" max="7429" width="9.42578125" customWidth="1"/>
    <col min="7431" max="7431" width="10.5703125" customWidth="1"/>
    <col min="7432" max="7432" width="9.7109375" bestFit="1" customWidth="1"/>
    <col min="7676" max="7676" width="0" hidden="1" customWidth="1"/>
    <col min="7677" max="7677" width="4.140625" customWidth="1"/>
    <col min="7678" max="7678" width="5.5703125" customWidth="1"/>
    <col min="7679" max="7679" width="6" customWidth="1"/>
    <col min="7680" max="7680" width="8.140625" customWidth="1"/>
    <col min="7681" max="7681" width="6.42578125" customWidth="1"/>
    <col min="7682" max="7682" width="25.85546875" customWidth="1"/>
    <col min="7683" max="7683" width="9.85546875" customWidth="1"/>
    <col min="7684" max="7684" width="0" hidden="1" customWidth="1"/>
    <col min="7685" max="7685" width="9.42578125" customWidth="1"/>
    <col min="7687" max="7687" width="10.5703125" customWidth="1"/>
    <col min="7688" max="7688" width="9.7109375" bestFit="1" customWidth="1"/>
    <col min="7932" max="7932" width="0" hidden="1" customWidth="1"/>
    <col min="7933" max="7933" width="4.140625" customWidth="1"/>
    <col min="7934" max="7934" width="5.5703125" customWidth="1"/>
    <col min="7935" max="7935" width="6" customWidth="1"/>
    <col min="7936" max="7936" width="8.140625" customWidth="1"/>
    <col min="7937" max="7937" width="6.42578125" customWidth="1"/>
    <col min="7938" max="7938" width="25.85546875" customWidth="1"/>
    <col min="7939" max="7939" width="9.85546875" customWidth="1"/>
    <col min="7940" max="7940" width="0" hidden="1" customWidth="1"/>
    <col min="7941" max="7941" width="9.42578125" customWidth="1"/>
    <col min="7943" max="7943" width="10.5703125" customWidth="1"/>
    <col min="7944" max="7944" width="9.7109375" bestFit="1" customWidth="1"/>
    <col min="8188" max="8188" width="0" hidden="1" customWidth="1"/>
    <col min="8189" max="8189" width="4.140625" customWidth="1"/>
    <col min="8190" max="8190" width="5.5703125" customWidth="1"/>
    <col min="8191" max="8191" width="6" customWidth="1"/>
    <col min="8192" max="8192" width="8.140625" customWidth="1"/>
    <col min="8193" max="8193" width="6.42578125" customWidth="1"/>
    <col min="8194" max="8194" width="25.85546875" customWidth="1"/>
    <col min="8195" max="8195" width="9.85546875" customWidth="1"/>
    <col min="8196" max="8196" width="0" hidden="1" customWidth="1"/>
    <col min="8197" max="8197" width="9.42578125" customWidth="1"/>
    <col min="8199" max="8199" width="10.5703125" customWidth="1"/>
    <col min="8200" max="8200" width="9.7109375" bestFit="1" customWidth="1"/>
    <col min="8444" max="8444" width="0" hidden="1" customWidth="1"/>
    <col min="8445" max="8445" width="4.140625" customWidth="1"/>
    <col min="8446" max="8446" width="5.5703125" customWidth="1"/>
    <col min="8447" max="8447" width="6" customWidth="1"/>
    <col min="8448" max="8448" width="8.140625" customWidth="1"/>
    <col min="8449" max="8449" width="6.42578125" customWidth="1"/>
    <col min="8450" max="8450" width="25.85546875" customWidth="1"/>
    <col min="8451" max="8451" width="9.85546875" customWidth="1"/>
    <col min="8452" max="8452" width="0" hidden="1" customWidth="1"/>
    <col min="8453" max="8453" width="9.42578125" customWidth="1"/>
    <col min="8455" max="8455" width="10.5703125" customWidth="1"/>
    <col min="8456" max="8456" width="9.7109375" bestFit="1" customWidth="1"/>
    <col min="8700" max="8700" width="0" hidden="1" customWidth="1"/>
    <col min="8701" max="8701" width="4.140625" customWidth="1"/>
    <col min="8702" max="8702" width="5.5703125" customWidth="1"/>
    <col min="8703" max="8703" width="6" customWidth="1"/>
    <col min="8704" max="8704" width="8.140625" customWidth="1"/>
    <col min="8705" max="8705" width="6.42578125" customWidth="1"/>
    <col min="8706" max="8706" width="25.85546875" customWidth="1"/>
    <col min="8707" max="8707" width="9.85546875" customWidth="1"/>
    <col min="8708" max="8708" width="0" hidden="1" customWidth="1"/>
    <col min="8709" max="8709" width="9.42578125" customWidth="1"/>
    <col min="8711" max="8711" width="10.5703125" customWidth="1"/>
    <col min="8712" max="8712" width="9.7109375" bestFit="1" customWidth="1"/>
    <col min="8956" max="8956" width="0" hidden="1" customWidth="1"/>
    <col min="8957" max="8957" width="4.140625" customWidth="1"/>
    <col min="8958" max="8958" width="5.5703125" customWidth="1"/>
    <col min="8959" max="8959" width="6" customWidth="1"/>
    <col min="8960" max="8960" width="8.140625" customWidth="1"/>
    <col min="8961" max="8961" width="6.42578125" customWidth="1"/>
    <col min="8962" max="8962" width="25.85546875" customWidth="1"/>
    <col min="8963" max="8963" width="9.85546875" customWidth="1"/>
    <col min="8964" max="8964" width="0" hidden="1" customWidth="1"/>
    <col min="8965" max="8965" width="9.42578125" customWidth="1"/>
    <col min="8967" max="8967" width="10.5703125" customWidth="1"/>
    <col min="8968" max="8968" width="9.7109375" bestFit="1" customWidth="1"/>
    <col min="9212" max="9212" width="0" hidden="1" customWidth="1"/>
    <col min="9213" max="9213" width="4.140625" customWidth="1"/>
    <col min="9214" max="9214" width="5.5703125" customWidth="1"/>
    <col min="9215" max="9215" width="6" customWidth="1"/>
    <col min="9216" max="9216" width="8.140625" customWidth="1"/>
    <col min="9217" max="9217" width="6.42578125" customWidth="1"/>
    <col min="9218" max="9218" width="25.85546875" customWidth="1"/>
    <col min="9219" max="9219" width="9.85546875" customWidth="1"/>
    <col min="9220" max="9220" width="0" hidden="1" customWidth="1"/>
    <col min="9221" max="9221" width="9.42578125" customWidth="1"/>
    <col min="9223" max="9223" width="10.5703125" customWidth="1"/>
    <col min="9224" max="9224" width="9.7109375" bestFit="1" customWidth="1"/>
    <col min="9468" max="9468" width="0" hidden="1" customWidth="1"/>
    <col min="9469" max="9469" width="4.140625" customWidth="1"/>
    <col min="9470" max="9470" width="5.5703125" customWidth="1"/>
    <col min="9471" max="9471" width="6" customWidth="1"/>
    <col min="9472" max="9472" width="8.140625" customWidth="1"/>
    <col min="9473" max="9473" width="6.42578125" customWidth="1"/>
    <col min="9474" max="9474" width="25.85546875" customWidth="1"/>
    <col min="9475" max="9475" width="9.85546875" customWidth="1"/>
    <col min="9476" max="9476" width="0" hidden="1" customWidth="1"/>
    <col min="9477" max="9477" width="9.42578125" customWidth="1"/>
    <col min="9479" max="9479" width="10.5703125" customWidth="1"/>
    <col min="9480" max="9480" width="9.7109375" bestFit="1" customWidth="1"/>
    <col min="9724" max="9724" width="0" hidden="1" customWidth="1"/>
    <col min="9725" max="9725" width="4.140625" customWidth="1"/>
    <col min="9726" max="9726" width="5.5703125" customWidth="1"/>
    <col min="9727" max="9727" width="6" customWidth="1"/>
    <col min="9728" max="9728" width="8.140625" customWidth="1"/>
    <col min="9729" max="9729" width="6.42578125" customWidth="1"/>
    <col min="9730" max="9730" width="25.85546875" customWidth="1"/>
    <col min="9731" max="9731" width="9.85546875" customWidth="1"/>
    <col min="9732" max="9732" width="0" hidden="1" customWidth="1"/>
    <col min="9733" max="9733" width="9.42578125" customWidth="1"/>
    <col min="9735" max="9735" width="10.5703125" customWidth="1"/>
    <col min="9736" max="9736" width="9.7109375" bestFit="1" customWidth="1"/>
    <col min="9980" max="9980" width="0" hidden="1" customWidth="1"/>
    <col min="9981" max="9981" width="4.140625" customWidth="1"/>
    <col min="9982" max="9982" width="5.5703125" customWidth="1"/>
    <col min="9983" max="9983" width="6" customWidth="1"/>
    <col min="9984" max="9984" width="8.140625" customWidth="1"/>
    <col min="9985" max="9985" width="6.42578125" customWidth="1"/>
    <col min="9986" max="9986" width="25.85546875" customWidth="1"/>
    <col min="9987" max="9987" width="9.85546875" customWidth="1"/>
    <col min="9988" max="9988" width="0" hidden="1" customWidth="1"/>
    <col min="9989" max="9989" width="9.42578125" customWidth="1"/>
    <col min="9991" max="9991" width="10.5703125" customWidth="1"/>
    <col min="9992" max="9992" width="9.7109375" bestFit="1" customWidth="1"/>
    <col min="10236" max="10236" width="0" hidden="1" customWidth="1"/>
    <col min="10237" max="10237" width="4.140625" customWidth="1"/>
    <col min="10238" max="10238" width="5.5703125" customWidth="1"/>
    <col min="10239" max="10239" width="6" customWidth="1"/>
    <col min="10240" max="10240" width="8.140625" customWidth="1"/>
    <col min="10241" max="10241" width="6.42578125" customWidth="1"/>
    <col min="10242" max="10242" width="25.85546875" customWidth="1"/>
    <col min="10243" max="10243" width="9.85546875" customWidth="1"/>
    <col min="10244" max="10244" width="0" hidden="1" customWidth="1"/>
    <col min="10245" max="10245" width="9.42578125" customWidth="1"/>
    <col min="10247" max="10247" width="10.5703125" customWidth="1"/>
    <col min="10248" max="10248" width="9.7109375" bestFit="1" customWidth="1"/>
    <col min="10492" max="10492" width="0" hidden="1" customWidth="1"/>
    <col min="10493" max="10493" width="4.140625" customWidth="1"/>
    <col min="10494" max="10494" width="5.5703125" customWidth="1"/>
    <col min="10495" max="10495" width="6" customWidth="1"/>
    <col min="10496" max="10496" width="8.140625" customWidth="1"/>
    <col min="10497" max="10497" width="6.42578125" customWidth="1"/>
    <col min="10498" max="10498" width="25.85546875" customWidth="1"/>
    <col min="10499" max="10499" width="9.85546875" customWidth="1"/>
    <col min="10500" max="10500" width="0" hidden="1" customWidth="1"/>
    <col min="10501" max="10501" width="9.42578125" customWidth="1"/>
    <col min="10503" max="10503" width="10.5703125" customWidth="1"/>
    <col min="10504" max="10504" width="9.7109375" bestFit="1" customWidth="1"/>
    <col min="10748" max="10748" width="0" hidden="1" customWidth="1"/>
    <col min="10749" max="10749" width="4.140625" customWidth="1"/>
    <col min="10750" max="10750" width="5.5703125" customWidth="1"/>
    <col min="10751" max="10751" width="6" customWidth="1"/>
    <col min="10752" max="10752" width="8.140625" customWidth="1"/>
    <col min="10753" max="10753" width="6.42578125" customWidth="1"/>
    <col min="10754" max="10754" width="25.85546875" customWidth="1"/>
    <col min="10755" max="10755" width="9.85546875" customWidth="1"/>
    <col min="10756" max="10756" width="0" hidden="1" customWidth="1"/>
    <col min="10757" max="10757" width="9.42578125" customWidth="1"/>
    <col min="10759" max="10759" width="10.5703125" customWidth="1"/>
    <col min="10760" max="10760" width="9.7109375" bestFit="1" customWidth="1"/>
    <col min="11004" max="11004" width="0" hidden="1" customWidth="1"/>
    <col min="11005" max="11005" width="4.140625" customWidth="1"/>
    <col min="11006" max="11006" width="5.5703125" customWidth="1"/>
    <col min="11007" max="11007" width="6" customWidth="1"/>
    <col min="11008" max="11008" width="8.140625" customWidth="1"/>
    <col min="11009" max="11009" width="6.42578125" customWidth="1"/>
    <col min="11010" max="11010" width="25.85546875" customWidth="1"/>
    <col min="11011" max="11011" width="9.85546875" customWidth="1"/>
    <col min="11012" max="11012" width="0" hidden="1" customWidth="1"/>
    <col min="11013" max="11013" width="9.42578125" customWidth="1"/>
    <col min="11015" max="11015" width="10.5703125" customWidth="1"/>
    <col min="11016" max="11016" width="9.7109375" bestFit="1" customWidth="1"/>
    <col min="11260" max="11260" width="0" hidden="1" customWidth="1"/>
    <col min="11261" max="11261" width="4.140625" customWidth="1"/>
    <col min="11262" max="11262" width="5.5703125" customWidth="1"/>
    <col min="11263" max="11263" width="6" customWidth="1"/>
    <col min="11264" max="11264" width="8.140625" customWidth="1"/>
    <col min="11265" max="11265" width="6.42578125" customWidth="1"/>
    <col min="11266" max="11266" width="25.85546875" customWidth="1"/>
    <col min="11267" max="11267" width="9.85546875" customWidth="1"/>
    <col min="11268" max="11268" width="0" hidden="1" customWidth="1"/>
    <col min="11269" max="11269" width="9.42578125" customWidth="1"/>
    <col min="11271" max="11271" width="10.5703125" customWidth="1"/>
    <col min="11272" max="11272" width="9.7109375" bestFit="1" customWidth="1"/>
    <col min="11516" max="11516" width="0" hidden="1" customWidth="1"/>
    <col min="11517" max="11517" width="4.140625" customWidth="1"/>
    <col min="11518" max="11518" width="5.5703125" customWidth="1"/>
    <col min="11519" max="11519" width="6" customWidth="1"/>
    <col min="11520" max="11520" width="8.140625" customWidth="1"/>
    <col min="11521" max="11521" width="6.42578125" customWidth="1"/>
    <col min="11522" max="11522" width="25.85546875" customWidth="1"/>
    <col min="11523" max="11523" width="9.85546875" customWidth="1"/>
    <col min="11524" max="11524" width="0" hidden="1" customWidth="1"/>
    <col min="11525" max="11525" width="9.42578125" customWidth="1"/>
    <col min="11527" max="11527" width="10.5703125" customWidth="1"/>
    <col min="11528" max="11528" width="9.7109375" bestFit="1" customWidth="1"/>
    <col min="11772" max="11772" width="0" hidden="1" customWidth="1"/>
    <col min="11773" max="11773" width="4.140625" customWidth="1"/>
    <col min="11774" max="11774" width="5.5703125" customWidth="1"/>
    <col min="11775" max="11775" width="6" customWidth="1"/>
    <col min="11776" max="11776" width="8.140625" customWidth="1"/>
    <col min="11777" max="11777" width="6.42578125" customWidth="1"/>
    <col min="11778" max="11778" width="25.85546875" customWidth="1"/>
    <col min="11779" max="11779" width="9.85546875" customWidth="1"/>
    <col min="11780" max="11780" width="0" hidden="1" customWidth="1"/>
    <col min="11781" max="11781" width="9.42578125" customWidth="1"/>
    <col min="11783" max="11783" width="10.5703125" customWidth="1"/>
    <col min="11784" max="11784" width="9.7109375" bestFit="1" customWidth="1"/>
    <col min="12028" max="12028" width="0" hidden="1" customWidth="1"/>
    <col min="12029" max="12029" width="4.140625" customWidth="1"/>
    <col min="12030" max="12030" width="5.5703125" customWidth="1"/>
    <col min="12031" max="12031" width="6" customWidth="1"/>
    <col min="12032" max="12032" width="8.140625" customWidth="1"/>
    <col min="12033" max="12033" width="6.42578125" customWidth="1"/>
    <col min="12034" max="12034" width="25.85546875" customWidth="1"/>
    <col min="12035" max="12035" width="9.85546875" customWidth="1"/>
    <col min="12036" max="12036" width="0" hidden="1" customWidth="1"/>
    <col min="12037" max="12037" width="9.42578125" customWidth="1"/>
    <col min="12039" max="12039" width="10.5703125" customWidth="1"/>
    <col min="12040" max="12040" width="9.7109375" bestFit="1" customWidth="1"/>
    <col min="12284" max="12284" width="0" hidden="1" customWidth="1"/>
    <col min="12285" max="12285" width="4.140625" customWidth="1"/>
    <col min="12286" max="12286" width="5.5703125" customWidth="1"/>
    <col min="12287" max="12287" width="6" customWidth="1"/>
    <col min="12288" max="12288" width="8.140625" customWidth="1"/>
    <col min="12289" max="12289" width="6.42578125" customWidth="1"/>
    <col min="12290" max="12290" width="25.85546875" customWidth="1"/>
    <col min="12291" max="12291" width="9.85546875" customWidth="1"/>
    <col min="12292" max="12292" width="0" hidden="1" customWidth="1"/>
    <col min="12293" max="12293" width="9.42578125" customWidth="1"/>
    <col min="12295" max="12295" width="10.5703125" customWidth="1"/>
    <col min="12296" max="12296" width="9.7109375" bestFit="1" customWidth="1"/>
    <col min="12540" max="12540" width="0" hidden="1" customWidth="1"/>
    <col min="12541" max="12541" width="4.140625" customWidth="1"/>
    <col min="12542" max="12542" width="5.5703125" customWidth="1"/>
    <col min="12543" max="12543" width="6" customWidth="1"/>
    <col min="12544" max="12544" width="8.140625" customWidth="1"/>
    <col min="12545" max="12545" width="6.42578125" customWidth="1"/>
    <col min="12546" max="12546" width="25.85546875" customWidth="1"/>
    <col min="12547" max="12547" width="9.85546875" customWidth="1"/>
    <col min="12548" max="12548" width="0" hidden="1" customWidth="1"/>
    <col min="12549" max="12549" width="9.42578125" customWidth="1"/>
    <col min="12551" max="12551" width="10.5703125" customWidth="1"/>
    <col min="12552" max="12552" width="9.7109375" bestFit="1" customWidth="1"/>
    <col min="12796" max="12796" width="0" hidden="1" customWidth="1"/>
    <col min="12797" max="12797" width="4.140625" customWidth="1"/>
    <col min="12798" max="12798" width="5.5703125" customWidth="1"/>
    <col min="12799" max="12799" width="6" customWidth="1"/>
    <col min="12800" max="12800" width="8.140625" customWidth="1"/>
    <col min="12801" max="12801" width="6.42578125" customWidth="1"/>
    <col min="12802" max="12802" width="25.85546875" customWidth="1"/>
    <col min="12803" max="12803" width="9.85546875" customWidth="1"/>
    <col min="12804" max="12804" width="0" hidden="1" customWidth="1"/>
    <col min="12805" max="12805" width="9.42578125" customWidth="1"/>
    <col min="12807" max="12807" width="10.5703125" customWidth="1"/>
    <col min="12808" max="12808" width="9.7109375" bestFit="1" customWidth="1"/>
    <col min="13052" max="13052" width="0" hidden="1" customWidth="1"/>
    <col min="13053" max="13053" width="4.140625" customWidth="1"/>
    <col min="13054" max="13054" width="5.5703125" customWidth="1"/>
    <col min="13055" max="13055" width="6" customWidth="1"/>
    <col min="13056" max="13056" width="8.140625" customWidth="1"/>
    <col min="13057" max="13057" width="6.42578125" customWidth="1"/>
    <col min="13058" max="13058" width="25.85546875" customWidth="1"/>
    <col min="13059" max="13059" width="9.85546875" customWidth="1"/>
    <col min="13060" max="13060" width="0" hidden="1" customWidth="1"/>
    <col min="13061" max="13061" width="9.42578125" customWidth="1"/>
    <col min="13063" max="13063" width="10.5703125" customWidth="1"/>
    <col min="13064" max="13064" width="9.7109375" bestFit="1" customWidth="1"/>
    <col min="13308" max="13308" width="0" hidden="1" customWidth="1"/>
    <col min="13309" max="13309" width="4.140625" customWidth="1"/>
    <col min="13310" max="13310" width="5.5703125" customWidth="1"/>
    <col min="13311" max="13311" width="6" customWidth="1"/>
    <col min="13312" max="13312" width="8.140625" customWidth="1"/>
    <col min="13313" max="13313" width="6.42578125" customWidth="1"/>
    <col min="13314" max="13314" width="25.85546875" customWidth="1"/>
    <col min="13315" max="13315" width="9.85546875" customWidth="1"/>
    <col min="13316" max="13316" width="0" hidden="1" customWidth="1"/>
    <col min="13317" max="13317" width="9.42578125" customWidth="1"/>
    <col min="13319" max="13319" width="10.5703125" customWidth="1"/>
    <col min="13320" max="13320" width="9.7109375" bestFit="1" customWidth="1"/>
    <col min="13564" max="13564" width="0" hidden="1" customWidth="1"/>
    <col min="13565" max="13565" width="4.140625" customWidth="1"/>
    <col min="13566" max="13566" width="5.5703125" customWidth="1"/>
    <col min="13567" max="13567" width="6" customWidth="1"/>
    <col min="13568" max="13568" width="8.140625" customWidth="1"/>
    <col min="13569" max="13569" width="6.42578125" customWidth="1"/>
    <col min="13570" max="13570" width="25.85546875" customWidth="1"/>
    <col min="13571" max="13571" width="9.85546875" customWidth="1"/>
    <col min="13572" max="13572" width="0" hidden="1" customWidth="1"/>
    <col min="13573" max="13573" width="9.42578125" customWidth="1"/>
    <col min="13575" max="13575" width="10.5703125" customWidth="1"/>
    <col min="13576" max="13576" width="9.7109375" bestFit="1" customWidth="1"/>
    <col min="13820" max="13820" width="0" hidden="1" customWidth="1"/>
    <col min="13821" max="13821" width="4.140625" customWidth="1"/>
    <col min="13822" max="13822" width="5.5703125" customWidth="1"/>
    <col min="13823" max="13823" width="6" customWidth="1"/>
    <col min="13824" max="13824" width="8.140625" customWidth="1"/>
    <col min="13825" max="13825" width="6.42578125" customWidth="1"/>
    <col min="13826" max="13826" width="25.85546875" customWidth="1"/>
    <col min="13827" max="13827" width="9.85546875" customWidth="1"/>
    <col min="13828" max="13828" width="0" hidden="1" customWidth="1"/>
    <col min="13829" max="13829" width="9.42578125" customWidth="1"/>
    <col min="13831" max="13831" width="10.5703125" customWidth="1"/>
    <col min="13832" max="13832" width="9.7109375" bestFit="1" customWidth="1"/>
    <col min="14076" max="14076" width="0" hidden="1" customWidth="1"/>
    <col min="14077" max="14077" width="4.140625" customWidth="1"/>
    <col min="14078" max="14078" width="5.5703125" customWidth="1"/>
    <col min="14079" max="14079" width="6" customWidth="1"/>
    <col min="14080" max="14080" width="8.140625" customWidth="1"/>
    <col min="14081" max="14081" width="6.42578125" customWidth="1"/>
    <col min="14082" max="14082" width="25.85546875" customWidth="1"/>
    <col min="14083" max="14083" width="9.85546875" customWidth="1"/>
    <col min="14084" max="14084" width="0" hidden="1" customWidth="1"/>
    <col min="14085" max="14085" width="9.42578125" customWidth="1"/>
    <col min="14087" max="14087" width="10.5703125" customWidth="1"/>
    <col min="14088" max="14088" width="9.7109375" bestFit="1" customWidth="1"/>
    <col min="14332" max="14332" width="0" hidden="1" customWidth="1"/>
    <col min="14333" max="14333" width="4.140625" customWidth="1"/>
    <col min="14334" max="14334" width="5.5703125" customWidth="1"/>
    <col min="14335" max="14335" width="6" customWidth="1"/>
    <col min="14336" max="14336" width="8.140625" customWidth="1"/>
    <col min="14337" max="14337" width="6.42578125" customWidth="1"/>
    <col min="14338" max="14338" width="25.85546875" customWidth="1"/>
    <col min="14339" max="14339" width="9.85546875" customWidth="1"/>
    <col min="14340" max="14340" width="0" hidden="1" customWidth="1"/>
    <col min="14341" max="14341" width="9.42578125" customWidth="1"/>
    <col min="14343" max="14343" width="10.5703125" customWidth="1"/>
    <col min="14344" max="14344" width="9.7109375" bestFit="1" customWidth="1"/>
    <col min="14588" max="14588" width="0" hidden="1" customWidth="1"/>
    <col min="14589" max="14589" width="4.140625" customWidth="1"/>
    <col min="14590" max="14590" width="5.5703125" customWidth="1"/>
    <col min="14591" max="14591" width="6" customWidth="1"/>
    <col min="14592" max="14592" width="8.140625" customWidth="1"/>
    <col min="14593" max="14593" width="6.42578125" customWidth="1"/>
    <col min="14594" max="14594" width="25.85546875" customWidth="1"/>
    <col min="14595" max="14595" width="9.85546875" customWidth="1"/>
    <col min="14596" max="14596" width="0" hidden="1" customWidth="1"/>
    <col min="14597" max="14597" width="9.42578125" customWidth="1"/>
    <col min="14599" max="14599" width="10.5703125" customWidth="1"/>
    <col min="14600" max="14600" width="9.7109375" bestFit="1" customWidth="1"/>
    <col min="14844" max="14844" width="0" hidden="1" customWidth="1"/>
    <col min="14845" max="14845" width="4.140625" customWidth="1"/>
    <col min="14846" max="14846" width="5.5703125" customWidth="1"/>
    <col min="14847" max="14847" width="6" customWidth="1"/>
    <col min="14848" max="14848" width="8.140625" customWidth="1"/>
    <col min="14849" max="14849" width="6.42578125" customWidth="1"/>
    <col min="14850" max="14850" width="25.85546875" customWidth="1"/>
    <col min="14851" max="14851" width="9.85546875" customWidth="1"/>
    <col min="14852" max="14852" width="0" hidden="1" customWidth="1"/>
    <col min="14853" max="14853" width="9.42578125" customWidth="1"/>
    <col min="14855" max="14855" width="10.5703125" customWidth="1"/>
    <col min="14856" max="14856" width="9.7109375" bestFit="1" customWidth="1"/>
    <col min="15100" max="15100" width="0" hidden="1" customWidth="1"/>
    <col min="15101" max="15101" width="4.140625" customWidth="1"/>
    <col min="15102" max="15102" width="5.5703125" customWidth="1"/>
    <col min="15103" max="15103" width="6" customWidth="1"/>
    <col min="15104" max="15104" width="8.140625" customWidth="1"/>
    <col min="15105" max="15105" width="6.42578125" customWidth="1"/>
    <col min="15106" max="15106" width="25.85546875" customWidth="1"/>
    <col min="15107" max="15107" width="9.85546875" customWidth="1"/>
    <col min="15108" max="15108" width="0" hidden="1" customWidth="1"/>
    <col min="15109" max="15109" width="9.42578125" customWidth="1"/>
    <col min="15111" max="15111" width="10.5703125" customWidth="1"/>
    <col min="15112" max="15112" width="9.7109375" bestFit="1" customWidth="1"/>
    <col min="15356" max="15356" width="0" hidden="1" customWidth="1"/>
    <col min="15357" max="15357" width="4.140625" customWidth="1"/>
    <col min="15358" max="15358" width="5.5703125" customWidth="1"/>
    <col min="15359" max="15359" width="6" customWidth="1"/>
    <col min="15360" max="15360" width="8.140625" customWidth="1"/>
    <col min="15361" max="15361" width="6.42578125" customWidth="1"/>
    <col min="15362" max="15362" width="25.85546875" customWidth="1"/>
    <col min="15363" max="15363" width="9.85546875" customWidth="1"/>
    <col min="15364" max="15364" width="0" hidden="1" customWidth="1"/>
    <col min="15365" max="15365" width="9.42578125" customWidth="1"/>
    <col min="15367" max="15367" width="10.5703125" customWidth="1"/>
    <col min="15368" max="15368" width="9.7109375" bestFit="1" customWidth="1"/>
    <col min="15612" max="15612" width="0" hidden="1" customWidth="1"/>
    <col min="15613" max="15613" width="4.140625" customWidth="1"/>
    <col min="15614" max="15614" width="5.5703125" customWidth="1"/>
    <col min="15615" max="15615" width="6" customWidth="1"/>
    <col min="15616" max="15616" width="8.140625" customWidth="1"/>
    <col min="15617" max="15617" width="6.42578125" customWidth="1"/>
    <col min="15618" max="15618" width="25.85546875" customWidth="1"/>
    <col min="15619" max="15619" width="9.85546875" customWidth="1"/>
    <col min="15620" max="15620" width="0" hidden="1" customWidth="1"/>
    <col min="15621" max="15621" width="9.42578125" customWidth="1"/>
    <col min="15623" max="15623" width="10.5703125" customWidth="1"/>
    <col min="15624" max="15624" width="9.7109375" bestFit="1" customWidth="1"/>
    <col min="15868" max="15868" width="0" hidden="1" customWidth="1"/>
    <col min="15869" max="15869" width="4.140625" customWidth="1"/>
    <col min="15870" max="15870" width="5.5703125" customWidth="1"/>
    <col min="15871" max="15871" width="6" customWidth="1"/>
    <col min="15872" max="15872" width="8.140625" customWidth="1"/>
    <col min="15873" max="15873" width="6.42578125" customWidth="1"/>
    <col min="15874" max="15874" width="25.85546875" customWidth="1"/>
    <col min="15875" max="15875" width="9.85546875" customWidth="1"/>
    <col min="15876" max="15876" width="0" hidden="1" customWidth="1"/>
    <col min="15877" max="15877" width="9.42578125" customWidth="1"/>
    <col min="15879" max="15879" width="10.5703125" customWidth="1"/>
    <col min="15880" max="15880" width="9.7109375" bestFit="1" customWidth="1"/>
    <col min="16124" max="16124" width="0" hidden="1" customWidth="1"/>
    <col min="16125" max="16125" width="4.140625" customWidth="1"/>
    <col min="16126" max="16126" width="5.5703125" customWidth="1"/>
    <col min="16127" max="16127" width="6" customWidth="1"/>
    <col min="16128" max="16128" width="8.140625" customWidth="1"/>
    <col min="16129" max="16129" width="6.42578125" customWidth="1"/>
    <col min="16130" max="16130" width="25.85546875" customWidth="1"/>
    <col min="16131" max="16131" width="9.85546875" customWidth="1"/>
    <col min="16132" max="16132" width="0" hidden="1" customWidth="1"/>
    <col min="16133" max="16133" width="9.42578125" customWidth="1"/>
    <col min="16135" max="16135" width="10.5703125" customWidth="1"/>
    <col min="16136" max="16136" width="9.7109375" bestFit="1" customWidth="1"/>
  </cols>
  <sheetData>
    <row r="2" spans="2:12" ht="15.75" thickBot="1" x14ac:dyDescent="0.3"/>
    <row r="3" spans="2:12" ht="18.75" x14ac:dyDescent="0.3">
      <c r="B3" s="196" t="s">
        <v>248</v>
      </c>
      <c r="C3" s="197"/>
      <c r="D3" s="197"/>
      <c r="E3" s="197"/>
      <c r="F3" s="274"/>
      <c r="G3" s="274"/>
      <c r="H3" s="198"/>
      <c r="I3" s="198"/>
      <c r="J3" s="198"/>
      <c r="K3" s="198"/>
      <c r="L3" s="198"/>
    </row>
    <row r="4" spans="2:12" ht="38.25" x14ac:dyDescent="0.25">
      <c r="B4" s="857" t="s">
        <v>0</v>
      </c>
      <c r="C4" s="858"/>
      <c r="D4" s="858"/>
      <c r="E4" s="858"/>
      <c r="F4" s="858"/>
      <c r="G4" s="859"/>
      <c r="H4" s="636" t="s">
        <v>374</v>
      </c>
      <c r="I4" s="636" t="s">
        <v>432</v>
      </c>
      <c r="J4" s="636" t="s">
        <v>433</v>
      </c>
      <c r="K4" s="636" t="s">
        <v>407</v>
      </c>
      <c r="L4" s="636" t="s">
        <v>408</v>
      </c>
    </row>
    <row r="5" spans="2:12" ht="33.75" x14ac:dyDescent="0.25">
      <c r="B5" s="200" t="s">
        <v>196</v>
      </c>
      <c r="C5" s="201" t="s">
        <v>197</v>
      </c>
      <c r="D5" s="202" t="s">
        <v>198</v>
      </c>
      <c r="E5" s="202" t="s">
        <v>199</v>
      </c>
      <c r="F5" s="202" t="s">
        <v>224</v>
      </c>
      <c r="G5" s="203" t="s">
        <v>201</v>
      </c>
      <c r="H5" s="443">
        <f t="shared" ref="H5" si="0">H6+H17</f>
        <v>6360</v>
      </c>
      <c r="I5" s="443">
        <f t="shared" ref="I5:K5" si="1">I6+I17</f>
        <v>151.83000000000001</v>
      </c>
      <c r="J5" s="443">
        <f t="shared" si="1"/>
        <v>6511.83</v>
      </c>
      <c r="K5" s="443">
        <f t="shared" si="1"/>
        <v>17626.7</v>
      </c>
      <c r="L5" s="772">
        <f t="shared" ref="L5:L16" si="2">K5/J5*100</f>
        <v>270.68734902477496</v>
      </c>
    </row>
    <row r="6" spans="2:12" ht="15.75" x14ac:dyDescent="0.25">
      <c r="B6" s="372"/>
      <c r="C6" s="206">
        <v>1</v>
      </c>
      <c r="D6" s="842" t="s">
        <v>249</v>
      </c>
      <c r="E6" s="860"/>
      <c r="F6" s="860"/>
      <c r="G6" s="861"/>
      <c r="H6" s="373">
        <f>SUM(H7+H13)</f>
        <v>6360</v>
      </c>
      <c r="I6" s="373">
        <f t="shared" ref="I6:K6" si="3">SUM(I7+I13)</f>
        <v>151.83000000000001</v>
      </c>
      <c r="J6" s="373">
        <f t="shared" si="3"/>
        <v>6511.83</v>
      </c>
      <c r="K6" s="373">
        <f t="shared" si="3"/>
        <v>14844.570000000002</v>
      </c>
      <c r="L6" s="769">
        <f t="shared" si="2"/>
        <v>227.96310714499612</v>
      </c>
    </row>
    <row r="7" spans="2:12" ht="15.75" x14ac:dyDescent="0.25">
      <c r="B7" s="374"/>
      <c r="C7" s="375"/>
      <c r="D7" s="308">
        <v>1</v>
      </c>
      <c r="E7" s="910" t="s">
        <v>250</v>
      </c>
      <c r="F7" s="911"/>
      <c r="G7" s="912"/>
      <c r="H7" s="492">
        <f t="shared" ref="H7" si="4">H8</f>
        <v>4900</v>
      </c>
      <c r="I7" s="492">
        <f t="shared" ref="I7:K7" si="5">I8</f>
        <v>151.83000000000001</v>
      </c>
      <c r="J7" s="492">
        <f t="shared" si="5"/>
        <v>5051.83</v>
      </c>
      <c r="K7" s="492">
        <f t="shared" si="5"/>
        <v>13588.390000000001</v>
      </c>
      <c r="L7" s="770">
        <f t="shared" si="2"/>
        <v>268.97955790277985</v>
      </c>
    </row>
    <row r="8" spans="2:12" ht="15.75" x14ac:dyDescent="0.25">
      <c r="B8" s="376"/>
      <c r="C8" s="377"/>
      <c r="D8" s="378"/>
      <c r="E8" s="283" t="s">
        <v>251</v>
      </c>
      <c r="F8" s="73">
        <v>630</v>
      </c>
      <c r="G8" s="107" t="s">
        <v>19</v>
      </c>
      <c r="H8" s="51">
        <f t="shared" ref="H8" si="6">SUM(H9:H12)</f>
        <v>4900</v>
      </c>
      <c r="I8" s="51">
        <f t="shared" ref="I8:K8" si="7">SUM(I9:I12)</f>
        <v>151.83000000000001</v>
      </c>
      <c r="J8" s="51">
        <f t="shared" si="7"/>
        <v>5051.83</v>
      </c>
      <c r="K8" s="51">
        <f t="shared" si="7"/>
        <v>13588.390000000001</v>
      </c>
      <c r="L8" s="767">
        <f t="shared" si="2"/>
        <v>268.97955790277985</v>
      </c>
    </row>
    <row r="9" spans="2:12" ht="15.75" x14ac:dyDescent="0.25">
      <c r="B9" s="376"/>
      <c r="C9" s="377"/>
      <c r="D9" s="378"/>
      <c r="E9" s="283" t="s">
        <v>251</v>
      </c>
      <c r="F9" s="128">
        <v>632</v>
      </c>
      <c r="G9" s="215" t="s">
        <v>91</v>
      </c>
      <c r="H9" s="76">
        <v>1200</v>
      </c>
      <c r="I9" s="76"/>
      <c r="J9" s="76">
        <v>1200</v>
      </c>
      <c r="K9" s="130">
        <v>531.54</v>
      </c>
      <c r="L9" s="767">
        <f t="shared" si="2"/>
        <v>44.294999999999995</v>
      </c>
    </row>
    <row r="10" spans="2:12" ht="15.75" x14ac:dyDescent="0.25">
      <c r="B10" s="376"/>
      <c r="C10" s="377"/>
      <c r="D10" s="378"/>
      <c r="E10" s="283" t="s">
        <v>251</v>
      </c>
      <c r="F10" s="128">
        <v>633</v>
      </c>
      <c r="G10" s="215" t="s">
        <v>92</v>
      </c>
      <c r="H10" s="52">
        <v>1000</v>
      </c>
      <c r="I10" s="76">
        <v>151.83000000000001</v>
      </c>
      <c r="J10" s="76">
        <v>1151.83</v>
      </c>
      <c r="K10" s="130">
        <v>4769.99</v>
      </c>
      <c r="L10" s="767">
        <f t="shared" si="2"/>
        <v>414.12274380767997</v>
      </c>
    </row>
    <row r="11" spans="2:12" ht="15.75" x14ac:dyDescent="0.25">
      <c r="B11" s="376"/>
      <c r="C11" s="377"/>
      <c r="D11" s="378"/>
      <c r="E11" s="283" t="s">
        <v>251</v>
      </c>
      <c r="F11" s="128">
        <v>635</v>
      </c>
      <c r="G11" s="215" t="s">
        <v>93</v>
      </c>
      <c r="H11" s="76">
        <v>1200</v>
      </c>
      <c r="I11" s="52"/>
      <c r="J11" s="52">
        <v>1200</v>
      </c>
      <c r="K11" s="130">
        <v>7691.26</v>
      </c>
      <c r="L11" s="767">
        <f t="shared" si="2"/>
        <v>640.93833333333339</v>
      </c>
    </row>
    <row r="12" spans="2:12" ht="15.75" x14ac:dyDescent="0.25">
      <c r="B12" s="376"/>
      <c r="C12" s="377"/>
      <c r="D12" s="378"/>
      <c r="E12" s="283" t="s">
        <v>251</v>
      </c>
      <c r="F12" s="128">
        <v>637</v>
      </c>
      <c r="G12" s="151" t="s">
        <v>94</v>
      </c>
      <c r="H12" s="86">
        <v>1500</v>
      </c>
      <c r="I12" s="76"/>
      <c r="J12" s="76">
        <v>1500</v>
      </c>
      <c r="K12" s="130">
        <v>595.6</v>
      </c>
      <c r="L12" s="767">
        <f t="shared" si="2"/>
        <v>39.706666666666671</v>
      </c>
    </row>
    <row r="13" spans="2:12" ht="15.75" x14ac:dyDescent="0.25">
      <c r="B13" s="374"/>
      <c r="C13" s="375"/>
      <c r="D13" s="231">
        <v>2</v>
      </c>
      <c r="E13" s="913" t="s">
        <v>252</v>
      </c>
      <c r="F13" s="914"/>
      <c r="G13" s="915"/>
      <c r="H13" s="233">
        <f t="shared" ref="H13" si="8">SUM(H14:H16)</f>
        <v>1460</v>
      </c>
      <c r="I13" s="233">
        <f>SUM(I14:I16)</f>
        <v>0</v>
      </c>
      <c r="J13" s="233">
        <f t="shared" ref="J13:K13" si="9">SUM(J14:J16)</f>
        <v>1460</v>
      </c>
      <c r="K13" s="233">
        <f t="shared" si="9"/>
        <v>1256.18</v>
      </c>
      <c r="L13" s="770">
        <f t="shared" si="2"/>
        <v>86.039726027397265</v>
      </c>
    </row>
    <row r="14" spans="2:12" ht="26.25" x14ac:dyDescent="0.25">
      <c r="B14" s="376"/>
      <c r="C14" s="377"/>
      <c r="D14" s="304"/>
      <c r="E14" s="295" t="s">
        <v>251</v>
      </c>
      <c r="F14" s="128">
        <v>610</v>
      </c>
      <c r="G14" s="102" t="s">
        <v>3</v>
      </c>
      <c r="H14" s="453">
        <v>0</v>
      </c>
      <c r="I14" s="453">
        <v>0</v>
      </c>
      <c r="J14" s="453">
        <v>0</v>
      </c>
      <c r="K14" s="753">
        <v>0</v>
      </c>
      <c r="L14" s="767"/>
    </row>
    <row r="15" spans="2:12" ht="26.25" x14ac:dyDescent="0.25">
      <c r="B15" s="376"/>
      <c r="C15" s="377"/>
      <c r="D15" s="304"/>
      <c r="E15" s="295" t="s">
        <v>251</v>
      </c>
      <c r="F15" s="214">
        <v>620</v>
      </c>
      <c r="G15" s="102" t="s">
        <v>76</v>
      </c>
      <c r="H15" s="453">
        <v>360</v>
      </c>
      <c r="I15" s="453"/>
      <c r="J15" s="453">
        <v>360</v>
      </c>
      <c r="K15" s="452">
        <v>8.64</v>
      </c>
      <c r="L15" s="767">
        <f t="shared" si="2"/>
        <v>2.4</v>
      </c>
    </row>
    <row r="16" spans="2:12" ht="15.75" x14ac:dyDescent="0.25">
      <c r="B16" s="376"/>
      <c r="C16" s="377"/>
      <c r="D16" s="304"/>
      <c r="E16" s="295" t="s">
        <v>251</v>
      </c>
      <c r="F16" s="214">
        <v>630</v>
      </c>
      <c r="G16" s="102" t="s">
        <v>253</v>
      </c>
      <c r="H16" s="453">
        <v>1100</v>
      </c>
      <c r="I16" s="453"/>
      <c r="J16" s="453">
        <v>1100</v>
      </c>
      <c r="K16" s="452">
        <v>1247.54</v>
      </c>
      <c r="L16" s="767">
        <f t="shared" si="2"/>
        <v>113.41272727272727</v>
      </c>
    </row>
    <row r="17" spans="2:12" x14ac:dyDescent="0.25">
      <c r="B17" s="205"/>
      <c r="C17" s="206">
        <v>2</v>
      </c>
      <c r="D17" s="848" t="s">
        <v>254</v>
      </c>
      <c r="E17" s="862"/>
      <c r="F17" s="862"/>
      <c r="G17" s="863"/>
      <c r="H17" s="207">
        <f t="shared" ref="H17:K17" si="10">H18</f>
        <v>0</v>
      </c>
      <c r="I17" s="207">
        <f t="shared" si="10"/>
        <v>0</v>
      </c>
      <c r="J17" s="207">
        <f t="shared" si="10"/>
        <v>0</v>
      </c>
      <c r="K17" s="207">
        <f t="shared" si="10"/>
        <v>2782.13</v>
      </c>
      <c r="L17" s="769"/>
    </row>
    <row r="18" spans="2:12" x14ac:dyDescent="0.25">
      <c r="B18" s="335"/>
      <c r="C18" s="175"/>
      <c r="D18" s="282"/>
      <c r="E18" s="295" t="s">
        <v>251</v>
      </c>
      <c r="F18" s="113">
        <v>633</v>
      </c>
      <c r="G18" s="111" t="s">
        <v>255</v>
      </c>
      <c r="H18" s="76">
        <v>0</v>
      </c>
      <c r="I18" s="76">
        <v>0</v>
      </c>
      <c r="J18" s="52">
        <v>0</v>
      </c>
      <c r="K18" s="130">
        <v>2782.13</v>
      </c>
      <c r="L18" s="767">
        <v>0</v>
      </c>
    </row>
    <row r="19" spans="2:12" ht="21.75" customHeight="1" x14ac:dyDescent="0.25">
      <c r="B19" s="335"/>
      <c r="C19" s="175"/>
      <c r="D19" s="282"/>
      <c r="E19" s="282"/>
      <c r="F19" s="282"/>
      <c r="G19" s="282"/>
      <c r="H19" s="270"/>
    </row>
    <row r="20" spans="2:12" ht="15.75" thickBot="1" x14ac:dyDescent="0.3">
      <c r="B20" s="916"/>
      <c r="C20" s="917"/>
      <c r="D20" s="379" t="s">
        <v>106</v>
      </c>
      <c r="E20" s="380"/>
      <c r="F20" s="380"/>
      <c r="G20" s="380"/>
      <c r="H20" s="57"/>
      <c r="I20" s="57"/>
      <c r="J20" s="57"/>
      <c r="K20" s="57"/>
      <c r="L20" s="57"/>
    </row>
    <row r="21" spans="2:12" ht="33.75" x14ac:dyDescent="0.25">
      <c r="B21" s="381" t="s">
        <v>196</v>
      </c>
      <c r="C21" s="382" t="s">
        <v>223</v>
      </c>
      <c r="D21" s="383" t="s">
        <v>198</v>
      </c>
      <c r="E21" s="383" t="s">
        <v>199</v>
      </c>
      <c r="F21" s="383" t="s">
        <v>224</v>
      </c>
      <c r="G21" s="384" t="s">
        <v>201</v>
      </c>
      <c r="H21" s="293"/>
      <c r="I21" s="293"/>
      <c r="J21" s="293"/>
      <c r="K21" s="293"/>
      <c r="L21" s="293"/>
    </row>
    <row r="22" spans="2:12" x14ac:dyDescent="0.25">
      <c r="B22" s="385"/>
      <c r="C22" s="386"/>
      <c r="D22" s="386"/>
      <c r="E22" s="387" t="s">
        <v>257</v>
      </c>
      <c r="F22" s="388">
        <v>717</v>
      </c>
      <c r="G22" s="325" t="s">
        <v>437</v>
      </c>
      <c r="H22" s="57">
        <v>0</v>
      </c>
      <c r="I22" s="57">
        <v>9000</v>
      </c>
      <c r="J22" s="57">
        <v>9000</v>
      </c>
      <c r="K22" s="57">
        <v>0</v>
      </c>
      <c r="L22" s="768">
        <v>0</v>
      </c>
    </row>
    <row r="23" spans="2:12" ht="26.25" x14ac:dyDescent="0.25">
      <c r="B23" s="385"/>
      <c r="C23" s="385"/>
      <c r="D23" s="385"/>
      <c r="E23" s="387" t="s">
        <v>251</v>
      </c>
      <c r="F23" s="388">
        <v>740</v>
      </c>
      <c r="G23" s="325" t="s">
        <v>370</v>
      </c>
      <c r="H23" s="57"/>
      <c r="I23" s="57"/>
      <c r="J23" s="57"/>
      <c r="K23" s="57"/>
      <c r="L23" s="57"/>
    </row>
    <row r="24" spans="2:12" x14ac:dyDescent="0.25">
      <c r="H24" s="270"/>
    </row>
    <row r="25" spans="2:12" ht="15.75" x14ac:dyDescent="0.25">
      <c r="B25" s="909" t="s">
        <v>221</v>
      </c>
      <c r="C25" s="870"/>
      <c r="D25" s="870"/>
      <c r="E25" s="870"/>
      <c r="F25" s="870"/>
      <c r="G25" s="870"/>
      <c r="H25" s="207">
        <f>H5+H21</f>
        <v>6360</v>
      </c>
      <c r="I25" s="207">
        <f>I5+I21</f>
        <v>151.83000000000001</v>
      </c>
      <c r="J25" s="207">
        <f>J5+J21</f>
        <v>6511.83</v>
      </c>
    </row>
  </sheetData>
  <mergeCells count="7">
    <mergeCell ref="B25:G25"/>
    <mergeCell ref="B4:G4"/>
    <mergeCell ref="D6:G6"/>
    <mergeCell ref="E7:G7"/>
    <mergeCell ref="E13:G13"/>
    <mergeCell ref="D17:G17"/>
    <mergeCell ref="B20:C20"/>
  </mergeCells>
  <pageMargins left="0.31496062992125984" right="0.31496062992125984" top="0.74803149606299213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12</vt:i4>
      </vt:variant>
    </vt:vector>
  </HeadingPairs>
  <TitlesOfParts>
    <vt:vector size="12" baseType="lpstr">
      <vt:lpstr>príjem</vt:lpstr>
      <vt:lpstr>výdaj</vt:lpstr>
      <vt:lpstr>PR 1 planovanie, manažment</vt:lpstr>
      <vt:lpstr>PR 2 Služby občanom</vt:lpstr>
      <vt:lpstr>PR 3 odpadové hos.</vt:lpstr>
      <vt:lpstr>PR 4 komunikácie</vt:lpstr>
      <vt:lpstr>PR 5 vzdelávanie</vt:lpstr>
      <vt:lpstr>PR 6 šport</vt:lpstr>
      <vt:lpstr>PR 7 kultúra</vt:lpstr>
      <vt:lpstr>PR 8 ver.osvet.+údržba obce</vt:lpstr>
      <vt:lpstr>PR 9 bývanie</vt:lpstr>
      <vt:lpstr>PR 10 sociálne služby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Andrej Trnka</cp:lastModifiedBy>
  <cp:lastPrinted>2018-06-18T08:40:29Z</cp:lastPrinted>
  <dcterms:created xsi:type="dcterms:W3CDTF">2015-10-23T09:24:18Z</dcterms:created>
  <dcterms:modified xsi:type="dcterms:W3CDTF">2018-06-22T06:58:14Z</dcterms:modified>
</cp:coreProperties>
</file>