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795" tabRatio="830" activeTab="1"/>
  </bookViews>
  <sheets>
    <sheet name="príjem" sheetId="2" r:id="rId1"/>
    <sheet name="výdavky" sheetId="1" r:id="rId2"/>
    <sheet name="program 1" sheetId="3" r:id="rId3"/>
    <sheet name="program 2" sheetId="4" r:id="rId4"/>
    <sheet name="program 3" sheetId="5" r:id="rId5"/>
    <sheet name="program 4" sheetId="6" r:id="rId6"/>
    <sheet name="program 5" sheetId="7" r:id="rId7"/>
    <sheet name="program 6" sheetId="8" r:id="rId8"/>
    <sheet name="program 7" sheetId="9" r:id="rId9"/>
    <sheet name="program 8" sheetId="10" r:id="rId10"/>
    <sheet name="program 9" sheetId="11" r:id="rId11"/>
    <sheet name="program 10" sheetId="12" r:id="rId12"/>
    <sheet name="Hárok1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2" l="1"/>
  <c r="L6" i="8"/>
  <c r="L22" i="9"/>
  <c r="K22" i="9"/>
  <c r="M22" i="9"/>
  <c r="N22" i="9"/>
  <c r="H139" i="1"/>
  <c r="H214" i="1"/>
  <c r="H199" i="1"/>
  <c r="I199" i="1"/>
  <c r="J199" i="1"/>
  <c r="G199" i="1" l="1"/>
  <c r="F199" i="1"/>
  <c r="E199" i="1"/>
  <c r="N5" i="7" l="1"/>
  <c r="M5" i="7"/>
  <c r="L5" i="7"/>
  <c r="L275" i="7"/>
  <c r="L279" i="7"/>
  <c r="I191" i="1" l="1"/>
  <c r="M8" i="12"/>
  <c r="N8" i="12"/>
  <c r="M6" i="11"/>
  <c r="M5" i="11" s="1"/>
  <c r="N6" i="11"/>
  <c r="N5" i="11"/>
  <c r="L6" i="11"/>
  <c r="K26" i="13"/>
  <c r="K24" i="13"/>
  <c r="H26" i="13"/>
  <c r="E26" i="13"/>
  <c r="H24" i="13"/>
  <c r="E24" i="13"/>
  <c r="K16" i="13"/>
  <c r="H16" i="13"/>
  <c r="E16" i="13"/>
  <c r="K15" i="13"/>
  <c r="H15" i="13"/>
  <c r="E15" i="13"/>
  <c r="K14" i="13"/>
  <c r="H14" i="13"/>
  <c r="E14" i="13"/>
  <c r="K13" i="13"/>
  <c r="H13" i="13"/>
  <c r="E13" i="13"/>
  <c r="K12" i="13"/>
  <c r="H12" i="13"/>
  <c r="E12" i="13"/>
  <c r="K11" i="13"/>
  <c r="H11" i="13"/>
  <c r="E11" i="13"/>
  <c r="K10" i="13"/>
  <c r="H10" i="13"/>
  <c r="E10" i="13"/>
  <c r="K9" i="13"/>
  <c r="H9" i="13"/>
  <c r="E9" i="13"/>
  <c r="K8" i="13"/>
  <c r="H8" i="13"/>
  <c r="E8" i="13"/>
  <c r="K7" i="13"/>
  <c r="H7" i="13"/>
  <c r="E7" i="13"/>
  <c r="J5" i="13"/>
  <c r="J20" i="13" s="1"/>
  <c r="I5" i="13"/>
  <c r="I19" i="13" s="1"/>
  <c r="G5" i="13"/>
  <c r="G20" i="13" s="1"/>
  <c r="F5" i="13"/>
  <c r="F19" i="13" s="1"/>
  <c r="D5" i="13"/>
  <c r="D20" i="13" s="1"/>
  <c r="C5" i="13"/>
  <c r="C19" i="13" s="1"/>
  <c r="K4" i="13"/>
  <c r="H4" i="13"/>
  <c r="E4" i="13"/>
  <c r="K95" i="3"/>
  <c r="L95" i="3"/>
  <c r="M12" i="12"/>
  <c r="N12" i="12"/>
  <c r="M9" i="12"/>
  <c r="N9" i="12"/>
  <c r="M13" i="11"/>
  <c r="N13" i="11"/>
  <c r="N8" i="11"/>
  <c r="M8" i="11"/>
  <c r="N14" i="10"/>
  <c r="M14" i="10"/>
  <c r="N8" i="10"/>
  <c r="M8" i="10"/>
  <c r="J7" i="9"/>
  <c r="J8" i="9"/>
  <c r="K8" i="9"/>
  <c r="K7" i="9" s="1"/>
  <c r="L8" i="9"/>
  <c r="L7" i="9" s="1"/>
  <c r="M8" i="9"/>
  <c r="M7" i="9" s="1"/>
  <c r="N8" i="9"/>
  <c r="N7" i="9" s="1"/>
  <c r="L17" i="6"/>
  <c r="M17" i="6"/>
  <c r="N17" i="6"/>
  <c r="N7" i="6"/>
  <c r="M7" i="6"/>
  <c r="L18" i="5"/>
  <c r="M18" i="5"/>
  <c r="N18" i="5"/>
  <c r="N12" i="5"/>
  <c r="M12" i="5"/>
  <c r="N7" i="5"/>
  <c r="M7" i="5"/>
  <c r="M31" i="4"/>
  <c r="N31" i="4"/>
  <c r="N26" i="4"/>
  <c r="N25" i="4" s="1"/>
  <c r="M26" i="4"/>
  <c r="N11" i="4"/>
  <c r="M11" i="4"/>
  <c r="M20" i="4"/>
  <c r="N20" i="4"/>
  <c r="M25" i="4"/>
  <c r="M85" i="3"/>
  <c r="M84" i="3" s="1"/>
  <c r="L85" i="3"/>
  <c r="L84" i="3" s="1"/>
  <c r="M78" i="3"/>
  <c r="L78" i="3"/>
  <c r="L63" i="3"/>
  <c r="L51" i="3" s="1"/>
  <c r="M63" i="3"/>
  <c r="M51" i="3" s="1"/>
  <c r="M49" i="3"/>
  <c r="L49" i="3"/>
  <c r="M44" i="3"/>
  <c r="L44" i="3"/>
  <c r="M38" i="3"/>
  <c r="L38" i="3"/>
  <c r="M31" i="3"/>
  <c r="L31" i="3"/>
  <c r="M27" i="3"/>
  <c r="L27" i="3"/>
  <c r="M25" i="3"/>
  <c r="L25" i="3"/>
  <c r="M15" i="3"/>
  <c r="L15" i="3"/>
  <c r="M10" i="3"/>
  <c r="L10" i="3"/>
  <c r="L24" i="3" l="1"/>
  <c r="M24" i="3"/>
  <c r="E5" i="13"/>
  <c r="E21" i="13" s="1"/>
  <c r="E28" i="13" s="1"/>
  <c r="K5" i="13"/>
  <c r="K21" i="13" s="1"/>
  <c r="K28" i="13" s="1"/>
  <c r="H5" i="13"/>
  <c r="H21" i="13" s="1"/>
  <c r="H28" i="13" s="1"/>
  <c r="I235" i="1"/>
  <c r="I237" i="1" s="1"/>
  <c r="J235" i="1"/>
  <c r="J237" i="1" s="1"/>
  <c r="H54" i="2"/>
  <c r="H57" i="2" s="1"/>
  <c r="I54" i="2"/>
  <c r="I57" i="2" s="1"/>
  <c r="H55" i="2"/>
  <c r="I55" i="2"/>
  <c r="H56" i="2"/>
  <c r="I56" i="2"/>
  <c r="H51" i="2"/>
  <c r="I51" i="2"/>
  <c r="H44" i="2"/>
  <c r="I44" i="2"/>
  <c r="H40" i="2"/>
  <c r="I40" i="2"/>
  <c r="I229" i="1"/>
  <c r="I241" i="1" s="1"/>
  <c r="J229" i="1"/>
  <c r="J241" i="1" s="1"/>
  <c r="I172" i="1"/>
  <c r="I171" i="1" s="1"/>
  <c r="J172" i="1"/>
  <c r="J171" i="1" s="1"/>
  <c r="I168" i="1"/>
  <c r="J168" i="1"/>
  <c r="I155" i="1"/>
  <c r="J155" i="1"/>
  <c r="I153" i="1"/>
  <c r="J153" i="1"/>
  <c r="I164" i="1"/>
  <c r="I163" i="1" s="1"/>
  <c r="J164" i="1"/>
  <c r="J163" i="1" s="1"/>
  <c r="I158" i="1"/>
  <c r="I157" i="1" s="1"/>
  <c r="J158" i="1"/>
  <c r="J157" i="1" s="1"/>
  <c r="I148" i="1"/>
  <c r="J148" i="1"/>
  <c r="I143" i="1"/>
  <c r="I142" i="1" s="1"/>
  <c r="J143" i="1"/>
  <c r="J142" i="1" s="1"/>
  <c r="I139" i="1"/>
  <c r="J139" i="1"/>
  <c r="I136" i="1"/>
  <c r="I135" i="1" s="1"/>
  <c r="J136" i="1"/>
  <c r="J135" i="1" s="1"/>
  <c r="I131" i="1"/>
  <c r="I130" i="1" s="1"/>
  <c r="J131" i="1"/>
  <c r="J130" i="1" s="1"/>
  <c r="J126" i="1"/>
  <c r="J124" i="1" s="1"/>
  <c r="I126" i="1"/>
  <c r="I124" i="1" s="1"/>
  <c r="I119" i="1"/>
  <c r="I118" i="1" s="1"/>
  <c r="J119" i="1"/>
  <c r="J118" i="1" s="1"/>
  <c r="I114" i="1"/>
  <c r="I112" i="1" s="1"/>
  <c r="J114" i="1"/>
  <c r="J112" i="1" s="1"/>
  <c r="I109" i="1"/>
  <c r="I108" i="1" s="1"/>
  <c r="J109" i="1"/>
  <c r="J108" i="1" s="1"/>
  <c r="I104" i="1"/>
  <c r="I102" i="1" s="1"/>
  <c r="J104" i="1"/>
  <c r="J102" i="1" s="1"/>
  <c r="I91" i="1"/>
  <c r="I90" i="1" s="1"/>
  <c r="J91" i="1"/>
  <c r="J90" i="1" s="1"/>
  <c r="I88" i="1"/>
  <c r="J88" i="1"/>
  <c r="I84" i="1"/>
  <c r="J84" i="1"/>
  <c r="I78" i="1"/>
  <c r="I75" i="1" s="1"/>
  <c r="J78" i="1"/>
  <c r="J75" i="1" s="1"/>
  <c r="I69" i="1"/>
  <c r="I66" i="1" s="1"/>
  <c r="J69" i="1"/>
  <c r="J66" i="1"/>
  <c r="I61" i="1"/>
  <c r="J61" i="1"/>
  <c r="I48" i="1"/>
  <c r="J48" i="1"/>
  <c r="I46" i="1"/>
  <c r="J46" i="1"/>
  <c r="I41" i="1"/>
  <c r="J41" i="1"/>
  <c r="I35" i="1"/>
  <c r="J35" i="1"/>
  <c r="I28" i="1"/>
  <c r="J28" i="1"/>
  <c r="I24" i="1"/>
  <c r="J24" i="1"/>
  <c r="I22" i="1"/>
  <c r="J22" i="1"/>
  <c r="I12" i="1"/>
  <c r="J12" i="1"/>
  <c r="I7" i="1"/>
  <c r="J7" i="1"/>
  <c r="H194" i="1"/>
  <c r="I194" i="1"/>
  <c r="J194" i="1"/>
  <c r="J191" i="1"/>
  <c r="I188" i="1"/>
  <c r="J188" i="1"/>
  <c r="I185" i="1"/>
  <c r="J185" i="1"/>
  <c r="I179" i="1"/>
  <c r="J179" i="1"/>
  <c r="J214" i="1" s="1"/>
  <c r="J240" i="1" s="1"/>
  <c r="H191" i="1"/>
  <c r="H185" i="1"/>
  <c r="H188" i="1"/>
  <c r="H179" i="1"/>
  <c r="I214" i="1" l="1"/>
  <c r="I240" i="1" s="1"/>
  <c r="J152" i="1"/>
  <c r="J21" i="1"/>
  <c r="J6" i="1" s="1"/>
  <c r="J176" i="1" s="1"/>
  <c r="J239" i="1" s="1"/>
  <c r="J243" i="1" s="1"/>
  <c r="J244" i="1" s="1"/>
  <c r="I152" i="1"/>
  <c r="I21" i="1"/>
  <c r="I6" i="1" s="1"/>
  <c r="I176" i="1" s="1"/>
  <c r="I239" i="1" s="1"/>
  <c r="H207" i="1"/>
  <c r="G207" i="1"/>
  <c r="H205" i="1"/>
  <c r="I243" i="1" l="1"/>
  <c r="I244" i="1" s="1"/>
  <c r="M17" i="12"/>
  <c r="M14" i="12" s="1"/>
  <c r="N17" i="12"/>
  <c r="N14" i="12"/>
  <c r="K18" i="11"/>
  <c r="L18" i="11"/>
  <c r="M7" i="11"/>
  <c r="N7" i="11"/>
  <c r="K13" i="11"/>
  <c r="L13" i="11"/>
  <c r="K8" i="11"/>
  <c r="K6" i="10"/>
  <c r="K24" i="10" s="1"/>
  <c r="K7" i="10"/>
  <c r="M20" i="10"/>
  <c r="N20" i="10"/>
  <c r="M12" i="10"/>
  <c r="M6" i="10" s="1"/>
  <c r="N12" i="10"/>
  <c r="K12" i="10"/>
  <c r="L12" i="10"/>
  <c r="L14" i="10"/>
  <c r="K14" i="10"/>
  <c r="J14" i="10"/>
  <c r="M7" i="10"/>
  <c r="N7" i="10"/>
  <c r="N6" i="10" s="1"/>
  <c r="N24" i="10" s="1"/>
  <c r="L8" i="10"/>
  <c r="K8" i="10"/>
  <c r="J8" i="10"/>
  <c r="M17" i="9"/>
  <c r="N17" i="9"/>
  <c r="K17" i="9"/>
  <c r="L17" i="9"/>
  <c r="M13" i="9"/>
  <c r="N13" i="9"/>
  <c r="K13" i="9"/>
  <c r="K6" i="9" s="1"/>
  <c r="K5" i="9" s="1"/>
  <c r="L13" i="9"/>
  <c r="M6" i="9"/>
  <c r="M5" i="9" s="1"/>
  <c r="M26" i="9" s="1"/>
  <c r="N6" i="9"/>
  <c r="N5" i="9" s="1"/>
  <c r="N26" i="9" s="1"/>
  <c r="K14" i="8"/>
  <c r="K11" i="8"/>
  <c r="L11" i="8"/>
  <c r="M11" i="8"/>
  <c r="N11" i="8"/>
  <c r="K6" i="8"/>
  <c r="L14" i="8"/>
  <c r="M6" i="8"/>
  <c r="M14" i="8" s="1"/>
  <c r="N6" i="8"/>
  <c r="N14" i="8" s="1"/>
  <c r="K293" i="7"/>
  <c r="J292" i="7"/>
  <c r="L292" i="7" s="1"/>
  <c r="J291" i="7"/>
  <c r="L291" i="7" s="1"/>
  <c r="J290" i="7"/>
  <c r="N279" i="7"/>
  <c r="M279" i="7"/>
  <c r="K279" i="7"/>
  <c r="J279" i="7"/>
  <c r="I279" i="7"/>
  <c r="H279" i="7"/>
  <c r="H274" i="7" s="1"/>
  <c r="H273" i="7" s="1"/>
  <c r="N275" i="7"/>
  <c r="N274" i="7" s="1"/>
  <c r="M275" i="7"/>
  <c r="M274" i="7" s="1"/>
  <c r="M273" i="7" s="1"/>
  <c r="L274" i="7"/>
  <c r="L273" i="7" s="1"/>
  <c r="K275" i="7"/>
  <c r="K274" i="7" s="1"/>
  <c r="J275" i="7"/>
  <c r="J274" i="7" s="1"/>
  <c r="I275" i="7"/>
  <c r="H275" i="7"/>
  <c r="I274" i="7"/>
  <c r="N269" i="7"/>
  <c r="M269" i="7"/>
  <c r="M266" i="7" s="1"/>
  <c r="L269" i="7"/>
  <c r="L266" i="7" s="1"/>
  <c r="K269" i="7"/>
  <c r="K266" i="7" s="1"/>
  <c r="J269" i="7"/>
  <c r="I269" i="7"/>
  <c r="I266" i="7" s="1"/>
  <c r="H269" i="7"/>
  <c r="H266" i="7" s="1"/>
  <c r="N266" i="7"/>
  <c r="J266" i="7"/>
  <c r="N263" i="7"/>
  <c r="M263" i="7"/>
  <c r="L263" i="7"/>
  <c r="K263" i="7"/>
  <c r="J263" i="7"/>
  <c r="I263" i="7"/>
  <c r="H263" i="7"/>
  <c r="N259" i="7"/>
  <c r="M259" i="7"/>
  <c r="L259" i="7"/>
  <c r="K259" i="7"/>
  <c r="J259" i="7"/>
  <c r="I259" i="7"/>
  <c r="H259" i="7"/>
  <c r="N256" i="7"/>
  <c r="M256" i="7"/>
  <c r="L256" i="7"/>
  <c r="K256" i="7"/>
  <c r="J256" i="7"/>
  <c r="I256" i="7"/>
  <c r="H256" i="7"/>
  <c r="L254" i="7"/>
  <c r="M254" i="7" s="1"/>
  <c r="L253" i="7"/>
  <c r="M253" i="7" s="1"/>
  <c r="N253" i="7" s="1"/>
  <c r="L252" i="7"/>
  <c r="M252" i="7" s="1"/>
  <c r="N252" i="7" s="1"/>
  <c r="L251" i="7"/>
  <c r="M251" i="7" s="1"/>
  <c r="N251" i="7" s="1"/>
  <c r="L250" i="7"/>
  <c r="M250" i="7" s="1"/>
  <c r="N250" i="7" s="1"/>
  <c r="L249" i="7"/>
  <c r="M249" i="7" s="1"/>
  <c r="N249" i="7" s="1"/>
  <c r="L248" i="7"/>
  <c r="M248" i="7" s="1"/>
  <c r="N248" i="7" s="1"/>
  <c r="L247" i="7"/>
  <c r="M247" i="7" s="1"/>
  <c r="N247" i="7" s="1"/>
  <c r="L246" i="7"/>
  <c r="M246" i="7" s="1"/>
  <c r="N246" i="7" s="1"/>
  <c r="L245" i="7"/>
  <c r="M245" i="7" s="1"/>
  <c r="N245" i="7" s="1"/>
  <c r="L244" i="7"/>
  <c r="M244" i="7" s="1"/>
  <c r="N244" i="7" s="1"/>
  <c r="L243" i="7"/>
  <c r="M243" i="7" s="1"/>
  <c r="N243" i="7" s="1"/>
  <c r="L242" i="7"/>
  <c r="M242" i="7" s="1"/>
  <c r="N242" i="7" s="1"/>
  <c r="L241" i="7"/>
  <c r="M241" i="7" s="1"/>
  <c r="N241" i="7" s="1"/>
  <c r="L240" i="7"/>
  <c r="M240" i="7" s="1"/>
  <c r="K239" i="7"/>
  <c r="J239" i="7"/>
  <c r="I239" i="7"/>
  <c r="H239" i="7"/>
  <c r="L237" i="7"/>
  <c r="M237" i="7" s="1"/>
  <c r="N237" i="7" s="1"/>
  <c r="L236" i="7"/>
  <c r="M236" i="7" s="1"/>
  <c r="N236" i="7" s="1"/>
  <c r="L235" i="7"/>
  <c r="M235" i="7" s="1"/>
  <c r="N235" i="7" s="1"/>
  <c r="L234" i="7"/>
  <c r="K233" i="7"/>
  <c r="J233" i="7"/>
  <c r="I233" i="7"/>
  <c r="H233" i="7"/>
  <c r="L232" i="7"/>
  <c r="M232" i="7" s="1"/>
  <c r="L231" i="7"/>
  <c r="M231" i="7" s="1"/>
  <c r="N231" i="7" s="1"/>
  <c r="L230" i="7"/>
  <c r="M230" i="7" s="1"/>
  <c r="N230" i="7" s="1"/>
  <c r="L229" i="7"/>
  <c r="M229" i="7" s="1"/>
  <c r="N229" i="7" s="1"/>
  <c r="M228" i="7"/>
  <c r="N228" i="7" s="1"/>
  <c r="L227" i="7"/>
  <c r="M227" i="7" s="1"/>
  <c r="N227" i="7" s="1"/>
  <c r="N226" i="7"/>
  <c r="M226" i="7"/>
  <c r="L225" i="7"/>
  <c r="M225" i="7" s="1"/>
  <c r="N225" i="7" s="1"/>
  <c r="L224" i="7"/>
  <c r="M224" i="7" s="1"/>
  <c r="N224" i="7" s="1"/>
  <c r="L223" i="7"/>
  <c r="M223" i="7" s="1"/>
  <c r="N223" i="7" s="1"/>
  <c r="L222" i="7"/>
  <c r="M222" i="7" s="1"/>
  <c r="N222" i="7" s="1"/>
  <c r="L221" i="7"/>
  <c r="M221" i="7" s="1"/>
  <c r="N221" i="7" s="1"/>
  <c r="L220" i="7"/>
  <c r="M220" i="7" s="1"/>
  <c r="N220" i="7" s="1"/>
  <c r="M219" i="7"/>
  <c r="N219" i="7" s="1"/>
  <c r="L218" i="7"/>
  <c r="K217" i="7"/>
  <c r="J217" i="7"/>
  <c r="I217" i="7"/>
  <c r="H217" i="7"/>
  <c r="L216" i="7"/>
  <c r="M216" i="7" s="1"/>
  <c r="N216" i="7" s="1"/>
  <c r="L215" i="7"/>
  <c r="M215" i="7" s="1"/>
  <c r="N215" i="7" s="1"/>
  <c r="L214" i="7"/>
  <c r="M214" i="7" s="1"/>
  <c r="N214" i="7" s="1"/>
  <c r="L213" i="7"/>
  <c r="L212" i="7"/>
  <c r="M212" i="7" s="1"/>
  <c r="N212" i="7" s="1"/>
  <c r="L211" i="7"/>
  <c r="L210" i="7"/>
  <c r="K209" i="7"/>
  <c r="J209" i="7"/>
  <c r="I209" i="7"/>
  <c r="H209" i="7"/>
  <c r="L208" i="7"/>
  <c r="M208" i="7" s="1"/>
  <c r="M207" i="7" s="1"/>
  <c r="K207" i="7"/>
  <c r="J207" i="7"/>
  <c r="I207" i="7"/>
  <c r="H207" i="7"/>
  <c r="H206" i="7" s="1"/>
  <c r="H177" i="7" s="1"/>
  <c r="J193" i="7"/>
  <c r="J188" i="7" s="1"/>
  <c r="I193" i="7"/>
  <c r="H193" i="7"/>
  <c r="I188" i="7"/>
  <c r="H188" i="7"/>
  <c r="L187" i="7"/>
  <c r="M187" i="7" s="1"/>
  <c r="L186" i="7"/>
  <c r="L185" i="7"/>
  <c r="M185" i="7" s="1"/>
  <c r="N185" i="7" s="1"/>
  <c r="L184" i="7"/>
  <c r="M184" i="7" s="1"/>
  <c r="N184" i="7" s="1"/>
  <c r="L183" i="7"/>
  <c r="M183" i="7" s="1"/>
  <c r="K182" i="7"/>
  <c r="J182" i="7"/>
  <c r="J178" i="7" s="1"/>
  <c r="I182" i="7"/>
  <c r="H182" i="7"/>
  <c r="H178" i="7" s="1"/>
  <c r="L181" i="7"/>
  <c r="M181" i="7" s="1"/>
  <c r="N181" i="7" s="1"/>
  <c r="L180" i="7"/>
  <c r="M180" i="7" s="1"/>
  <c r="N180" i="7" s="1"/>
  <c r="K179" i="7"/>
  <c r="K205" i="7" s="1"/>
  <c r="K178" i="7"/>
  <c r="I178" i="7"/>
  <c r="N175" i="7"/>
  <c r="M175" i="7"/>
  <c r="L175" i="7"/>
  <c r="K175" i="7"/>
  <c r="I175" i="7"/>
  <c r="H175" i="7"/>
  <c r="N166" i="7"/>
  <c r="M166" i="7"/>
  <c r="L166" i="7"/>
  <c r="K166" i="7"/>
  <c r="J166" i="7"/>
  <c r="I166" i="7"/>
  <c r="H166" i="7"/>
  <c r="N161" i="7"/>
  <c r="M161" i="7"/>
  <c r="L161" i="7"/>
  <c r="K161" i="7"/>
  <c r="J161" i="7"/>
  <c r="I161" i="7"/>
  <c r="H161" i="7"/>
  <c r="N149" i="7"/>
  <c r="M149" i="7"/>
  <c r="L149" i="7"/>
  <c r="K149" i="7"/>
  <c r="J149" i="7"/>
  <c r="I149" i="7"/>
  <c r="H149" i="7"/>
  <c r="O142" i="7"/>
  <c r="N140" i="7"/>
  <c r="M140" i="7"/>
  <c r="L140" i="7"/>
  <c r="K140" i="7"/>
  <c r="J140" i="7"/>
  <c r="I140" i="7"/>
  <c r="H140" i="7"/>
  <c r="N138" i="7"/>
  <c r="M138" i="7"/>
  <c r="L138" i="7"/>
  <c r="K138" i="7"/>
  <c r="J138" i="7"/>
  <c r="I138" i="7"/>
  <c r="H138" i="7"/>
  <c r="J118" i="7"/>
  <c r="J114" i="7" s="1"/>
  <c r="I118" i="7"/>
  <c r="I114" i="7" s="1"/>
  <c r="H118" i="7"/>
  <c r="H114" i="7" s="1"/>
  <c r="M112" i="7"/>
  <c r="N112" i="7" s="1"/>
  <c r="M109" i="7"/>
  <c r="N109" i="7" s="1"/>
  <c r="N102" i="7" s="1"/>
  <c r="N117" i="7" s="1"/>
  <c r="L106" i="7"/>
  <c r="K106" i="7"/>
  <c r="J106" i="7"/>
  <c r="I106" i="7"/>
  <c r="I100" i="7" s="1"/>
  <c r="H106" i="7"/>
  <c r="H100" i="7" s="1"/>
  <c r="M105" i="7"/>
  <c r="N105" i="7" s="1"/>
  <c r="K105" i="7"/>
  <c r="M104" i="7"/>
  <c r="M101" i="7" s="1"/>
  <c r="M116" i="7" s="1"/>
  <c r="K104" i="7"/>
  <c r="M103" i="7"/>
  <c r="N103" i="7" s="1"/>
  <c r="N100" i="7" s="1"/>
  <c r="N115" i="7" s="1"/>
  <c r="K103" i="7"/>
  <c r="L102" i="7"/>
  <c r="K102" i="7"/>
  <c r="L101" i="7"/>
  <c r="K101" i="7"/>
  <c r="L100" i="7"/>
  <c r="K100" i="7"/>
  <c r="N97" i="7"/>
  <c r="M97" i="7"/>
  <c r="L97" i="7"/>
  <c r="K97" i="7"/>
  <c r="H97" i="7"/>
  <c r="N89" i="7"/>
  <c r="M89" i="7"/>
  <c r="L89" i="7"/>
  <c r="K89" i="7"/>
  <c r="J89" i="7"/>
  <c r="I89" i="7"/>
  <c r="H89" i="7"/>
  <c r="N87" i="7"/>
  <c r="M87" i="7"/>
  <c r="L87" i="7"/>
  <c r="K87" i="7"/>
  <c r="H87" i="7"/>
  <c r="N78" i="7"/>
  <c r="M78" i="7"/>
  <c r="L78" i="7"/>
  <c r="K78" i="7"/>
  <c r="J78" i="7"/>
  <c r="I78" i="7"/>
  <c r="H78" i="7"/>
  <c r="O76" i="7"/>
  <c r="N76" i="7"/>
  <c r="N75" i="7" s="1"/>
  <c r="M76" i="7"/>
  <c r="L76" i="7"/>
  <c r="K76" i="7"/>
  <c r="J76" i="7"/>
  <c r="J75" i="7" s="1"/>
  <c r="I76" i="7"/>
  <c r="I75" i="7" s="1"/>
  <c r="I68" i="7"/>
  <c r="I66" i="7" s="1"/>
  <c r="H68" i="7"/>
  <c r="H66" i="7" s="1"/>
  <c r="M64" i="7"/>
  <c r="N64" i="7" s="1"/>
  <c r="K64" i="7"/>
  <c r="K62" i="7" s="1"/>
  <c r="M63" i="7"/>
  <c r="L62" i="7"/>
  <c r="J62" i="7"/>
  <c r="I62" i="7"/>
  <c r="I60" i="7" s="1"/>
  <c r="H62" i="7"/>
  <c r="H60" i="7" s="1"/>
  <c r="M61" i="7"/>
  <c r="N61" i="7" s="1"/>
  <c r="K61" i="7"/>
  <c r="L60" i="7"/>
  <c r="L72" i="7" s="1"/>
  <c r="J60" i="7"/>
  <c r="J74" i="7" s="1"/>
  <c r="N56" i="7"/>
  <c r="M56" i="7"/>
  <c r="L56" i="7"/>
  <c r="K56" i="7"/>
  <c r="J56" i="7"/>
  <c r="I56" i="7"/>
  <c r="H56" i="7"/>
  <c r="N49" i="7"/>
  <c r="M49" i="7"/>
  <c r="L49" i="7"/>
  <c r="K49" i="7"/>
  <c r="J49" i="7"/>
  <c r="I49" i="7"/>
  <c r="H49" i="7"/>
  <c r="N45" i="7"/>
  <c r="M45" i="7"/>
  <c r="L45" i="7"/>
  <c r="K45" i="7"/>
  <c r="K26" i="7" s="1"/>
  <c r="J45" i="7"/>
  <c r="I45" i="7"/>
  <c r="H45" i="7"/>
  <c r="N35" i="7"/>
  <c r="M35" i="7"/>
  <c r="L35" i="7"/>
  <c r="K35" i="7"/>
  <c r="J35" i="7"/>
  <c r="I35" i="7"/>
  <c r="H35" i="7"/>
  <c r="O30" i="7"/>
  <c r="N27" i="7"/>
  <c r="M27" i="7"/>
  <c r="L27" i="7"/>
  <c r="K27" i="7"/>
  <c r="J27" i="7"/>
  <c r="I27" i="7"/>
  <c r="H27" i="7"/>
  <c r="J19" i="7"/>
  <c r="J16" i="7" s="1"/>
  <c r="I19" i="7"/>
  <c r="I16" i="7" s="1"/>
  <c r="H19" i="7"/>
  <c r="H16" i="7"/>
  <c r="M13" i="7"/>
  <c r="N13" i="7" s="1"/>
  <c r="K13" i="7"/>
  <c r="K11" i="7" s="1"/>
  <c r="M12" i="7"/>
  <c r="M11" i="7" s="1"/>
  <c r="M9" i="7" s="1"/>
  <c r="K12" i="7"/>
  <c r="L11" i="7"/>
  <c r="L9" i="7" s="1"/>
  <c r="L25" i="7" s="1"/>
  <c r="J11" i="7"/>
  <c r="I11" i="7"/>
  <c r="I9" i="7" s="1"/>
  <c r="H11" i="7"/>
  <c r="H9" i="7" s="1"/>
  <c r="N10" i="7"/>
  <c r="M10" i="7"/>
  <c r="K10" i="7"/>
  <c r="J9" i="7"/>
  <c r="L13" i="6"/>
  <c r="M13" i="6"/>
  <c r="N13" i="6"/>
  <c r="J5" i="6"/>
  <c r="K5" i="6"/>
  <c r="L5" i="6"/>
  <c r="M5" i="6"/>
  <c r="N5" i="6"/>
  <c r="L7" i="6"/>
  <c r="K7" i="6"/>
  <c r="J7" i="6"/>
  <c r="J18" i="5"/>
  <c r="J23" i="5" s="1"/>
  <c r="M10" i="5"/>
  <c r="N10" i="5"/>
  <c r="L12" i="5"/>
  <c r="L10" i="5" s="1"/>
  <c r="K12" i="5"/>
  <c r="K10" i="5" s="1"/>
  <c r="J12" i="5"/>
  <c r="J10" i="5" s="1"/>
  <c r="J7" i="5"/>
  <c r="J6" i="5" s="1"/>
  <c r="K7" i="5"/>
  <c r="L7" i="5"/>
  <c r="L6" i="5" s="1"/>
  <c r="M6" i="5"/>
  <c r="M5" i="5" s="1"/>
  <c r="K6" i="5"/>
  <c r="N6" i="5"/>
  <c r="N5" i="5" s="1"/>
  <c r="N23" i="5" s="1"/>
  <c r="I39" i="4"/>
  <c r="J39" i="4"/>
  <c r="K39" i="4"/>
  <c r="L39" i="4"/>
  <c r="M39" i="4"/>
  <c r="N39" i="4"/>
  <c r="H39" i="4"/>
  <c r="J69" i="3"/>
  <c r="L20" i="4"/>
  <c r="L17" i="4" s="1"/>
  <c r="J33" i="4"/>
  <c r="K33" i="4"/>
  <c r="L33" i="4"/>
  <c r="M33" i="4"/>
  <c r="N33" i="4"/>
  <c r="N30" i="4" s="1"/>
  <c r="J31" i="4"/>
  <c r="J30" i="4" s="1"/>
  <c r="K31" i="4"/>
  <c r="L31" i="4"/>
  <c r="M17" i="4"/>
  <c r="N17" i="4"/>
  <c r="J26" i="4"/>
  <c r="J25" i="4" s="1"/>
  <c r="J20" i="4" s="1"/>
  <c r="J17" i="4" s="1"/>
  <c r="J7" i="4" s="1"/>
  <c r="J6" i="4" s="1"/>
  <c r="J43" i="4" s="1"/>
  <c r="K26" i="4"/>
  <c r="K25" i="4" s="1"/>
  <c r="L26" i="4"/>
  <c r="L25" i="4" s="1"/>
  <c r="M8" i="4"/>
  <c r="M7" i="4" s="1"/>
  <c r="N8" i="4"/>
  <c r="N7" i="4" s="1"/>
  <c r="L11" i="4"/>
  <c r="L8" i="4" s="1"/>
  <c r="K11" i="4"/>
  <c r="K8" i="4" s="1"/>
  <c r="J11" i="4"/>
  <c r="J8" i="4" s="1"/>
  <c r="M95" i="3"/>
  <c r="J95" i="3"/>
  <c r="I95" i="3"/>
  <c r="L91" i="3"/>
  <c r="M91" i="3"/>
  <c r="K91" i="3"/>
  <c r="M88" i="3"/>
  <c r="L88" i="3"/>
  <c r="J88" i="3"/>
  <c r="K88" i="3"/>
  <c r="I88" i="3"/>
  <c r="K85" i="3"/>
  <c r="J85" i="3"/>
  <c r="J84" i="3" s="1"/>
  <c r="I85" i="3"/>
  <c r="I84" i="3" s="1"/>
  <c r="K84" i="3"/>
  <c r="H136" i="1"/>
  <c r="H135" i="1" s="1"/>
  <c r="L77" i="3"/>
  <c r="M77" i="3"/>
  <c r="K78" i="3"/>
  <c r="J78" i="3"/>
  <c r="J77" i="3" s="1"/>
  <c r="I78" i="3"/>
  <c r="I77" i="3" s="1"/>
  <c r="K77" i="3"/>
  <c r="L75" i="3"/>
  <c r="M75" i="3"/>
  <c r="M9" i="3" s="1"/>
  <c r="K75" i="3"/>
  <c r="J75" i="3"/>
  <c r="I75" i="3"/>
  <c r="I69" i="3"/>
  <c r="I66" i="3" s="1"/>
  <c r="K66" i="3"/>
  <c r="L66" i="3"/>
  <c r="M66" i="3"/>
  <c r="K63" i="3"/>
  <c r="K51" i="3" s="1"/>
  <c r="I63" i="3"/>
  <c r="I51" i="3" s="1"/>
  <c r="K49" i="3"/>
  <c r="J49" i="3"/>
  <c r="I49" i="3"/>
  <c r="K44" i="3"/>
  <c r="J44" i="3"/>
  <c r="I44" i="3"/>
  <c r="K38" i="3"/>
  <c r="J38" i="3"/>
  <c r="I38" i="3"/>
  <c r="K31" i="3"/>
  <c r="J31" i="3"/>
  <c r="I31" i="3"/>
  <c r="K27" i="3"/>
  <c r="J27" i="3"/>
  <c r="I27" i="3"/>
  <c r="K25" i="3"/>
  <c r="J25" i="3"/>
  <c r="I25" i="3"/>
  <c r="K15" i="3"/>
  <c r="J15" i="3"/>
  <c r="I15" i="3"/>
  <c r="K10" i="3"/>
  <c r="J10" i="3"/>
  <c r="I10" i="3"/>
  <c r="M62" i="7" l="1"/>
  <c r="M60" i="7" s="1"/>
  <c r="I273" i="7"/>
  <c r="N12" i="7"/>
  <c r="N11" i="7" s="1"/>
  <c r="M75" i="7"/>
  <c r="M100" i="7"/>
  <c r="M115" i="7" s="1"/>
  <c r="I206" i="7"/>
  <c r="I177" i="7" s="1"/>
  <c r="N208" i="7"/>
  <c r="N207" i="7" s="1"/>
  <c r="J273" i="7"/>
  <c r="N273" i="7"/>
  <c r="H26" i="7"/>
  <c r="H8" i="7" s="1"/>
  <c r="L26" i="7"/>
  <c r="J26" i="7"/>
  <c r="N26" i="7"/>
  <c r="M102" i="7"/>
  <c r="M117" i="7" s="1"/>
  <c r="H137" i="7"/>
  <c r="L75" i="7"/>
  <c r="N104" i="7"/>
  <c r="N101" i="7" s="1"/>
  <c r="N116" i="7" s="1"/>
  <c r="M106" i="7"/>
  <c r="M137" i="7"/>
  <c r="J137" i="7"/>
  <c r="J99" i="7" s="1"/>
  <c r="N137" i="7"/>
  <c r="L137" i="7"/>
  <c r="J206" i="7"/>
  <c r="K9" i="7"/>
  <c r="K24" i="7" s="1"/>
  <c r="L182" i="7"/>
  <c r="L30" i="4"/>
  <c r="L9" i="3"/>
  <c r="L8" i="3" s="1"/>
  <c r="L102" i="3" s="1"/>
  <c r="M8" i="3"/>
  <c r="M102" i="3" s="1"/>
  <c r="K24" i="3"/>
  <c r="K9" i="3" s="1"/>
  <c r="K8" i="3" s="1"/>
  <c r="K102" i="3" s="1"/>
  <c r="M5" i="12"/>
  <c r="M26" i="12" s="1"/>
  <c r="N5" i="12"/>
  <c r="N26" i="12" s="1"/>
  <c r="N18" i="11"/>
  <c r="M18" i="11"/>
  <c r="M24" i="10"/>
  <c r="M23" i="5"/>
  <c r="L5" i="5"/>
  <c r="L23" i="5" s="1"/>
  <c r="K7" i="11"/>
  <c r="K6" i="11" s="1"/>
  <c r="K5" i="11" s="1"/>
  <c r="J8" i="7"/>
  <c r="I59" i="7"/>
  <c r="N187" i="7"/>
  <c r="N178" i="7" s="1"/>
  <c r="M178" i="7"/>
  <c r="J177" i="7"/>
  <c r="L17" i="7"/>
  <c r="J70" i="7"/>
  <c r="K75" i="7"/>
  <c r="H75" i="7"/>
  <c r="H59" i="7" s="1"/>
  <c r="Q152" i="7"/>
  <c r="K273" i="7"/>
  <c r="K60" i="7"/>
  <c r="K69" i="7" s="1"/>
  <c r="J67" i="7"/>
  <c r="L73" i="7"/>
  <c r="N9" i="7"/>
  <c r="N23" i="7" s="1"/>
  <c r="I26" i="7"/>
  <c r="I8" i="7" s="1"/>
  <c r="M26" i="7"/>
  <c r="H99" i="7"/>
  <c r="I137" i="7"/>
  <c r="I99" i="7" s="1"/>
  <c r="K72" i="7"/>
  <c r="K71" i="7"/>
  <c r="K70" i="7"/>
  <c r="K25" i="7"/>
  <c r="K21" i="7"/>
  <c r="M25" i="7"/>
  <c r="M24" i="7"/>
  <c r="M22" i="7"/>
  <c r="M20" i="7"/>
  <c r="M23" i="7"/>
  <c r="M17" i="7"/>
  <c r="M21" i="7"/>
  <c r="M70" i="7"/>
  <c r="M67" i="7"/>
  <c r="M72" i="7"/>
  <c r="M74" i="7"/>
  <c r="M69" i="7"/>
  <c r="M73" i="7"/>
  <c r="M71" i="7"/>
  <c r="N124" i="7"/>
  <c r="N132" i="7"/>
  <c r="N63" i="7"/>
  <c r="N62" i="7" s="1"/>
  <c r="N60" i="7" s="1"/>
  <c r="L69" i="7"/>
  <c r="J71" i="7"/>
  <c r="L74" i="7"/>
  <c r="K115" i="7"/>
  <c r="K134" i="7"/>
  <c r="K131" i="7"/>
  <c r="K128" i="7"/>
  <c r="K125" i="7"/>
  <c r="K122" i="7"/>
  <c r="K119" i="7"/>
  <c r="K116" i="7"/>
  <c r="K135" i="7"/>
  <c r="K132" i="7"/>
  <c r="K129" i="7"/>
  <c r="K126" i="7"/>
  <c r="K123" i="7"/>
  <c r="K120" i="7"/>
  <c r="K117" i="7"/>
  <c r="K136" i="7"/>
  <c r="K133" i="7"/>
  <c r="K130" i="7"/>
  <c r="K127" i="7"/>
  <c r="K124" i="7"/>
  <c r="K121" i="7"/>
  <c r="N121" i="7"/>
  <c r="N125" i="7"/>
  <c r="N129" i="7"/>
  <c r="N133" i="7"/>
  <c r="K137" i="7"/>
  <c r="N183" i="7"/>
  <c r="M218" i="7"/>
  <c r="L217" i="7"/>
  <c r="L239" i="7"/>
  <c r="M204" i="7"/>
  <c r="M202" i="7"/>
  <c r="M200" i="7"/>
  <c r="M198" i="7"/>
  <c r="M196" i="7"/>
  <c r="M194" i="7"/>
  <c r="M189" i="7"/>
  <c r="L67" i="7"/>
  <c r="L70" i="7"/>
  <c r="J73" i="7"/>
  <c r="L115" i="7"/>
  <c r="L134" i="7"/>
  <c r="L131" i="7"/>
  <c r="L128" i="7"/>
  <c r="L125" i="7"/>
  <c r="L122" i="7"/>
  <c r="L119" i="7"/>
  <c r="L116" i="7"/>
  <c r="L135" i="7"/>
  <c r="L132" i="7"/>
  <c r="L129" i="7"/>
  <c r="L126" i="7"/>
  <c r="L123" i="7"/>
  <c r="L120" i="7"/>
  <c r="L117" i="7"/>
  <c r="L136" i="7"/>
  <c r="L133" i="7"/>
  <c r="L130" i="7"/>
  <c r="L127" i="7"/>
  <c r="L124" i="7"/>
  <c r="L121" i="7"/>
  <c r="N122" i="7"/>
  <c r="N126" i="7"/>
  <c r="N130" i="7"/>
  <c r="N134" i="7"/>
  <c r="L179" i="7"/>
  <c r="M186" i="7"/>
  <c r="M182" i="7" s="1"/>
  <c r="M191" i="7"/>
  <c r="M234" i="7"/>
  <c r="L233" i="7"/>
  <c r="N120" i="7"/>
  <c r="N128" i="7"/>
  <c r="N136" i="7"/>
  <c r="K206" i="7"/>
  <c r="M210" i="7"/>
  <c r="L209" i="7"/>
  <c r="L20" i="7"/>
  <c r="L21" i="7"/>
  <c r="L22" i="7"/>
  <c r="L23" i="7"/>
  <c r="L24" i="7"/>
  <c r="L71" i="7"/>
  <c r="M134" i="7"/>
  <c r="M131" i="7"/>
  <c r="M128" i="7"/>
  <c r="M125" i="7"/>
  <c r="M122" i="7"/>
  <c r="M119" i="7"/>
  <c r="M135" i="7"/>
  <c r="M132" i="7"/>
  <c r="M129" i="7"/>
  <c r="M126" i="7"/>
  <c r="M123" i="7"/>
  <c r="M120" i="7"/>
  <c r="M130" i="7"/>
  <c r="N106" i="7"/>
  <c r="N119" i="7"/>
  <c r="N123" i="7"/>
  <c r="N127" i="7"/>
  <c r="N131" i="7"/>
  <c r="N135" i="7"/>
  <c r="N240" i="7"/>
  <c r="N239" i="7" s="1"/>
  <c r="M239" i="7"/>
  <c r="J293" i="7"/>
  <c r="L290" i="7"/>
  <c r="L293" i="7" s="1"/>
  <c r="K194" i="7"/>
  <c r="K195" i="7"/>
  <c r="K196" i="7"/>
  <c r="K197" i="7"/>
  <c r="K198" i="7"/>
  <c r="K199" i="7"/>
  <c r="K200" i="7"/>
  <c r="K201" i="7"/>
  <c r="K202" i="7"/>
  <c r="K203" i="7"/>
  <c r="K204" i="7"/>
  <c r="L178" i="7"/>
  <c r="L207" i="7"/>
  <c r="M30" i="4"/>
  <c r="M6" i="4" s="1"/>
  <c r="M43" i="4" s="1"/>
  <c r="L7" i="4"/>
  <c r="L6" i="4" s="1"/>
  <c r="L43" i="4" s="1"/>
  <c r="N6" i="4"/>
  <c r="N43" i="4" s="1"/>
  <c r="I24" i="3"/>
  <c r="I9" i="3" s="1"/>
  <c r="G55" i="2"/>
  <c r="H235" i="1"/>
  <c r="H237" i="1" s="1"/>
  <c r="H240" i="1"/>
  <c r="E172" i="1"/>
  <c r="E171" i="1" s="1"/>
  <c r="F172" i="1"/>
  <c r="F171" i="1" s="1"/>
  <c r="G172" i="1"/>
  <c r="G171" i="1" s="1"/>
  <c r="H172" i="1"/>
  <c r="H171" i="1" s="1"/>
  <c r="H168" i="1"/>
  <c r="H155" i="1"/>
  <c r="H152" i="1" s="1"/>
  <c r="H153" i="1"/>
  <c r="H164" i="1"/>
  <c r="H163" i="1" s="1"/>
  <c r="H158" i="1"/>
  <c r="H157" i="1" s="1"/>
  <c r="H148" i="1"/>
  <c r="H143" i="1"/>
  <c r="H142" i="1" s="1"/>
  <c r="E153" i="1"/>
  <c r="F153" i="1"/>
  <c r="G153" i="1"/>
  <c r="D153" i="1"/>
  <c r="E164" i="1"/>
  <c r="E163" i="1" s="1"/>
  <c r="F164" i="1"/>
  <c r="F163" i="1" s="1"/>
  <c r="G164" i="1"/>
  <c r="G163" i="1" s="1"/>
  <c r="K22" i="7" l="1"/>
  <c r="K17" i="7"/>
  <c r="K74" i="7"/>
  <c r="K23" i="7"/>
  <c r="K19" i="7" s="1"/>
  <c r="K16" i="7" s="1"/>
  <c r="K8" i="7" s="1"/>
  <c r="K73" i="7"/>
  <c r="K20" i="7"/>
  <c r="N20" i="7"/>
  <c r="M121" i="7"/>
  <c r="M118" i="7" s="1"/>
  <c r="M114" i="7" s="1"/>
  <c r="M99" i="7" s="1"/>
  <c r="M133" i="7"/>
  <c r="M124" i="7"/>
  <c r="M136" i="7"/>
  <c r="M127" i="7"/>
  <c r="K67" i="7"/>
  <c r="N24" i="7"/>
  <c r="L206" i="7"/>
  <c r="J68" i="7"/>
  <c r="J66" i="7" s="1"/>
  <c r="J59" i="7" s="1"/>
  <c r="J7" i="7" s="1"/>
  <c r="J5" i="7" s="1"/>
  <c r="J286" i="7" s="1"/>
  <c r="I7" i="7"/>
  <c r="K68" i="7"/>
  <c r="N21" i="7"/>
  <c r="N25" i="7"/>
  <c r="N22" i="7"/>
  <c r="N17" i="7"/>
  <c r="H7" i="7"/>
  <c r="H5" i="7" s="1"/>
  <c r="H286" i="7" s="1"/>
  <c r="L191" i="7"/>
  <c r="L204" i="7"/>
  <c r="L202" i="7"/>
  <c r="L200" i="7"/>
  <c r="L198" i="7"/>
  <c r="L196" i="7"/>
  <c r="L194" i="7"/>
  <c r="L189" i="7"/>
  <c r="N234" i="7"/>
  <c r="N233" i="7" s="1"/>
  <c r="M233" i="7"/>
  <c r="N118" i="7"/>
  <c r="N114" i="7" s="1"/>
  <c r="N99" i="7" s="1"/>
  <c r="K118" i="7"/>
  <c r="K114" i="7" s="1"/>
  <c r="K99" i="7" s="1"/>
  <c r="M68" i="7"/>
  <c r="M66" i="7" s="1"/>
  <c r="M59" i="7" s="1"/>
  <c r="L19" i="7"/>
  <c r="L16" i="7" s="1"/>
  <c r="N189" i="7"/>
  <c r="N191" i="7"/>
  <c r="N202" i="7"/>
  <c r="N198" i="7"/>
  <c r="N194" i="7"/>
  <c r="N204" i="7"/>
  <c r="N200" i="7"/>
  <c r="N196" i="7"/>
  <c r="N186" i="7"/>
  <c r="N179" i="7" s="1"/>
  <c r="M179" i="7"/>
  <c r="L68" i="7"/>
  <c r="L66" i="7" s="1"/>
  <c r="M19" i="7"/>
  <c r="M16" i="7" s="1"/>
  <c r="M8" i="7" s="1"/>
  <c r="N210" i="7"/>
  <c r="N209" i="7" s="1"/>
  <c r="M209" i="7"/>
  <c r="L118" i="7"/>
  <c r="L114" i="7" s="1"/>
  <c r="N74" i="7"/>
  <c r="N69" i="7"/>
  <c r="N70" i="7"/>
  <c r="N73" i="7"/>
  <c r="N72" i="7"/>
  <c r="N71" i="7"/>
  <c r="N67" i="7"/>
  <c r="K193" i="7"/>
  <c r="K188" i="7" s="1"/>
  <c r="K177" i="7" s="1"/>
  <c r="L205" i="7"/>
  <c r="L203" i="7"/>
  <c r="L201" i="7"/>
  <c r="L199" i="7"/>
  <c r="L197" i="7"/>
  <c r="L195" i="7"/>
  <c r="L190" i="7"/>
  <c r="N218" i="7"/>
  <c r="N217" i="7" s="1"/>
  <c r="M217" i="7"/>
  <c r="I5" i="7"/>
  <c r="I286" i="7" s="1"/>
  <c r="H131" i="1"/>
  <c r="H130" i="1" s="1"/>
  <c r="H126" i="1"/>
  <c r="H124" i="1" s="1"/>
  <c r="N19" i="7" l="1"/>
  <c r="N16" i="7"/>
  <c r="N8" i="7" s="1"/>
  <c r="K66" i="7"/>
  <c r="K59" i="7" s="1"/>
  <c r="M206" i="7"/>
  <c r="Q76" i="7"/>
  <c r="L59" i="7"/>
  <c r="N68" i="7"/>
  <c r="N206" i="7"/>
  <c r="Q30" i="7"/>
  <c r="L8" i="7"/>
  <c r="L7" i="7" s="1"/>
  <c r="N182" i="7"/>
  <c r="L193" i="7"/>
  <c r="L188" i="7" s="1"/>
  <c r="L177" i="7" s="1"/>
  <c r="L99" i="7"/>
  <c r="Q142" i="7"/>
  <c r="M205" i="7"/>
  <c r="M203" i="7"/>
  <c r="M201" i="7"/>
  <c r="M199" i="7"/>
  <c r="M197" i="7"/>
  <c r="M195" i="7"/>
  <c r="M190" i="7"/>
  <c r="M7" i="7"/>
  <c r="K7" i="7"/>
  <c r="K5" i="7" s="1"/>
  <c r="K286" i="7" s="1"/>
  <c r="N66" i="7"/>
  <c r="N59" i="7" s="1"/>
  <c r="N7" i="7" s="1"/>
  <c r="N190" i="7"/>
  <c r="N199" i="7"/>
  <c r="N195" i="7"/>
  <c r="N205" i="7"/>
  <c r="N201" i="7"/>
  <c r="N197" i="7"/>
  <c r="N203" i="7"/>
  <c r="H119" i="1"/>
  <c r="H118" i="1" s="1"/>
  <c r="H229" i="1"/>
  <c r="H241" i="1" s="1"/>
  <c r="H114" i="1"/>
  <c r="H112" i="1" s="1"/>
  <c r="H109" i="1"/>
  <c r="H108" i="1" s="1"/>
  <c r="H104" i="1"/>
  <c r="H102" i="1" s="1"/>
  <c r="H91" i="1"/>
  <c r="H90" i="1" s="1"/>
  <c r="G91" i="1"/>
  <c r="G90" i="1" s="1"/>
  <c r="H88" i="1"/>
  <c r="H84" i="1"/>
  <c r="G84" i="1"/>
  <c r="F84" i="1"/>
  <c r="H78" i="1"/>
  <c r="H75" i="1" s="1"/>
  <c r="H69" i="1"/>
  <c r="H66" i="1" s="1"/>
  <c r="H48" i="1"/>
  <c r="H46" i="1"/>
  <c r="Q151" i="7" l="1"/>
  <c r="Q153" i="7" s="1"/>
  <c r="L286" i="7"/>
  <c r="N193" i="7"/>
  <c r="N188" i="7" s="1"/>
  <c r="N177" i="7" s="1"/>
  <c r="N286" i="7"/>
  <c r="M193" i="7"/>
  <c r="M188" i="7" s="1"/>
  <c r="M177" i="7" s="1"/>
  <c r="M286" i="7" s="1"/>
  <c r="H41" i="1"/>
  <c r="H35" i="1" l="1"/>
  <c r="H28" i="1"/>
  <c r="H24" i="1"/>
  <c r="H22" i="1"/>
  <c r="H12" i="1"/>
  <c r="H21" i="1" l="1"/>
  <c r="H61" i="1"/>
  <c r="H7" i="1"/>
  <c r="G51" i="2"/>
  <c r="G56" i="2" s="1"/>
  <c r="G44" i="2"/>
  <c r="H7" i="2"/>
  <c r="I7" i="2"/>
  <c r="H10" i="2"/>
  <c r="I10" i="2"/>
  <c r="H17" i="2"/>
  <c r="I17" i="2"/>
  <c r="H20" i="2"/>
  <c r="I20" i="2"/>
  <c r="C30" i="2"/>
  <c r="G24" i="2"/>
  <c r="G20" i="2"/>
  <c r="G17" i="2"/>
  <c r="I24" i="2"/>
  <c r="H24" i="2"/>
  <c r="H30" i="2"/>
  <c r="I30" i="2"/>
  <c r="G27" i="2"/>
  <c r="H27" i="2"/>
  <c r="I27" i="2"/>
  <c r="E27" i="2"/>
  <c r="F27" i="2"/>
  <c r="H6" i="1" l="1"/>
  <c r="H176" i="1" s="1"/>
  <c r="H239" i="1" s="1"/>
  <c r="H243" i="1" s="1"/>
  <c r="H244" i="1" s="1"/>
  <c r="G30" i="2"/>
  <c r="G40" i="2" s="1"/>
  <c r="G54" i="2" s="1"/>
  <c r="G57" i="2" s="1"/>
  <c r="G10" i="2"/>
  <c r="G7" i="2"/>
  <c r="I26" i="12" l="1"/>
  <c r="I12" i="12"/>
  <c r="I9" i="12"/>
  <c r="I18" i="11"/>
  <c r="I13" i="11"/>
  <c r="I8" i="11"/>
  <c r="I20" i="10"/>
  <c r="I14" i="10"/>
  <c r="I12" i="10" s="1"/>
  <c r="I8" i="10"/>
  <c r="I7" i="10" s="1"/>
  <c r="I22" i="9"/>
  <c r="I17" i="9"/>
  <c r="I13" i="9"/>
  <c r="I8" i="9"/>
  <c r="I7" i="9" s="1"/>
  <c r="I11" i="8"/>
  <c r="I14" i="8" s="1"/>
  <c r="I6" i="8"/>
  <c r="I13" i="6"/>
  <c r="I7" i="6"/>
  <c r="I5" i="6" s="1"/>
  <c r="I7" i="5"/>
  <c r="I6" i="5" s="1"/>
  <c r="I18" i="5"/>
  <c r="I12" i="5"/>
  <c r="I10" i="5" s="1"/>
  <c r="I33" i="4"/>
  <c r="I31" i="4"/>
  <c r="I30" i="4" s="1"/>
  <c r="I26" i="4"/>
  <c r="I25" i="4" s="1"/>
  <c r="I11" i="4"/>
  <c r="I8" i="4" s="1"/>
  <c r="I20" i="4"/>
  <c r="I17" i="4" s="1"/>
  <c r="H95" i="3"/>
  <c r="H91" i="3"/>
  <c r="I91" i="3"/>
  <c r="I8" i="3" s="1"/>
  <c r="I102" i="3" s="1"/>
  <c r="H88" i="3"/>
  <c r="H85" i="3"/>
  <c r="H84" i="3" s="1"/>
  <c r="H78" i="3"/>
  <c r="H77" i="3" s="1"/>
  <c r="H75" i="3"/>
  <c r="H69" i="3"/>
  <c r="H66" i="3" s="1"/>
  <c r="H63" i="3"/>
  <c r="H51" i="3"/>
  <c r="H49" i="3"/>
  <c r="H44" i="3"/>
  <c r="H38" i="3"/>
  <c r="H31" i="3"/>
  <c r="H27" i="3"/>
  <c r="H25" i="3"/>
  <c r="H15" i="3"/>
  <c r="H10" i="3"/>
  <c r="K13" i="6"/>
  <c r="K17" i="6"/>
  <c r="L20" i="10"/>
  <c r="L12" i="12"/>
  <c r="L8" i="12" s="1"/>
  <c r="H12" i="12"/>
  <c r="H9" i="12"/>
  <c r="H13" i="11"/>
  <c r="H8" i="11"/>
  <c r="H8" i="10"/>
  <c r="H7" i="10" s="1"/>
  <c r="H20" i="10"/>
  <c r="H14" i="10"/>
  <c r="H12" i="10" s="1"/>
  <c r="H22" i="9"/>
  <c r="H17" i="9"/>
  <c r="H13" i="9"/>
  <c r="H8" i="9"/>
  <c r="H7" i="9" s="1"/>
  <c r="H6" i="8"/>
  <c r="H14" i="8" s="1"/>
  <c r="G78" i="3"/>
  <c r="G77" i="3" s="1"/>
  <c r="G10" i="3"/>
  <c r="G15" i="3"/>
  <c r="K12" i="12"/>
  <c r="J12" i="12"/>
  <c r="L9" i="12"/>
  <c r="K9" i="12"/>
  <c r="J9" i="12"/>
  <c r="J13" i="11"/>
  <c r="J8" i="11"/>
  <c r="K20" i="10"/>
  <c r="J20" i="10"/>
  <c r="J12" i="10"/>
  <c r="J7" i="10"/>
  <c r="L7" i="10"/>
  <c r="K26" i="9"/>
  <c r="J22" i="9"/>
  <c r="J17" i="9"/>
  <c r="J13" i="9"/>
  <c r="J6" i="9" s="1"/>
  <c r="J11" i="8"/>
  <c r="J6" i="8"/>
  <c r="H13" i="6"/>
  <c r="H7" i="6"/>
  <c r="H5" i="6" s="1"/>
  <c r="K18" i="5"/>
  <c r="H18" i="5"/>
  <c r="H12" i="5"/>
  <c r="H10" i="5" s="1"/>
  <c r="H7" i="5"/>
  <c r="H6" i="5" s="1"/>
  <c r="K30" i="4"/>
  <c r="H33" i="4"/>
  <c r="H31" i="4"/>
  <c r="H26" i="4"/>
  <c r="H25" i="4" s="1"/>
  <c r="K20" i="4"/>
  <c r="H20" i="4"/>
  <c r="H17" i="4" s="1"/>
  <c r="H11" i="4"/>
  <c r="H8" i="4" s="1"/>
  <c r="G95" i="3"/>
  <c r="J91" i="3"/>
  <c r="G91" i="3"/>
  <c r="G88" i="3"/>
  <c r="G85" i="3"/>
  <c r="G84" i="3" s="1"/>
  <c r="G75" i="3"/>
  <c r="J66" i="3"/>
  <c r="G69" i="3"/>
  <c r="G66" i="3" s="1"/>
  <c r="J63" i="3"/>
  <c r="J51" i="3" s="1"/>
  <c r="J24" i="3" s="1"/>
  <c r="J9" i="3" s="1"/>
  <c r="G63" i="3"/>
  <c r="G51" i="3"/>
  <c r="G49" i="3"/>
  <c r="G44" i="3"/>
  <c r="G38" i="3"/>
  <c r="G31" i="3"/>
  <c r="G27" i="3"/>
  <c r="G25" i="3"/>
  <c r="G235" i="1"/>
  <c r="G237" i="1" s="1"/>
  <c r="F235" i="1"/>
  <c r="F237" i="1" s="1"/>
  <c r="H6" i="9" l="1"/>
  <c r="J5" i="9"/>
  <c r="J26" i="9" s="1"/>
  <c r="J8" i="3"/>
  <c r="I8" i="12"/>
  <c r="I5" i="12" s="1"/>
  <c r="I7" i="11"/>
  <c r="I6" i="11" s="1"/>
  <c r="I5" i="11" s="1"/>
  <c r="I6" i="10"/>
  <c r="I24" i="10" s="1"/>
  <c r="I6" i="9"/>
  <c r="I5" i="9" s="1"/>
  <c r="I26" i="9" s="1"/>
  <c r="I17" i="6"/>
  <c r="I5" i="5"/>
  <c r="I23" i="5" s="1"/>
  <c r="I7" i="4"/>
  <c r="I6" i="4" s="1"/>
  <c r="I43" i="4" s="1"/>
  <c r="H24" i="3"/>
  <c r="H9" i="3" s="1"/>
  <c r="H8" i="3" s="1"/>
  <c r="H102" i="3" s="1"/>
  <c r="H30" i="4"/>
  <c r="K5" i="5"/>
  <c r="K23" i="5" s="1"/>
  <c r="H17" i="6"/>
  <c r="J14" i="8"/>
  <c r="L6" i="9"/>
  <c r="L5" i="9" s="1"/>
  <c r="L26" i="9" s="1"/>
  <c r="L6" i="10"/>
  <c r="L24" i="10" s="1"/>
  <c r="J6" i="10"/>
  <c r="J24" i="10" s="1"/>
  <c r="J7" i="11"/>
  <c r="J6" i="11" s="1"/>
  <c r="J18" i="11" s="1"/>
  <c r="L8" i="11"/>
  <c r="L7" i="11"/>
  <c r="J8" i="12"/>
  <c r="J5" i="12" s="1"/>
  <c r="J26" i="12" s="1"/>
  <c r="K8" i="12"/>
  <c r="K5" i="12" s="1"/>
  <c r="K26" i="12" s="1"/>
  <c r="L17" i="12"/>
  <c r="L14" i="12" s="1"/>
  <c r="H8" i="12"/>
  <c r="H5" i="12" s="1"/>
  <c r="H26" i="12" s="1"/>
  <c r="H7" i="11"/>
  <c r="H6" i="11" s="1"/>
  <c r="H5" i="11" s="1"/>
  <c r="H18" i="11" s="1"/>
  <c r="H6" i="10"/>
  <c r="H24" i="10" s="1"/>
  <c r="H5" i="9"/>
  <c r="H26" i="9" s="1"/>
  <c r="H5" i="5"/>
  <c r="H23" i="5" s="1"/>
  <c r="K17" i="4"/>
  <c r="K7" i="4" s="1"/>
  <c r="K6" i="4" s="1"/>
  <c r="K43" i="4" s="1"/>
  <c r="H7" i="4"/>
  <c r="H6" i="4" s="1"/>
  <c r="H43" i="4" s="1"/>
  <c r="G24" i="3"/>
  <c r="G9" i="3" s="1"/>
  <c r="G8" i="3" s="1"/>
  <c r="G102" i="3" s="1"/>
  <c r="E235" i="1"/>
  <c r="E237" i="1" s="1"/>
  <c r="D235" i="1"/>
  <c r="D237" i="1" s="1"/>
  <c r="C51" i="2"/>
  <c r="C56" i="2" s="1"/>
  <c r="E84" i="1"/>
  <c r="E207" i="1"/>
  <c r="E185" i="1"/>
  <c r="E179" i="1"/>
  <c r="E229" i="1"/>
  <c r="E241" i="1" s="1"/>
  <c r="D51" i="2"/>
  <c r="D56" i="2" s="1"/>
  <c r="J5" i="11" l="1"/>
  <c r="L5" i="11"/>
  <c r="L5" i="12"/>
  <c r="L26" i="12" s="1"/>
  <c r="J102" i="3"/>
  <c r="D30" i="2"/>
  <c r="G229" i="1" l="1"/>
  <c r="G241" i="1" s="1"/>
  <c r="G205" i="1"/>
  <c r="E203" i="1"/>
  <c r="F203" i="1"/>
  <c r="G204" i="1" s="1"/>
  <c r="G203" i="1" s="1"/>
  <c r="E201" i="1"/>
  <c r="F201" i="1"/>
  <c r="G179" i="1"/>
  <c r="F179" i="1"/>
  <c r="G136" i="1"/>
  <c r="G135" i="1" s="1"/>
  <c r="G131" i="1"/>
  <c r="G130" i="1" s="1"/>
  <c r="G126" i="1"/>
  <c r="G124" i="1" s="1"/>
  <c r="G119" i="1"/>
  <c r="G118" i="1" s="1"/>
  <c r="G114" i="1"/>
  <c r="G112" i="1" s="1"/>
  <c r="G109" i="1"/>
  <c r="G108" i="1" s="1"/>
  <c r="G104" i="1"/>
  <c r="G102" i="1" s="1"/>
  <c r="G88" i="1"/>
  <c r="G78" i="1"/>
  <c r="G69" i="1"/>
  <c r="G66" i="1" s="1"/>
  <c r="G7" i="1"/>
  <c r="G61" i="1"/>
  <c r="G48" i="1"/>
  <c r="G46" i="1"/>
  <c r="G41" i="1"/>
  <c r="G35" i="1"/>
  <c r="G28" i="1"/>
  <c r="G24" i="1"/>
  <c r="G22" i="1"/>
  <c r="G12" i="1"/>
  <c r="G202" i="1"/>
  <c r="G201" i="1" s="1"/>
  <c r="G194" i="1"/>
  <c r="G191" i="1"/>
  <c r="G188" i="1"/>
  <c r="G185" i="1"/>
  <c r="G168" i="1"/>
  <c r="G155" i="1"/>
  <c r="G152" i="1" s="1"/>
  <c r="G158" i="1"/>
  <c r="G157" i="1" s="1"/>
  <c r="G148" i="1"/>
  <c r="G143" i="1"/>
  <c r="G142" i="1" s="1"/>
  <c r="G139" i="1"/>
  <c r="G75" i="1"/>
  <c r="F188" i="1"/>
  <c r="E188" i="1"/>
  <c r="D188" i="1"/>
  <c r="F229" i="1"/>
  <c r="F241" i="1" s="1"/>
  <c r="F197" i="1"/>
  <c r="G198" i="1" s="1"/>
  <c r="G197" i="1" s="1"/>
  <c r="F194" i="1"/>
  <c r="F191" i="1"/>
  <c r="F185" i="1"/>
  <c r="F168" i="1"/>
  <c r="F155" i="1"/>
  <c r="F152" i="1" s="1"/>
  <c r="F158" i="1"/>
  <c r="F157" i="1" s="1"/>
  <c r="F148" i="1"/>
  <c r="F143" i="1"/>
  <c r="F142" i="1" s="1"/>
  <c r="F139" i="1"/>
  <c r="F136" i="1"/>
  <c r="F135" i="1" s="1"/>
  <c r="F131" i="1"/>
  <c r="F130" i="1" s="1"/>
  <c r="F126" i="1"/>
  <c r="F124" i="1" s="1"/>
  <c r="F119" i="1"/>
  <c r="F118" i="1" s="1"/>
  <c r="F114" i="1"/>
  <c r="F112" i="1" s="1"/>
  <c r="F109" i="1"/>
  <c r="F108" i="1" s="1"/>
  <c r="F104" i="1"/>
  <c r="F102" i="1" s="1"/>
  <c r="F97" i="1"/>
  <c r="G99" i="1" s="1"/>
  <c r="G97" i="1" s="1"/>
  <c r="F91" i="1"/>
  <c r="F90" i="1" s="1"/>
  <c r="F88" i="1"/>
  <c r="F78" i="1"/>
  <c r="F75" i="1" s="1"/>
  <c r="F69" i="1"/>
  <c r="F66" i="1" s="1"/>
  <c r="F61" i="1"/>
  <c r="F48" i="1"/>
  <c r="F46" i="1"/>
  <c r="F41" i="1"/>
  <c r="F35" i="1"/>
  <c r="F28" i="1"/>
  <c r="F24" i="1"/>
  <c r="F22" i="1"/>
  <c r="F12" i="1"/>
  <c r="F7" i="1"/>
  <c r="E51" i="2"/>
  <c r="F7" i="2"/>
  <c r="G214" i="1" l="1"/>
  <c r="G240" i="1" s="1"/>
  <c r="G21" i="1"/>
  <c r="G6" i="1" s="1"/>
  <c r="F214" i="1"/>
  <c r="F240" i="1" s="1"/>
  <c r="F21" i="1"/>
  <c r="F6" i="1" s="1"/>
  <c r="F44" i="2"/>
  <c r="F55" i="2" s="1"/>
  <c r="F30" i="2"/>
  <c r="F10" i="2"/>
  <c r="E50" i="2"/>
  <c r="E44" i="2"/>
  <c r="E55" i="2" s="1"/>
  <c r="E30" i="2"/>
  <c r="E24" i="2"/>
  <c r="F24" i="2" s="1"/>
  <c r="E20" i="2"/>
  <c r="F20" i="2" s="1"/>
  <c r="E17" i="2"/>
  <c r="F17" i="2" s="1"/>
  <c r="E10" i="2"/>
  <c r="E7" i="2"/>
  <c r="G176" i="1" l="1"/>
  <c r="G239" i="1" s="1"/>
  <c r="G243" i="1" s="1"/>
  <c r="G244" i="1" s="1"/>
  <c r="F176" i="1"/>
  <c r="F239" i="1" s="1"/>
  <c r="F243" i="1" s="1"/>
  <c r="F244" i="1" s="1"/>
  <c r="F40" i="2"/>
  <c r="F54" i="2" s="1"/>
  <c r="F51" i="2"/>
  <c r="F56" i="2" s="1"/>
  <c r="E56" i="2"/>
  <c r="E40" i="2"/>
  <c r="E54" i="2" s="1"/>
  <c r="E57" i="2" s="1"/>
  <c r="D27" i="2"/>
  <c r="D24" i="2"/>
  <c r="D20" i="2"/>
  <c r="D17" i="2"/>
  <c r="D10" i="2"/>
  <c r="D7" i="2"/>
  <c r="D44" i="2"/>
  <c r="D55" i="2" s="1"/>
  <c r="C44" i="2"/>
  <c r="C55" i="2" s="1"/>
  <c r="C26" i="2"/>
  <c r="C24" i="2"/>
  <c r="C20" i="2"/>
  <c r="C17" i="2"/>
  <c r="C10" i="2"/>
  <c r="C7" i="2"/>
  <c r="D40" i="2" l="1"/>
  <c r="D54" i="2" s="1"/>
  <c r="D57" i="2" s="1"/>
  <c r="F57" i="2"/>
  <c r="C40" i="2"/>
  <c r="C54" i="2" s="1"/>
  <c r="C57" i="2" s="1"/>
  <c r="D229" i="1"/>
  <c r="D241" i="1" s="1"/>
  <c r="D203" i="1"/>
  <c r="D201" i="1"/>
  <c r="E197" i="1"/>
  <c r="D194" i="1"/>
  <c r="E191" i="1"/>
  <c r="D191" i="1"/>
  <c r="D185" i="1"/>
  <c r="D179" i="1"/>
  <c r="D172" i="1"/>
  <c r="D171" i="1" s="1"/>
  <c r="D168" i="1"/>
  <c r="E155" i="1"/>
  <c r="E152" i="1" s="1"/>
  <c r="D155" i="1"/>
  <c r="D152" i="1" s="1"/>
  <c r="D164" i="1"/>
  <c r="D163" i="1" s="1"/>
  <c r="E158" i="1"/>
  <c r="E157" i="1" s="1"/>
  <c r="D158" i="1"/>
  <c r="D157" i="1" s="1"/>
  <c r="E148" i="1"/>
  <c r="D148" i="1"/>
  <c r="E143" i="1"/>
  <c r="E142" i="1" s="1"/>
  <c r="D143" i="1"/>
  <c r="D142" i="1" s="1"/>
  <c r="E139" i="1"/>
  <c r="D139" i="1"/>
  <c r="E136" i="1"/>
  <c r="E135" i="1" s="1"/>
  <c r="D136" i="1"/>
  <c r="D135" i="1" s="1"/>
  <c r="E131" i="1"/>
  <c r="E130" i="1" s="1"/>
  <c r="D131" i="1"/>
  <c r="D130" i="1" s="1"/>
  <c r="E126" i="1"/>
  <c r="E124" i="1" s="1"/>
  <c r="D126" i="1"/>
  <c r="D124" i="1" s="1"/>
  <c r="E119" i="1"/>
  <c r="E118" i="1" s="1"/>
  <c r="D119" i="1"/>
  <c r="D118" i="1" s="1"/>
  <c r="E114" i="1"/>
  <c r="E112" i="1" s="1"/>
  <c r="D114" i="1"/>
  <c r="D112" i="1" s="1"/>
  <c r="E109" i="1"/>
  <c r="E108" i="1" s="1"/>
  <c r="D109" i="1"/>
  <c r="D108" i="1" s="1"/>
  <c r="E104" i="1"/>
  <c r="E102" i="1" s="1"/>
  <c r="D104" i="1"/>
  <c r="D102" i="1" s="1"/>
  <c r="E97" i="1"/>
  <c r="D97" i="1"/>
  <c r="E91" i="1"/>
  <c r="E90" i="1" s="1"/>
  <c r="D91" i="1"/>
  <c r="D90" i="1" s="1"/>
  <c r="E88" i="1"/>
  <c r="D88" i="1"/>
  <c r="D84" i="1"/>
  <c r="E78" i="1"/>
  <c r="E75" i="1" s="1"/>
  <c r="D78" i="1"/>
  <c r="D75" i="1" s="1"/>
  <c r="E69" i="1"/>
  <c r="E66" i="1" s="1"/>
  <c r="D69" i="1"/>
  <c r="D66" i="1" s="1"/>
  <c r="E61" i="1"/>
  <c r="D61" i="1"/>
  <c r="E48" i="1"/>
  <c r="D48" i="1"/>
  <c r="E46" i="1"/>
  <c r="D46" i="1"/>
  <c r="E41" i="1"/>
  <c r="D41" i="1"/>
  <c r="E35" i="1"/>
  <c r="D35" i="1"/>
  <c r="E28" i="1"/>
  <c r="D28" i="1"/>
  <c r="E24" i="1"/>
  <c r="D24" i="1"/>
  <c r="E22" i="1"/>
  <c r="D22" i="1"/>
  <c r="E12" i="1"/>
  <c r="D12" i="1"/>
  <c r="E7" i="1"/>
  <c r="D7" i="1"/>
  <c r="D21" i="1" l="1"/>
  <c r="D6" i="1" s="1"/>
  <c r="E21" i="1"/>
  <c r="E6" i="1" s="1"/>
  <c r="D214" i="1"/>
  <c r="D240" i="1" s="1"/>
  <c r="E214" i="1"/>
  <c r="E240" i="1" s="1"/>
  <c r="E176" i="1" l="1"/>
  <c r="E239" i="1" s="1"/>
  <c r="E243" i="1" s="1"/>
  <c r="E244" i="1" s="1"/>
  <c r="D176" i="1"/>
  <c r="D239" i="1" s="1"/>
  <c r="D243" i="1" s="1"/>
  <c r="D244" i="1" s="1"/>
</calcChain>
</file>

<file path=xl/sharedStrings.xml><?xml version="1.0" encoding="utf-8"?>
<sst xmlns="http://schemas.openxmlformats.org/spreadsheetml/2006/main" count="1352" uniqueCount="423">
  <si>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</si>
  <si>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</si>
  <si>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</si>
  <si>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</si>
  <si>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</si>
  <si>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</si>
  <si>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</si>
  <si>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</si>
  <si>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</si>
  <si>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</si>
  <si>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</si>
  <si>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</si>
  <si>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</si>
  <si>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</si>
  <si>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</si>
  <si>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</si>
  <si>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</si>
  <si>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</si>
  <si>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</si>
  <si>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</si>
  <si>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</si>
  <si>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</si>
  <si>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</si>
  <si>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</si>
  <si>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</si>
  <si>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</si>
  <si>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</si>
  <si>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</si>
  <si>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</si>
  <si>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Výpočtová technika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</si>
  <si>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</si>
  <si>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</si>
  <si>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</si>
  <si>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</si>
  <si>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</si>
  <si>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</si>
  <si>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</si>
  <si>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</si>
  <si>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</si>
  <si>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</si>
  <si>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</si>
  <si>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</si>
  <si>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</si>
  <si>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</si>
  <si>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</si>
  <si>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</si>
  <si>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</si>
  <si>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</si>
  <si>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Nájomné za nájom (stojana na vodu,rohože)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</si>
  <si>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</si>
  <si>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</si>
  <si>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</si>
  <si>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</si>
  <si>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</si>
  <si>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</si>
  <si>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</si>
  <si>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</si>
  <si>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</si>
  <si>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</si>
  <si>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</si>
  <si>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</si>
  <si>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</si>
  <si>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</si>
  <si>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Bežné transf. jednotlivcom, neziskovýcm právnickým osobám a poskytovateľom zdr. Pomoci (Dudváh, Malženice, MAS IN REGION, Človek človeku)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</si>
  <si>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</si>
  <si>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</si>
  <si>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</si>
  <si>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</si>
  <si>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</si>
  <si>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</si>
  <si>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</si>
  <si>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</si>
  <si>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</si>
  <si>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</si>
  <si>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</si>
  <si>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</si>
  <si>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</si>
  <si>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</si>
  <si>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</si>
  <si>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Všeobecné služby -A.S.A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</si>
  <si>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</si>
  <si>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</si>
  <si>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</si>
  <si>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</si>
  <si>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</si>
  <si>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</si>
  <si>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 xml:space="preserve">Služby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</si>
  <si>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</si>
  <si>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</si>
  <si>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</si>
  <si>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</si>
  <si>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</si>
  <si>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</si>
  <si>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</si>
  <si>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</si>
  <si>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>všeobecné služby - pranie obrusov</t>
  </si>
  <si>
    <t>Tovary a služby (knihy,časopisy)</t>
  </si>
  <si>
    <t xml:space="preserve">08.3.0 Vysielacie a vydavateľské služby </t>
  </si>
  <si>
    <t>Nájomné za prenájom (podperné body)</t>
  </si>
  <si>
    <t>Rutinná a štandardná údržba káblová televízia</t>
  </si>
  <si>
    <t>Všeobecné služby (miestny rozhlas)</t>
  </si>
  <si>
    <t>Dane (leasingová zmluva)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</si>
  <si>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</si>
  <si>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</si>
  <si>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</si>
  <si>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</si>
  <si>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</si>
  <si>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</si>
  <si>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</si>
  <si>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</si>
  <si>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Nákup strojov, prístrojov</t>
  </si>
  <si>
    <t>Prípravná a projektová dokumentácia</t>
  </si>
  <si>
    <t>Rekonštrukcia a modernizácia</t>
  </si>
  <si>
    <t>05.2.0 Nakladanie s odpad.vodami</t>
  </si>
  <si>
    <t>Kanalizačné prípojky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</si>
  <si>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</si>
  <si>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</si>
  <si>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</si>
  <si>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</si>
  <si>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</si>
  <si>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>08.4.0 Vysielateľské a vydavateľské služby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</si>
  <si>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</si>
  <si>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</si>
  <si>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</si>
  <si>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</si>
  <si>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</si>
  <si>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</si>
  <si>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</si>
  <si>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</si>
  <si>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</si>
  <si>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</si>
  <si>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</si>
  <si>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</si>
  <si>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</si>
  <si>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</si>
  <si>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</si>
  <si>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</si>
  <si>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</si>
  <si>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</si>
  <si>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</si>
  <si>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</si>
  <si>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</si>
  <si>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</si>
  <si>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</si>
  <si>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</si>
  <si>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</si>
  <si>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</si>
  <si>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</si>
  <si>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</si>
  <si>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</si>
  <si>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</si>
  <si>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</si>
  <si>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</si>
  <si>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</si>
  <si>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</si>
  <si>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</si>
  <si>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</si>
  <si>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úroky z účtov finančného hospodárenia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</si>
  <si>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</si>
  <si>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</si>
  <si>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</si>
  <si>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</si>
  <si>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 xml:space="preserve">T v rámci VS - zo ŠR na matriku, hlásenie obyvateľov /z KÚ/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</si>
  <si>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</si>
  <si>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</si>
  <si>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</si>
  <si>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</si>
  <si>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</si>
  <si>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</si>
  <si>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Kapitálový transfer zo ŠR</t>
  </si>
  <si>
    <t>Príjmové finančné operácie</t>
  </si>
  <si>
    <t>Príjmy z ostatných finančných operácií</t>
  </si>
  <si>
    <t>Zostatok prostriedkov zo ŠR z predchádzajúcich rokov</t>
  </si>
  <si>
    <t>Sumarizácia príjmov</t>
  </si>
  <si>
    <t>Vlastné príjmy skoly</t>
  </si>
  <si>
    <t xml:space="preserve">Kapitálové príjmy </t>
  </si>
  <si>
    <t>Rozpočtové príjmy spolu</t>
  </si>
  <si>
    <t>rok 2016</t>
  </si>
  <si>
    <t>rok 2017</t>
  </si>
  <si>
    <t>rok 2018</t>
  </si>
  <si>
    <t xml:space="preserve">                                    Výdavky na rok 2016 - 2018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</si>
  <si>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</si>
  <si>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</si>
  <si>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</si>
  <si>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</si>
  <si>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</si>
  <si>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</si>
  <si>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prístavba,výstavba a rekonštrukcia</t>
  </si>
  <si>
    <t>splacanie istiny 
z bankových úverov</t>
  </si>
  <si>
    <t>Nákup nehmotných aktív</t>
  </si>
  <si>
    <t>realizácia stavieb a ich tech.zhodnotenie</t>
  </si>
  <si>
    <t>Prevádzkových strojov, prístrojov, zariadení, techniky a náradia</t>
  </si>
  <si>
    <t xml:space="preserve">                                                                                             Príjmy</t>
  </si>
  <si>
    <t xml:space="preserve">                                                                                NÁVRH ROZPOČTU  Obce Brestovany na rok 2016-2018</t>
  </si>
  <si>
    <t>prípravná a projektová dokumentácia</t>
  </si>
  <si>
    <t>Realizácia nových stavieb-dotácia</t>
  </si>
  <si>
    <t>Realizácia nových stavieb-úver</t>
  </si>
  <si>
    <t>Realizácia nových stavieb-vlastne zdroje</t>
  </si>
  <si>
    <t>manipulačné poplatky</t>
  </si>
  <si>
    <t>01.6.0. Hlásenie obyvateľov, voľby</t>
  </si>
  <si>
    <t>08.1.0 Rekreácia, kultúra a náboženstvo
inde neklas.(futbalisti)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</si>
  <si>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</si>
  <si>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</si>
  <si>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</si>
  <si>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</si>
  <si>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</si>
  <si>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</si>
  <si>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</si>
  <si>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Program 1:   Plánovanie, manažment a kontrola</t>
  </si>
  <si>
    <t>program</t>
  </si>
  <si>
    <t>podprogram</t>
  </si>
  <si>
    <t>projekt/
prvok</t>
  </si>
  <si>
    <t>funkčná 
klasifi
kácia</t>
  </si>
  <si>
    <t>položka/
podpoložka</t>
  </si>
  <si>
    <t>názov</t>
  </si>
  <si>
    <t>Manažment obce</t>
  </si>
  <si>
    <t>01.1.1.</t>
  </si>
  <si>
    <t xml:space="preserve">Knihy, časopisy, noviny, učebnice, </t>
  </si>
  <si>
    <t xml:space="preserve">Palivo, mazivá, oleje, </t>
  </si>
  <si>
    <t xml:space="preserve">Servis, údržba, opravy </t>
  </si>
  <si>
    <t>Rutinná údržba,budov,výpočtovej 
techniky</t>
  </si>
  <si>
    <t xml:space="preserve">Nájomné za prenájom </t>
  </si>
  <si>
    <t>Prvádzkových strojov, prístrojov, zariadení, techniky a náradia</t>
  </si>
  <si>
    <t>Povinný prídel so sociálneho fondu</t>
  </si>
  <si>
    <t>Bežné transfery na odstupné</t>
  </si>
  <si>
    <t>01.6.0. Voľby</t>
  </si>
  <si>
    <t>01.6.0.</t>
  </si>
  <si>
    <t>dopravné</t>
  </si>
  <si>
    <t>02.2.0.</t>
  </si>
  <si>
    <t>03.2.0.</t>
  </si>
  <si>
    <t>07.6.0.</t>
  </si>
  <si>
    <t>Členstvo obce v samosprávnych organizáciách a združeniach</t>
  </si>
  <si>
    <t>Bežné transf. jednotlivcom, neziskovýcm PO (Dudváh, Malženice, Človek človeku)</t>
  </si>
  <si>
    <t>Propagácia a prezentácia obce</t>
  </si>
  <si>
    <t>1.1.1.</t>
  </si>
  <si>
    <t>Realizácia stavieb a ich 
tech.zhodnotenie</t>
  </si>
  <si>
    <t>Spolu</t>
  </si>
  <si>
    <t>Program 2:   Služby občanom</t>
  </si>
  <si>
    <t>podprog-ram</t>
  </si>
  <si>
    <t>položka</t>
  </si>
  <si>
    <t>Administratívne služby pre občanov</t>
  </si>
  <si>
    <t>Matrika</t>
  </si>
  <si>
    <t>01.3.3.</t>
  </si>
  <si>
    <t>Hlásenie obyvateľov</t>
  </si>
  <si>
    <t>Obecné cintoríny a Domy smútku</t>
  </si>
  <si>
    <t>08.4.0.</t>
  </si>
  <si>
    <t>Médiá</t>
  </si>
  <si>
    <t xml:space="preserve"> - Obecný rozhlas</t>
  </si>
  <si>
    <t>8.3.0.</t>
  </si>
  <si>
    <t xml:space="preserve"> - Káblová televízia</t>
  </si>
  <si>
    <t>funk.
klasifi
kácia</t>
  </si>
  <si>
    <t>Program 3:   Odpadové hospodárstvo</t>
  </si>
  <si>
    <t>Nakladanie s odpadom</t>
  </si>
  <si>
    <t>05.1.0.</t>
  </si>
  <si>
    <t>Kanalizácia</t>
  </si>
  <si>
    <t>05.2.0.</t>
  </si>
  <si>
    <t xml:space="preserve">Poistné a príspevky </t>
  </si>
  <si>
    <t xml:space="preserve">Prípravná a projektová dokumentácia  </t>
  </si>
  <si>
    <t>Program 4:   Komunikácie</t>
  </si>
  <si>
    <t>04.5.1.</t>
  </si>
  <si>
    <t>Relizácia stavieb a ich technické zhodnotenie</t>
  </si>
  <si>
    <t>Program 6:   Šport</t>
  </si>
  <si>
    <t>08.1.0.</t>
  </si>
  <si>
    <t>čistička a WC</t>
  </si>
  <si>
    <t>Program 7:   Kultúra</t>
  </si>
  <si>
    <t>Kultúrna infraštruktúra</t>
  </si>
  <si>
    <t xml:space="preserve">Kultúrny dom </t>
  </si>
  <si>
    <t>08.2.0.</t>
  </si>
  <si>
    <t>Knižnica</t>
  </si>
  <si>
    <t xml:space="preserve">Tovary a služby </t>
  </si>
  <si>
    <t>Organizácia a podpora kultúrnych podujatí</t>
  </si>
  <si>
    <t>Materiál - kultúra</t>
  </si>
  <si>
    <t>08.3.0.</t>
  </si>
  <si>
    <t>Program 8:   Prostredie pre život</t>
  </si>
  <si>
    <t>Verejné osvetlenie</t>
  </si>
  <si>
    <t>06.4.0.</t>
  </si>
  <si>
    <t>Správa a údržba zelene</t>
  </si>
  <si>
    <t>06.2.0.</t>
  </si>
  <si>
    <t>Program 9:   Bývanie</t>
  </si>
  <si>
    <t>Správa bytového fondu</t>
  </si>
  <si>
    <t xml:space="preserve"> Bývanie a občianska vybavenosť </t>
  </si>
  <si>
    <t>06.1.0.</t>
  </si>
  <si>
    <t>01.7.0.</t>
  </si>
  <si>
    <t>rozp.klasi-
fikácia</t>
  </si>
  <si>
    <t>Program 10:   Sociálne služby</t>
  </si>
  <si>
    <t>Opatrovateľská služby v byte občana</t>
  </si>
  <si>
    <t>10.4.0.</t>
  </si>
  <si>
    <t>Mzdy a odvody</t>
  </si>
  <si>
    <t>Starostlivosť o seniorov</t>
  </si>
  <si>
    <t>10.2.0.</t>
  </si>
  <si>
    <t>Transfery jednotlivocom a neziskovým PO (Jednota dôchodcov Brestovany)</t>
  </si>
  <si>
    <t>Starostlivosť o občanov v núdzi</t>
  </si>
  <si>
    <t xml:space="preserve"> - Dávky v hmontej a sociálnej núdzi</t>
  </si>
  <si>
    <t>10.7.0.</t>
  </si>
  <si>
    <t xml:space="preserve"> - Aktivačné práce</t>
  </si>
  <si>
    <t>04.1.2.</t>
  </si>
  <si>
    <t>Doplatok k platu</t>
  </si>
  <si>
    <t>Telekomunikačná technika</t>
  </si>
  <si>
    <t>Ostatné príjmy</t>
  </si>
  <si>
    <t>T. z rozpočtu vyššieho územného celku</t>
  </si>
  <si>
    <t>T v rámci VS - ROPO</t>
  </si>
  <si>
    <t>T v rámci VS - dotácia z MF (na cesty)</t>
  </si>
  <si>
    <t>T v rámci VS - recyklačný fond,z MV</t>
  </si>
  <si>
    <t>Bežné  transfery</t>
  </si>
  <si>
    <t>08.1.0 Rekreačné a športové služby (futbalisti)</t>
  </si>
  <si>
    <t>Vrátenie príjmov z minulých rokov</t>
  </si>
  <si>
    <t xml:space="preserve">všeobecné služby </t>
  </si>
  <si>
    <t>Materiál (kulturne akcie)</t>
  </si>
  <si>
    <t>8.4.0.</t>
  </si>
  <si>
    <t>Program 5:   Vzdelávanie</t>
  </si>
  <si>
    <t>Skutočné plnenie 2013</t>
  </si>
  <si>
    <t>Skutočné plnenie 2014</t>
  </si>
  <si>
    <t>Schválený rozpočet 2015</t>
  </si>
  <si>
    <t>Očakávaná skutočnosť za rok 2015</t>
  </si>
  <si>
    <t>Rozpočet 2016</t>
  </si>
  <si>
    <t>Rozpočet 2017</t>
  </si>
  <si>
    <t>Rozpočet 2018</t>
  </si>
  <si>
    <t>Materská škola, 
školský klub detí, školská jedáleň</t>
  </si>
  <si>
    <t>Materská škola</t>
  </si>
  <si>
    <t>09.1.1.1</t>
  </si>
  <si>
    <t>Mzdy,platy, a ost.vyrovnania</t>
  </si>
  <si>
    <t>Tarifný plat, osobný plat, základný plat, funkčný plat</t>
  </si>
  <si>
    <t>Osobný príplatok</t>
  </si>
  <si>
    <t xml:space="preserve"> </t>
  </si>
  <si>
    <t>Ostatné príplatky</t>
  </si>
  <si>
    <t>Doplatok k platu a ďalší plat</t>
  </si>
  <si>
    <t>Poistné a prísp.do poisťovní</t>
  </si>
  <si>
    <t>všeobecná zdravotná poisťovňa</t>
  </si>
  <si>
    <t>dôvera</t>
  </si>
  <si>
    <t>Poistné do sociálnej poisťovne</t>
  </si>
  <si>
    <t>Poistenie v nezamestnanosti</t>
  </si>
  <si>
    <t>Rezervný fond</t>
  </si>
  <si>
    <t>Energie, voda a poštové služby</t>
  </si>
  <si>
    <t>energie</t>
  </si>
  <si>
    <t>vlastné príjmy</t>
  </si>
  <si>
    <t>originálne</t>
  </si>
  <si>
    <t>Poštové služby a telekomunikačné</t>
  </si>
  <si>
    <t>Komunikačná infraštruktúra</t>
  </si>
  <si>
    <t>Interiérové vybavenie</t>
  </si>
  <si>
    <t>Prevádzkové stroje, prístroje,..</t>
  </si>
  <si>
    <t>Knihy, časopisy, noviny,...</t>
  </si>
  <si>
    <t>Pracovné odevy, obuv,...</t>
  </si>
  <si>
    <t>Rutinná a štan.údržba</t>
  </si>
  <si>
    <t>Náhrady</t>
  </si>
  <si>
    <t>poistné</t>
  </si>
  <si>
    <t>Transfery jednotlivcom</t>
  </si>
  <si>
    <t>Na odchodné</t>
  </si>
  <si>
    <t>nemocenské dávky</t>
  </si>
  <si>
    <t>Školský klub detí</t>
  </si>
  <si>
    <t>09.5.0.</t>
  </si>
  <si>
    <t>Školská jedáleň</t>
  </si>
  <si>
    <t>09.6.0.1</t>
  </si>
  <si>
    <t>09.6.0.2</t>
  </si>
  <si>
    <t>09.6.0.3</t>
  </si>
  <si>
    <t>OK</t>
  </si>
  <si>
    <t>Vlastné príjmy</t>
  </si>
  <si>
    <t>Softvér</t>
  </si>
  <si>
    <t>Školenie, kurzy, semináre</t>
  </si>
  <si>
    <t>Špeciálne služby</t>
  </si>
  <si>
    <t>Základná škola</t>
  </si>
  <si>
    <t>09.1.2.1</t>
  </si>
  <si>
    <t>09.2.1.1</t>
  </si>
  <si>
    <t xml:space="preserve">energie </t>
  </si>
  <si>
    <t xml:space="preserve">Vodné, stočné </t>
  </si>
  <si>
    <t>Špeciálne stroje, prístroje, ....</t>
  </si>
  <si>
    <t>Palivá</t>
  </si>
  <si>
    <t>palivá</t>
  </si>
  <si>
    <t xml:space="preserve">   </t>
  </si>
  <si>
    <t>Odmeny zamestnancov mimo prac.</t>
  </si>
  <si>
    <t>preddavky</t>
  </si>
  <si>
    <t>Špeciálne služby OU</t>
  </si>
  <si>
    <t>Predškoláci</t>
  </si>
  <si>
    <t>Hmotná núdza</t>
  </si>
  <si>
    <t>Na dávku v hmotnej núdzi</t>
  </si>
  <si>
    <t>Sociálne znevýhod.prostredia</t>
  </si>
  <si>
    <t>Vzdelávacie poukazy</t>
  </si>
  <si>
    <t>09.1.1.</t>
  </si>
  <si>
    <t>Realizácia stavieb</t>
  </si>
  <si>
    <t>09.6.0.1.</t>
  </si>
  <si>
    <t>Nákup strojov - prevádzkové</t>
  </si>
  <si>
    <t>09.1.2.</t>
  </si>
  <si>
    <t>Prípr.a projekt.dokumetnácia</t>
  </si>
  <si>
    <t>Rozpočet na rok 2016</t>
  </si>
  <si>
    <t>Normatív</t>
  </si>
  <si>
    <t>Počet detí</t>
  </si>
  <si>
    <t>Originálne</t>
  </si>
  <si>
    <t>Rekonštrukcia a modernizáciou str. a zar.</t>
  </si>
  <si>
    <t>rekultivácia skládky</t>
  </si>
  <si>
    <t xml:space="preserve">obnova parku </t>
  </si>
  <si>
    <t>Nákup pozemkov a nehmotných aktív</t>
  </si>
  <si>
    <t>Prípravna a projektová dokumetácia</t>
  </si>
  <si>
    <t>Kultúrne služby knižnica</t>
  </si>
  <si>
    <t>Bežný 
rozpočet</t>
  </si>
  <si>
    <t>Kapitálový 
rozpočet</t>
  </si>
  <si>
    <t>Rozpočet spolu</t>
  </si>
  <si>
    <t xml:space="preserve">Príjmy </t>
  </si>
  <si>
    <t>Výdavky</t>
  </si>
  <si>
    <t>Program 1: Plánovanie manažment, kontrola</t>
  </si>
  <si>
    <t>Program 2: Služby občanom</t>
  </si>
  <si>
    <t>Program 3: Odpadové hospodárstvo</t>
  </si>
  <si>
    <t>Program 4: Komunikácie</t>
  </si>
  <si>
    <t>Program 5: Vzdelávanie</t>
  </si>
  <si>
    <t>Program 6: Šport</t>
  </si>
  <si>
    <t>Program 7: Kultúra</t>
  </si>
  <si>
    <t>Program 8: Prostredie pre život</t>
  </si>
  <si>
    <t>Program 9: Bývanie</t>
  </si>
  <si>
    <t>Program 10: Sociálne služby</t>
  </si>
  <si>
    <t>Bežný rozpočet</t>
  </si>
  <si>
    <t>Kapitálový rozpočet</t>
  </si>
  <si>
    <t>Prebytok rozpočtu spolu</t>
  </si>
  <si>
    <t>Finančné operácie</t>
  </si>
  <si>
    <t>Príjmy</t>
  </si>
  <si>
    <t>splácanie istiny z úverov</t>
  </si>
  <si>
    <t>Výsledok hospodárenia</t>
  </si>
  <si>
    <t>Rozpočet na rok 2016 - 2018</t>
  </si>
  <si>
    <t xml:space="preserve">Výdavky </t>
  </si>
  <si>
    <t>Rekon. a moder. str. a zar.</t>
  </si>
  <si>
    <t xml:space="preserve">  </t>
  </si>
  <si>
    <t>Obnova parku</t>
  </si>
  <si>
    <t>Transfery jednotlivocom a neziskovým PO (fajn centrum)</t>
  </si>
  <si>
    <t xml:space="preserve">Transfery občianskym združeniam </t>
  </si>
  <si>
    <t>8.2.0.</t>
  </si>
  <si>
    <t>Transfery jednotlivocom a neziskovým PO (Brestovanské Fajn centrum)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</si>
</sst>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EUR&quot;_-;\-* #,##0.00\ &quot;EUR&quot;_-;_-* &quot;-&quot;??\ &quot;EUR&quot;_-;_-@_-"/>
    <numFmt numFmtId="165" formatCode="_-* #,##0.00\ _E_U_R_-;\-* #,##0.00\ _E_U_R_-;_-* &quot;-&quot;??\ _E_U_R_-;_-@_-"/>
    <numFmt numFmtId="166" formatCode="#,##0.00\ &quot;Sk&quot;;[Red]\-#,##0.00\ &quot;Sk&quot;"/>
    <numFmt numFmtId="167" formatCode="#,##0\ [$€-1]"/>
    <numFmt numFmtId="168" formatCode="#,##0\ [$€-1];[Red]\-#,##0\ [$€-1]"/>
  </numFmts>
  <fonts count="1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sz val="14"/>
      <color indexed="1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4"/>
      <name val="Arial CE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b/>
      <i/>
      <sz val="10"/>
      <color indexed="60"/>
      <name val="Arial"/>
      <family val="2"/>
      <charset val="238"/>
    </font>
    <font>
      <b/>
      <i/>
      <sz val="9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0"/>
      <name val="Arial"/>
      <family val="2"/>
    </font>
    <font>
      <b/>
      <i/>
      <sz val="10"/>
      <color indexed="60"/>
      <name val="Arial CE"/>
      <charset val="238"/>
    </font>
    <font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 CE"/>
      <charset val="238"/>
    </font>
    <font>
      <i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i/>
      <sz val="11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10"/>
      <name val="Arial"/>
      <family val="2"/>
      <charset val="238"/>
    </font>
    <font>
      <b/>
      <i/>
      <sz val="10"/>
      <color indexed="61"/>
      <name val="Arial"/>
      <family val="2"/>
      <charset val="238"/>
    </font>
    <font>
      <b/>
      <sz val="11"/>
      <name val="Arial CE"/>
      <charset val="238"/>
    </font>
    <font>
      <b/>
      <i/>
      <sz val="10"/>
      <color rgb="FF993300"/>
      <name val="Arial"/>
      <family val="2"/>
      <charset val="238"/>
    </font>
    <font>
      <b/>
      <sz val="10"/>
      <color rgb="FF9933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9"/>
      <name val="Arial"/>
      <family val="2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5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i/>
      <sz val="8"/>
      <color indexed="57"/>
      <name val="Arial"/>
      <family val="2"/>
      <charset val="238"/>
    </font>
    <font>
      <i/>
      <sz val="10"/>
      <color indexed="57"/>
      <name val="Arial"/>
      <family val="2"/>
      <charset val="238"/>
    </font>
    <font>
      <i/>
      <sz val="8"/>
      <color rgb="FF00B050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8"/>
      <color theme="9" tint="-0.249977111117893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i/>
      <sz val="10"/>
      <color theme="9" tint="-0.249977111117893"/>
      <name val="Arial"/>
      <family val="2"/>
      <charset val="238"/>
    </font>
    <font>
      <b/>
      <i/>
      <sz val="10"/>
      <color theme="9" tint="-0.249977111117893"/>
      <name val="Arial"/>
      <family val="2"/>
      <charset val="238"/>
    </font>
    <font>
      <b/>
      <i/>
      <sz val="10"/>
      <color theme="9"/>
      <name val="Arial"/>
      <family val="2"/>
      <charset val="238"/>
    </font>
    <font>
      <i/>
      <sz val="10"/>
      <color indexed="50"/>
      <name val="Arial"/>
      <family val="2"/>
      <charset val="238"/>
    </font>
    <font>
      <i/>
      <sz val="8"/>
      <color indexed="50"/>
      <name val="Arial"/>
      <family val="2"/>
      <charset val="238"/>
    </font>
    <font>
      <b/>
      <i/>
      <sz val="12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9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5" fillId="0" borderId="0" xfId="0" applyFont="1" applyFill="1" applyBorder="1"/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15" fillId="0" borderId="0" xfId="0" applyFont="1"/>
    <xf numFmtId="0" fontId="8" fillId="0" borderId="0" xfId="0" applyFont="1" applyFill="1" applyBorder="1"/>
    <xf numFmtId="0" fontId="8" fillId="0" borderId="0" xfId="0" applyFont="1"/>
    <xf numFmtId="4" fontId="16" fillId="0" borderId="0" xfId="0" applyNumberFormat="1" applyFont="1" applyFill="1" applyBorder="1"/>
    <xf numFmtId="4" fontId="0" fillId="0" borderId="0" xfId="0" applyNumberFormat="1" applyFill="1" applyBorder="1"/>
    <xf numFmtId="0" fontId="17" fillId="0" borderId="0" xfId="0" applyFont="1" applyFill="1" applyBorder="1"/>
    <xf numFmtId="0" fontId="17" fillId="0" borderId="0" xfId="0" applyFont="1" applyFill="1"/>
    <xf numFmtId="3" fontId="0" fillId="0" borderId="0" xfId="0" applyNumberFormat="1" applyFill="1" applyBorder="1"/>
    <xf numFmtId="0" fontId="16" fillId="0" borderId="0" xfId="0" applyFont="1" applyFill="1" applyBorder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9" fillId="0" borderId="0" xfId="0" applyFont="1" applyFill="1" applyBorder="1"/>
    <xf numFmtId="1" fontId="16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3" fontId="20" fillId="0" borderId="0" xfId="0" applyNumberFormat="1" applyFont="1" applyFill="1" applyBorder="1" applyAlignment="1">
      <alignment wrapText="1"/>
    </xf>
    <xf numFmtId="3" fontId="15" fillId="0" borderId="0" xfId="0" applyNumberFormat="1" applyFont="1" applyFill="1" applyBorder="1"/>
    <xf numFmtId="3" fontId="21" fillId="0" borderId="0" xfId="0" applyNumberFormat="1" applyFont="1" applyFill="1" applyBorder="1" applyAlignment="1">
      <alignment wrapText="1"/>
    </xf>
    <xf numFmtId="4" fontId="16" fillId="0" borderId="0" xfId="0" applyNumberFormat="1" applyFont="1" applyFill="1"/>
    <xf numFmtId="4" fontId="0" fillId="0" borderId="0" xfId="0" applyNumberFormat="1" applyFill="1"/>
    <xf numFmtId="4" fontId="10" fillId="0" borderId="0" xfId="0" applyNumberFormat="1" applyFont="1" applyFill="1" applyBorder="1"/>
    <xf numFmtId="3" fontId="16" fillId="0" borderId="0" xfId="0" applyNumberFormat="1" applyFont="1" applyFill="1" applyBorder="1"/>
    <xf numFmtId="0" fontId="10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7" fillId="0" borderId="0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10" fillId="0" borderId="0" xfId="0" applyFont="1" applyFill="1"/>
    <xf numFmtId="166" fontId="4" fillId="0" borderId="0" xfId="1" applyNumberFormat="1" applyFont="1" applyFill="1" applyBorder="1"/>
    <xf numFmtId="4" fontId="13" fillId="0" borderId="0" xfId="1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0" fontId="13" fillId="0" borderId="0" xfId="0" applyFont="1" applyFill="1" applyBorder="1"/>
    <xf numFmtId="4" fontId="22" fillId="0" borderId="0" xfId="1" applyNumberFormat="1" applyFont="1" applyFill="1" applyBorder="1"/>
    <xf numFmtId="4" fontId="22" fillId="0" borderId="0" xfId="0" applyNumberFormat="1" applyFont="1" applyFill="1" applyBorder="1"/>
    <xf numFmtId="0" fontId="13" fillId="0" borderId="0" xfId="0" applyFont="1"/>
    <xf numFmtId="0" fontId="25" fillId="0" borderId="0" xfId="0" applyFont="1" applyFill="1" applyBorder="1"/>
    <xf numFmtId="2" fontId="24" fillId="0" borderId="0" xfId="0" applyNumberFormat="1" applyFont="1" applyFill="1" applyBorder="1"/>
    <xf numFmtId="2" fontId="25" fillId="0" borderId="0" xfId="0" applyNumberFormat="1" applyFont="1" applyFill="1" applyBorder="1"/>
    <xf numFmtId="4" fontId="15" fillId="5" borderId="4" xfId="0" applyNumberFormat="1" applyFont="1" applyFill="1" applyBorder="1"/>
    <xf numFmtId="0" fontId="27" fillId="0" borderId="0" xfId="0" applyFont="1" applyFill="1"/>
    <xf numFmtId="0" fontId="16" fillId="0" borderId="0" xfId="0" applyFont="1"/>
    <xf numFmtId="3" fontId="26" fillId="0" borderId="0" xfId="0" applyNumberFormat="1" applyFont="1" applyFill="1"/>
    <xf numFmtId="3" fontId="16" fillId="0" borderId="0" xfId="0" applyNumberFormat="1" applyFont="1" applyFill="1" applyAlignment="1">
      <alignment horizontal="left"/>
    </xf>
    <xf numFmtId="0" fontId="16" fillId="0" borderId="0" xfId="0" applyFont="1" applyFill="1"/>
    <xf numFmtId="0" fontId="0" fillId="0" borderId="0" xfId="0" applyFill="1" applyAlignment="1">
      <alignment wrapText="1"/>
    </xf>
    <xf numFmtId="3" fontId="26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26" fillId="0" borderId="0" xfId="0" applyNumberFormat="1" applyFont="1" applyFill="1" applyAlignment="1">
      <alignment horizontal="right"/>
    </xf>
    <xf numFmtId="167" fontId="0" fillId="0" borderId="0" xfId="0" applyNumberFormat="1" applyFill="1" applyAlignment="1">
      <alignment horizontal="left"/>
    </xf>
    <xf numFmtId="167" fontId="16" fillId="0" borderId="0" xfId="0" applyNumberFormat="1" applyFont="1" applyFill="1" applyAlignment="1">
      <alignment horizontal="left"/>
    </xf>
    <xf numFmtId="167" fontId="26" fillId="0" borderId="0" xfId="0" applyNumberFormat="1" applyFont="1" applyFill="1" applyAlignment="1">
      <alignment horizontal="left"/>
    </xf>
    <xf numFmtId="3" fontId="26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/>
    <xf numFmtId="168" fontId="16" fillId="0" borderId="0" xfId="0" applyNumberFormat="1" applyFont="1" applyFill="1" applyBorder="1" applyAlignment="1">
      <alignment horizontal="left"/>
    </xf>
    <xf numFmtId="168" fontId="16" fillId="0" borderId="0" xfId="0" applyNumberFormat="1" applyFont="1" applyFill="1" applyAlignment="1">
      <alignment horizontal="left"/>
    </xf>
    <xf numFmtId="0" fontId="15" fillId="0" borderId="4" xfId="0" applyFont="1" applyFill="1" applyBorder="1"/>
    <xf numFmtId="4" fontId="28" fillId="0" borderId="4" xfId="0" applyNumberFormat="1" applyFont="1" applyFill="1" applyBorder="1"/>
    <xf numFmtId="4" fontId="29" fillId="0" borderId="4" xfId="0" applyNumberFormat="1" applyFont="1" applyFill="1" applyBorder="1"/>
    <xf numFmtId="4" fontId="28" fillId="2" borderId="4" xfId="0" applyNumberFormat="1" applyFont="1" applyFill="1" applyBorder="1"/>
    <xf numFmtId="4" fontId="29" fillId="5" borderId="4" xfId="0" applyNumberFormat="1" applyFont="1" applyFill="1" applyBorder="1"/>
    <xf numFmtId="4" fontId="29" fillId="0" borderId="4" xfId="0" applyNumberFormat="1" applyFont="1" applyFill="1" applyBorder="1" applyAlignment="1">
      <alignment horizontal="right"/>
    </xf>
    <xf numFmtId="4" fontId="28" fillId="9" borderId="4" xfId="0" applyNumberFormat="1" applyFont="1" applyFill="1" applyBorder="1"/>
    <xf numFmtId="4" fontId="29" fillId="7" borderId="4" xfId="0" applyNumberFormat="1" applyFont="1" applyFill="1" applyBorder="1"/>
    <xf numFmtId="4" fontId="28" fillId="7" borderId="4" xfId="0" applyNumberFormat="1" applyFont="1" applyFill="1" applyBorder="1"/>
    <xf numFmtId="4" fontId="29" fillId="2" borderId="4" xfId="0" applyNumberFormat="1" applyFont="1" applyFill="1" applyBorder="1"/>
    <xf numFmtId="4" fontId="29" fillId="0" borderId="4" xfId="0" applyNumberFormat="1" applyFont="1" applyBorder="1"/>
    <xf numFmtId="0" fontId="16" fillId="0" borderId="4" xfId="0" applyFont="1" applyFill="1" applyBorder="1" applyAlignment="1">
      <alignment horizontal="left"/>
    </xf>
    <xf numFmtId="3" fontId="15" fillId="0" borderId="4" xfId="0" applyNumberFormat="1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4" xfId="0" applyFont="1" applyBorder="1"/>
    <xf numFmtId="0" fontId="16" fillId="2" borderId="4" xfId="0" applyFont="1" applyFill="1" applyBorder="1" applyAlignment="1">
      <alignment horizontal="left"/>
    </xf>
    <xf numFmtId="0" fontId="15" fillId="0" borderId="0" xfId="0" applyFont="1" applyBorder="1"/>
    <xf numFmtId="0" fontId="31" fillId="0" borderId="0" xfId="0" applyFont="1"/>
    <xf numFmtId="0" fontId="29" fillId="0" borderId="0" xfId="0" applyFont="1"/>
    <xf numFmtId="3" fontId="26" fillId="0" borderId="0" xfId="0" applyNumberFormat="1" applyFont="1" applyFill="1" applyBorder="1"/>
    <xf numFmtId="0" fontId="29" fillId="2" borderId="2" xfId="0" applyFont="1" applyFill="1" applyBorder="1"/>
    <xf numFmtId="0" fontId="29" fillId="4" borderId="2" xfId="0" applyFont="1" applyFill="1" applyBorder="1"/>
    <xf numFmtId="0" fontId="28" fillId="5" borderId="4" xfId="0" applyFont="1" applyFill="1" applyBorder="1" applyAlignment="1">
      <alignment horizontal="left"/>
    </xf>
    <xf numFmtId="0" fontId="29" fillId="5" borderId="1" xfId="0" applyFont="1" applyFill="1" applyBorder="1"/>
    <xf numFmtId="0" fontId="28" fillId="0" borderId="4" xfId="0" applyFont="1" applyFill="1" applyBorder="1" applyAlignment="1">
      <alignment horizontal="left"/>
    </xf>
    <xf numFmtId="0" fontId="29" fillId="0" borderId="1" xfId="0" applyFont="1" applyFill="1" applyBorder="1"/>
    <xf numFmtId="0" fontId="15" fillId="0" borderId="0" xfId="0" applyFont="1" applyFill="1"/>
    <xf numFmtId="4" fontId="34" fillId="0" borderId="4" xfId="0" applyNumberFormat="1" applyFont="1" applyFill="1" applyBorder="1"/>
    <xf numFmtId="0" fontId="29" fillId="0" borderId="4" xfId="0" applyFont="1" applyFill="1" applyBorder="1"/>
    <xf numFmtId="0" fontId="29" fillId="0" borderId="4" xfId="0" applyFont="1" applyBorder="1"/>
    <xf numFmtId="3" fontId="29" fillId="0" borderId="4" xfId="0" applyNumberFormat="1" applyFont="1" applyFill="1" applyBorder="1"/>
    <xf numFmtId="0" fontId="33" fillId="0" borderId="4" xfId="0" applyFont="1" applyBorder="1"/>
    <xf numFmtId="0" fontId="33" fillId="0" borderId="0" xfId="0" applyFont="1" applyFill="1"/>
    <xf numFmtId="4" fontId="33" fillId="0" borderId="0" xfId="0" applyNumberFormat="1" applyFont="1"/>
    <xf numFmtId="0" fontId="33" fillId="0" borderId="0" xfId="0" applyFont="1"/>
    <xf numFmtId="0" fontId="35" fillId="0" borderId="0" xfId="0" applyFont="1"/>
    <xf numFmtId="3" fontId="16" fillId="0" borderId="4" xfId="0" applyNumberFormat="1" applyFont="1" applyFill="1" applyBorder="1" applyAlignment="1">
      <alignment horizontal="left"/>
    </xf>
    <xf numFmtId="4" fontId="28" fillId="0" borderId="4" xfId="0" applyNumberFormat="1" applyFont="1" applyFill="1" applyBorder="1" applyAlignment="1">
      <alignment wrapText="1"/>
    </xf>
    <xf numFmtId="4" fontId="29" fillId="0" borderId="5" xfId="0" applyNumberFormat="1" applyFont="1" applyFill="1" applyBorder="1"/>
    <xf numFmtId="4" fontId="28" fillId="2" borderId="4" xfId="0" applyNumberFormat="1" applyFont="1" applyFill="1" applyBorder="1" applyAlignment="1">
      <alignment wrapText="1"/>
    </xf>
    <xf numFmtId="4" fontId="29" fillId="0" borderId="4" xfId="0" applyNumberFormat="1" applyFont="1" applyFill="1" applyBorder="1" applyAlignment="1">
      <alignment wrapText="1"/>
    </xf>
    <xf numFmtId="4" fontId="28" fillId="2" borderId="4" xfId="0" applyNumberFormat="1" applyFont="1" applyFill="1" applyBorder="1" applyAlignment="1"/>
    <xf numFmtId="4" fontId="29" fillId="0" borderId="4" xfId="0" applyNumberFormat="1" applyFont="1" applyFill="1" applyBorder="1" applyAlignment="1"/>
    <xf numFmtId="4" fontId="28" fillId="0" borderId="4" xfId="0" applyNumberFormat="1" applyFont="1" applyFill="1" applyBorder="1" applyAlignment="1"/>
    <xf numFmtId="4" fontId="29" fillId="0" borderId="0" xfId="0" applyNumberFormat="1" applyFont="1" applyBorder="1"/>
    <xf numFmtId="4" fontId="28" fillId="7" borderId="1" xfId="0" applyNumberFormat="1" applyFont="1" applyFill="1" applyBorder="1"/>
    <xf numFmtId="4" fontId="28" fillId="0" borderId="1" xfId="0" applyNumberFormat="1" applyFont="1" applyFill="1" applyBorder="1"/>
    <xf numFmtId="4" fontId="29" fillId="0" borderId="1" xfId="0" applyNumberFormat="1" applyFont="1" applyBorder="1"/>
    <xf numFmtId="4" fontId="28" fillId="4" borderId="4" xfId="0" applyNumberFormat="1" applyFont="1" applyFill="1" applyBorder="1"/>
    <xf numFmtId="4" fontId="28" fillId="4" borderId="4" xfId="0" applyNumberFormat="1" applyFont="1" applyFill="1" applyBorder="1" applyAlignment="1">
      <alignment vertical="center" wrapText="1"/>
    </xf>
    <xf numFmtId="4" fontId="29" fillId="3" borderId="4" xfId="0" applyNumberFormat="1" applyFont="1" applyFill="1" applyBorder="1"/>
    <xf numFmtId="3" fontId="33" fillId="0" borderId="4" xfId="0" applyNumberFormat="1" applyFont="1" applyBorder="1"/>
    <xf numFmtId="3" fontId="33" fillId="0" borderId="4" xfId="0" applyNumberFormat="1" applyFont="1" applyBorder="1" applyAlignment="1">
      <alignment horizontal="left"/>
    </xf>
    <xf numFmtId="4" fontId="29" fillId="0" borderId="0" xfId="0" applyNumberFormat="1" applyFont="1" applyFill="1" applyBorder="1"/>
    <xf numFmtId="4" fontId="28" fillId="6" borderId="4" xfId="0" applyNumberFormat="1" applyFont="1" applyFill="1" applyBorder="1" applyAlignment="1">
      <alignment wrapText="1"/>
    </xf>
    <xf numFmtId="4" fontId="29" fillId="0" borderId="5" xfId="0" applyNumberFormat="1" applyFont="1" applyFill="1" applyBorder="1" applyAlignment="1">
      <alignment wrapText="1"/>
    </xf>
    <xf numFmtId="4" fontId="29" fillId="9" borderId="4" xfId="0" applyNumberFormat="1" applyFont="1" applyFill="1" applyBorder="1"/>
    <xf numFmtId="4" fontId="29" fillId="0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3" fontId="15" fillId="3" borderId="4" xfId="0" applyNumberFormat="1" applyFont="1" applyFill="1" applyBorder="1" applyAlignment="1">
      <alignment horizontal="left"/>
    </xf>
    <xf numFmtId="3" fontId="16" fillId="3" borderId="4" xfId="0" applyNumberFormat="1" applyFont="1" applyFill="1" applyBorder="1" applyAlignment="1">
      <alignment horizontal="left"/>
    </xf>
    <xf numFmtId="4" fontId="16" fillId="0" borderId="4" xfId="0" applyNumberFormat="1" applyFont="1" applyFill="1" applyBorder="1" applyAlignment="1">
      <alignment wrapText="1"/>
    </xf>
    <xf numFmtId="0" fontId="28" fillId="0" borderId="4" xfId="0" applyFont="1" applyFill="1" applyBorder="1" applyAlignment="1">
      <alignment wrapText="1"/>
    </xf>
    <xf numFmtId="0" fontId="16" fillId="2" borderId="4" xfId="0" applyFont="1" applyFill="1" applyBorder="1"/>
    <xf numFmtId="0" fontId="28" fillId="2" borderId="4" xfId="0" applyFont="1" applyFill="1" applyBorder="1" applyAlignment="1">
      <alignment horizontal="left"/>
    </xf>
    <xf numFmtId="4" fontId="28" fillId="2" borderId="4" xfId="0" applyNumberFormat="1" applyFont="1" applyFill="1" applyBorder="1" applyAlignment="1">
      <alignment horizontal="right"/>
    </xf>
    <xf numFmtId="3" fontId="16" fillId="0" borderId="4" xfId="0" applyNumberFormat="1" applyFont="1" applyBorder="1" applyAlignment="1">
      <alignment horizontal="left"/>
    </xf>
    <xf numFmtId="0" fontId="16" fillId="0" borderId="4" xfId="0" applyFont="1" applyFill="1" applyBorder="1"/>
    <xf numFmtId="0" fontId="28" fillId="2" borderId="4" xfId="0" applyFont="1" applyFill="1" applyBorder="1"/>
    <xf numFmtId="0" fontId="28" fillId="0" borderId="4" xfId="0" applyFont="1" applyFill="1" applyBorder="1"/>
    <xf numFmtId="14" fontId="16" fillId="4" borderId="1" xfId="0" applyNumberFormat="1" applyFont="1" applyFill="1" applyBorder="1" applyAlignment="1"/>
    <xf numFmtId="14" fontId="29" fillId="0" borderId="4" xfId="0" applyNumberFormat="1" applyFont="1" applyFill="1" applyBorder="1"/>
    <xf numFmtId="0" fontId="29" fillId="0" borderId="4" xfId="0" applyFont="1" applyFill="1" applyBorder="1" applyAlignment="1">
      <alignment horizontal="left"/>
    </xf>
    <xf numFmtId="0" fontId="29" fillId="0" borderId="4" xfId="0" applyFont="1" applyFill="1" applyBorder="1" applyAlignment="1">
      <alignment wrapText="1"/>
    </xf>
    <xf numFmtId="14" fontId="15" fillId="0" borderId="4" xfId="0" applyNumberFormat="1" applyFont="1" applyFill="1" applyBorder="1"/>
    <xf numFmtId="3" fontId="29" fillId="0" borderId="4" xfId="0" applyNumberFormat="1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0" borderId="4" xfId="0" applyNumberFormat="1" applyFont="1" applyFill="1" applyBorder="1"/>
    <xf numFmtId="0" fontId="29" fillId="3" borderId="4" xfId="0" applyFont="1" applyFill="1" applyBorder="1"/>
    <xf numFmtId="0" fontId="33" fillId="0" borderId="0" xfId="0" applyFont="1" applyBorder="1"/>
    <xf numFmtId="0" fontId="29" fillId="4" borderId="4" xfId="0" applyFont="1" applyFill="1" applyBorder="1" applyAlignment="1">
      <alignment horizontal="left"/>
    </xf>
    <xf numFmtId="4" fontId="29" fillId="0" borderId="1" xfId="0" applyNumberFormat="1" applyFont="1" applyFill="1" applyBorder="1"/>
    <xf numFmtId="4" fontId="29" fillId="4" borderId="4" xfId="0" applyNumberFormat="1" applyFont="1" applyFill="1" applyBorder="1"/>
    <xf numFmtId="0" fontId="33" fillId="0" borderId="4" xfId="0" applyFont="1" applyBorder="1" applyAlignment="1">
      <alignment horizontal="left"/>
    </xf>
    <xf numFmtId="2" fontId="15" fillId="0" borderId="4" xfId="0" applyNumberFormat="1" applyFont="1" applyFill="1" applyBorder="1"/>
    <xf numFmtId="0" fontId="33" fillId="0" borderId="0" xfId="0" applyFont="1" applyFill="1" applyBorder="1"/>
    <xf numFmtId="4" fontId="33" fillId="0" borderId="0" xfId="0" applyNumberFormat="1" applyFont="1" applyFill="1" applyBorder="1"/>
    <xf numFmtId="0" fontId="15" fillId="5" borderId="4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left" vertical="center"/>
    </xf>
    <xf numFmtId="4" fontId="15" fillId="8" borderId="4" xfId="0" applyNumberFormat="1" applyFont="1" applyFill="1" applyBorder="1"/>
    <xf numFmtId="0" fontId="29" fillId="2" borderId="1" xfId="0" applyFont="1" applyFill="1" applyBorder="1" applyAlignment="1">
      <alignment horizontal="left"/>
    </xf>
    <xf numFmtId="0" fontId="29" fillId="4" borderId="1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/>
    </xf>
    <xf numFmtId="3" fontId="29" fillId="0" borderId="4" xfId="0" applyNumberFormat="1" applyFont="1" applyBorder="1" applyAlignment="1">
      <alignment horizontal="left"/>
    </xf>
    <xf numFmtId="0" fontId="29" fillId="0" borderId="5" xfId="0" applyFont="1" applyFill="1" applyBorder="1" applyAlignment="1">
      <alignment horizontal="left"/>
    </xf>
    <xf numFmtId="0" fontId="29" fillId="0" borderId="6" xfId="0" applyFont="1" applyFill="1" applyBorder="1"/>
    <xf numFmtId="0" fontId="34" fillId="0" borderId="4" xfId="0" applyFont="1" applyBorder="1"/>
    <xf numFmtId="3" fontId="29" fillId="2" borderId="4" xfId="0" applyNumberFormat="1" applyFont="1" applyFill="1" applyBorder="1"/>
    <xf numFmtId="0" fontId="29" fillId="4" borderId="1" xfId="0" applyFont="1" applyFill="1" applyBorder="1"/>
    <xf numFmtId="3" fontId="34" fillId="0" borderId="4" xfId="0" applyNumberFormat="1" applyFont="1" applyFill="1" applyBorder="1"/>
    <xf numFmtId="3" fontId="29" fillId="4" borderId="4" xfId="0" applyNumberFormat="1" applyFont="1" applyFill="1" applyBorder="1"/>
    <xf numFmtId="3" fontId="34" fillId="5" borderId="4" xfId="0" applyNumberFormat="1" applyFont="1" applyFill="1" applyBorder="1"/>
    <xf numFmtId="3" fontId="29" fillId="5" borderId="4" xfId="0" applyNumberFormat="1" applyFont="1" applyFill="1" applyBorder="1"/>
    <xf numFmtId="0" fontId="29" fillId="0" borderId="0" xfId="0" applyFont="1" applyBorder="1"/>
    <xf numFmtId="4" fontId="34" fillId="0" borderId="0" xfId="0" applyNumberFormat="1" applyFont="1"/>
    <xf numFmtId="0" fontId="34" fillId="0" borderId="0" xfId="0" applyFont="1"/>
    <xf numFmtId="3" fontId="34" fillId="0" borderId="0" xfId="0" applyNumberFormat="1" applyFont="1"/>
    <xf numFmtId="3" fontId="32" fillId="0" borderId="0" xfId="0" applyNumberFormat="1" applyFont="1" applyFill="1" applyBorder="1"/>
    <xf numFmtId="0" fontId="28" fillId="0" borderId="1" xfId="0" applyFont="1" applyFill="1" applyBorder="1"/>
    <xf numFmtId="0" fontId="16" fillId="0" borderId="3" xfId="0" applyFont="1" applyFill="1" applyBorder="1" applyAlignment="1">
      <alignment horizontal="center"/>
    </xf>
    <xf numFmtId="0" fontId="28" fillId="2" borderId="1" xfId="0" applyFont="1" applyFill="1" applyBorder="1"/>
    <xf numFmtId="3" fontId="28" fillId="2" borderId="4" xfId="0" applyNumberFormat="1" applyFont="1" applyFill="1" applyBorder="1"/>
    <xf numFmtId="0" fontId="28" fillId="4" borderId="4" xfId="0" applyFont="1" applyFill="1" applyBorder="1" applyAlignment="1">
      <alignment horizontal="left"/>
    </xf>
    <xf numFmtId="0" fontId="28" fillId="4" borderId="1" xfId="0" applyFont="1" applyFill="1" applyBorder="1"/>
    <xf numFmtId="3" fontId="28" fillId="4" borderId="4" xfId="0" applyNumberFormat="1" applyFont="1" applyFill="1" applyBorder="1"/>
    <xf numFmtId="0" fontId="28" fillId="5" borderId="1" xfId="0" applyFont="1" applyFill="1" applyBorder="1"/>
    <xf numFmtId="4" fontId="28" fillId="5" borderId="1" xfId="0" applyNumberFormat="1" applyFont="1" applyFill="1" applyBorder="1"/>
    <xf numFmtId="3" fontId="28" fillId="5" borderId="4" xfId="0" applyNumberFormat="1" applyFont="1" applyFill="1" applyBorder="1"/>
    <xf numFmtId="14" fontId="28" fillId="2" borderId="4" xfId="0" applyNumberFormat="1" applyFont="1" applyFill="1" applyBorder="1"/>
    <xf numFmtId="0" fontId="28" fillId="2" borderId="4" xfId="0" applyFont="1" applyFill="1" applyBorder="1" applyAlignment="1">
      <alignment wrapText="1"/>
    </xf>
    <xf numFmtId="0" fontId="28" fillId="3" borderId="4" xfId="0" applyFont="1" applyFill="1" applyBorder="1" applyAlignment="1">
      <alignment horizontal="left"/>
    </xf>
    <xf numFmtId="0" fontId="37" fillId="0" borderId="4" xfId="0" applyFont="1" applyBorder="1"/>
    <xf numFmtId="3" fontId="28" fillId="3" borderId="4" xfId="0" applyNumberFormat="1" applyFont="1" applyFill="1" applyBorder="1" applyAlignment="1">
      <alignment horizontal="left"/>
    </xf>
    <xf numFmtId="0" fontId="30" fillId="0" borderId="0" xfId="0" applyFont="1" applyFill="1" applyBorder="1"/>
    <xf numFmtId="0" fontId="30" fillId="0" borderId="0" xfId="0" applyFont="1"/>
    <xf numFmtId="3" fontId="28" fillId="0" borderId="4" xfId="0" applyNumberFormat="1" applyFont="1" applyFill="1" applyBorder="1" applyAlignment="1">
      <alignment horizontal="left"/>
    </xf>
    <xf numFmtId="0" fontId="28" fillId="2" borderId="4" xfId="0" applyNumberFormat="1" applyFont="1" applyFill="1" applyBorder="1"/>
    <xf numFmtId="0" fontId="39" fillId="0" borderId="0" xfId="0" applyFont="1" applyFill="1" applyBorder="1"/>
    <xf numFmtId="0" fontId="39" fillId="0" borderId="0" xfId="0" applyFont="1"/>
    <xf numFmtId="0" fontId="40" fillId="0" borderId="0" xfId="0" applyFont="1" applyFill="1" applyBorder="1"/>
    <xf numFmtId="0" fontId="40" fillId="0" borderId="0" xfId="0" applyFont="1"/>
    <xf numFmtId="3" fontId="28" fillId="2" borderId="4" xfId="0" applyNumberFormat="1" applyFont="1" applyFill="1" applyBorder="1" applyAlignment="1">
      <alignment wrapText="1"/>
    </xf>
    <xf numFmtId="0" fontId="41" fillId="0" borderId="0" xfId="0" applyFont="1" applyAlignment="1">
      <alignment horizontal="left"/>
    </xf>
    <xf numFmtId="0" fontId="29" fillId="0" borderId="4" xfId="0" applyFont="1" applyBorder="1" applyAlignment="1">
      <alignment horizontal="left"/>
    </xf>
    <xf numFmtId="0" fontId="29" fillId="3" borderId="4" xfId="0" applyFont="1" applyFill="1" applyBorder="1" applyAlignment="1">
      <alignment wrapText="1"/>
    </xf>
    <xf numFmtId="0" fontId="28" fillId="3" borderId="4" xfId="0" applyFont="1" applyFill="1" applyBorder="1" applyAlignment="1">
      <alignment wrapText="1"/>
    </xf>
    <xf numFmtId="0" fontId="28" fillId="0" borderId="4" xfId="0" applyFont="1" applyBorder="1"/>
    <xf numFmtId="0" fontId="34" fillId="0" borderId="0" xfId="0" applyFont="1" applyBorder="1"/>
    <xf numFmtId="0" fontId="34" fillId="0" borderId="0" xfId="0" applyFont="1" applyFill="1" applyBorder="1"/>
    <xf numFmtId="0" fontId="29" fillId="5" borderId="4" xfId="0" applyFont="1" applyFill="1" applyBorder="1" applyAlignment="1">
      <alignment vertical="center" wrapText="1"/>
    </xf>
    <xf numFmtId="0" fontId="34" fillId="0" borderId="4" xfId="0" applyFont="1" applyBorder="1" applyAlignment="1">
      <alignment wrapText="1"/>
    </xf>
    <xf numFmtId="0" fontId="40" fillId="0" borderId="0" xfId="0" applyFont="1" applyBorder="1"/>
    <xf numFmtId="0" fontId="3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166" fontId="36" fillId="0" borderId="0" xfId="1" applyNumberFormat="1" applyFont="1" applyFill="1" applyBorder="1"/>
    <xf numFmtId="4" fontId="14" fillId="0" borderId="0" xfId="1" applyNumberFormat="1" applyFont="1" applyFill="1" applyBorder="1" applyAlignment="1">
      <alignment wrapText="1"/>
    </xf>
    <xf numFmtId="4" fontId="14" fillId="0" borderId="0" xfId="0" applyNumberFormat="1" applyFont="1" applyFill="1" applyBorder="1" applyAlignment="1">
      <alignment wrapText="1"/>
    </xf>
    <xf numFmtId="0" fontId="14" fillId="0" borderId="0" xfId="0" applyFont="1" applyFill="1" applyBorder="1"/>
    <xf numFmtId="4" fontId="42" fillId="0" borderId="0" xfId="1" applyNumberFormat="1" applyFont="1" applyFill="1" applyBorder="1"/>
    <xf numFmtId="4" fontId="42" fillId="0" borderId="0" xfId="0" applyNumberFormat="1" applyFont="1" applyFill="1" applyBorder="1"/>
    <xf numFmtId="4" fontId="40" fillId="0" borderId="4" xfId="0" applyNumberFormat="1" applyFont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16" fillId="4" borderId="4" xfId="0" applyFont="1" applyFill="1" applyBorder="1" applyAlignment="1">
      <alignment vertical="center"/>
    </xf>
    <xf numFmtId="0" fontId="16" fillId="4" borderId="4" xfId="0" applyFont="1" applyFill="1" applyBorder="1" applyAlignment="1">
      <alignment horizontal="left" vertical="center"/>
    </xf>
    <xf numFmtId="0" fontId="28" fillId="4" borderId="4" xfId="0" applyFont="1" applyFill="1" applyBorder="1" applyAlignment="1">
      <alignment vertical="center" wrapText="1"/>
    </xf>
    <xf numFmtId="4" fontId="37" fillId="4" borderId="4" xfId="0" applyNumberFormat="1" applyFont="1" applyFill="1" applyBorder="1"/>
    <xf numFmtId="4" fontId="16" fillId="7" borderId="1" xfId="0" applyNumberFormat="1" applyFont="1" applyFill="1" applyBorder="1"/>
    <xf numFmtId="4" fontId="28" fillId="4" borderId="1" xfId="0" applyNumberFormat="1" applyFont="1" applyFill="1" applyBorder="1"/>
    <xf numFmtId="14" fontId="28" fillId="4" borderId="4" xfId="0" applyNumberFormat="1" applyFont="1" applyFill="1" applyBorder="1"/>
    <xf numFmtId="0" fontId="28" fillId="4" borderId="4" xfId="0" applyFont="1" applyFill="1" applyBorder="1" applyAlignment="1">
      <alignment wrapText="1"/>
    </xf>
    <xf numFmtId="0" fontId="28" fillId="4" borderId="4" xfId="0" applyFont="1" applyFill="1" applyBorder="1"/>
    <xf numFmtId="0" fontId="37" fillId="4" borderId="2" xfId="0" applyFont="1" applyFill="1" applyBorder="1" applyAlignment="1"/>
    <xf numFmtId="0" fontId="38" fillId="4" borderId="3" xfId="0" applyFont="1" applyFill="1" applyBorder="1" applyAlignment="1"/>
    <xf numFmtId="4" fontId="28" fillId="0" borderId="4" xfId="0" applyNumberFormat="1" applyFont="1" applyFill="1" applyBorder="1" applyAlignment="1">
      <alignment vertical="center" wrapText="1"/>
    </xf>
    <xf numFmtId="0" fontId="0" fillId="0" borderId="4" xfId="0" applyBorder="1"/>
    <xf numFmtId="4" fontId="28" fillId="2" borderId="1" xfId="0" applyNumberFormat="1" applyFont="1" applyFill="1" applyBorder="1"/>
    <xf numFmtId="4" fontId="29" fillId="0" borderId="1" xfId="0" applyNumberFormat="1" applyFont="1" applyFill="1" applyBorder="1" applyAlignment="1">
      <alignment wrapText="1"/>
    </xf>
    <xf numFmtId="4" fontId="28" fillId="0" borderId="1" xfId="0" applyNumberFormat="1" applyFont="1" applyFill="1" applyBorder="1" applyAlignment="1">
      <alignment wrapText="1"/>
    </xf>
    <xf numFmtId="4" fontId="28" fillId="2" borderId="1" xfId="0" applyNumberFormat="1" applyFont="1" applyFill="1" applyBorder="1" applyAlignment="1">
      <alignment wrapText="1"/>
    </xf>
    <xf numFmtId="4" fontId="28" fillId="2" borderId="1" xfId="0" applyNumberFormat="1" applyFont="1" applyFill="1" applyBorder="1" applyAlignment="1"/>
    <xf numFmtId="0" fontId="16" fillId="5" borderId="4" xfId="0" applyFont="1" applyFill="1" applyBorder="1"/>
    <xf numFmtId="0" fontId="16" fillId="5" borderId="4" xfId="0" applyFont="1" applyFill="1" applyBorder="1" applyAlignment="1">
      <alignment horizontal="left"/>
    </xf>
    <xf numFmtId="0" fontId="28" fillId="5" borderId="1" xfId="0" applyFont="1" applyFill="1" applyBorder="1" applyAlignment="1">
      <alignment wrapText="1"/>
    </xf>
    <xf numFmtId="4" fontId="28" fillId="5" borderId="1" xfId="0" applyNumberFormat="1" applyFont="1" applyFill="1" applyBorder="1" applyAlignment="1">
      <alignment wrapText="1"/>
    </xf>
    <xf numFmtId="4" fontId="18" fillId="0" borderId="4" xfId="0" applyNumberFormat="1" applyFont="1" applyFill="1" applyBorder="1"/>
    <xf numFmtId="0" fontId="35" fillId="0" borderId="4" xfId="0" applyFont="1" applyBorder="1"/>
    <xf numFmtId="0" fontId="43" fillId="0" borderId="4" xfId="0" applyFont="1" applyFill="1" applyBorder="1"/>
    <xf numFmtId="4" fontId="35" fillId="0" borderId="4" xfId="0" applyNumberFormat="1" applyFont="1" applyFill="1" applyBorder="1"/>
    <xf numFmtId="0" fontId="35" fillId="0" borderId="4" xfId="0" applyFont="1" applyFill="1" applyBorder="1"/>
    <xf numFmtId="4" fontId="35" fillId="0" borderId="4" xfId="0" applyNumberFormat="1" applyFont="1" applyBorder="1"/>
    <xf numFmtId="0" fontId="35" fillId="0" borderId="0" xfId="0" applyFont="1" applyBorder="1"/>
    <xf numFmtId="0" fontId="43" fillId="0" borderId="0" xfId="0" applyFont="1" applyFill="1" applyBorder="1"/>
    <xf numFmtId="4" fontId="35" fillId="0" borderId="0" xfId="0" applyNumberFormat="1" applyFont="1" applyFill="1" applyBorder="1"/>
    <xf numFmtId="0" fontId="45" fillId="0" borderId="4" xfId="0" applyFont="1" applyFill="1" applyBorder="1" applyAlignment="1">
      <alignment horizontal="left"/>
    </xf>
    <xf numFmtId="0" fontId="46" fillId="0" borderId="4" xfId="0" applyFont="1" applyFill="1" applyBorder="1" applyAlignment="1">
      <alignment wrapText="1"/>
    </xf>
    <xf numFmtId="0" fontId="45" fillId="0" borderId="4" xfId="0" applyFont="1" applyFill="1" applyBorder="1"/>
    <xf numFmtId="4" fontId="45" fillId="0" borderId="4" xfId="0" applyNumberFormat="1" applyFont="1" applyFill="1" applyBorder="1"/>
    <xf numFmtId="0" fontId="45" fillId="0" borderId="0" xfId="0" applyFont="1" applyFill="1" applyBorder="1"/>
    <xf numFmtId="4" fontId="45" fillId="0" borderId="0" xfId="0" applyNumberFormat="1" applyFont="1" applyFill="1" applyBorder="1"/>
    <xf numFmtId="4" fontId="45" fillId="0" borderId="4" xfId="0" applyNumberFormat="1" applyFont="1" applyFill="1" applyBorder="1" applyAlignment="1">
      <alignment wrapText="1"/>
    </xf>
    <xf numFmtId="4" fontId="45" fillId="8" borderId="4" xfId="0" applyNumberFormat="1" applyFont="1" applyFill="1" applyBorder="1"/>
    <xf numFmtId="4" fontId="35" fillId="8" borderId="4" xfId="0" applyNumberFormat="1" applyFont="1" applyFill="1" applyBorder="1"/>
    <xf numFmtId="0" fontId="35" fillId="8" borderId="4" xfId="0" applyFont="1" applyFill="1" applyBorder="1"/>
    <xf numFmtId="0" fontId="45" fillId="8" borderId="4" xfId="0" applyFont="1" applyFill="1" applyBorder="1"/>
    <xf numFmtId="0" fontId="28" fillId="6" borderId="4" xfId="0" applyFont="1" applyFill="1" applyBorder="1" applyAlignment="1">
      <alignment horizontal="left"/>
    </xf>
    <xf numFmtId="4" fontId="45" fillId="6" borderId="4" xfId="0" applyNumberFormat="1" applyFont="1" applyFill="1" applyBorder="1" applyAlignment="1">
      <alignment horizontal="center"/>
    </xf>
    <xf numFmtId="4" fontId="45" fillId="6" borderId="4" xfId="0" applyNumberFormat="1" applyFont="1" applyFill="1" applyBorder="1"/>
    <xf numFmtId="4" fontId="35" fillId="6" borderId="4" xfId="0" applyNumberFormat="1" applyFont="1" applyFill="1" applyBorder="1"/>
    <xf numFmtId="4" fontId="45" fillId="6" borderId="4" xfId="0" applyNumberFormat="1" applyFont="1" applyFill="1" applyBorder="1" applyAlignment="1">
      <alignment horizontal="right"/>
    </xf>
    <xf numFmtId="0" fontId="35" fillId="7" borderId="4" xfId="0" applyFont="1" applyFill="1" applyBorder="1"/>
    <xf numFmtId="0" fontId="29" fillId="7" borderId="4" xfId="0" applyFont="1" applyFill="1" applyBorder="1"/>
    <xf numFmtId="4" fontId="45" fillId="7" borderId="4" xfId="0" applyNumberFormat="1" applyFont="1" applyFill="1" applyBorder="1"/>
    <xf numFmtId="4" fontId="35" fillId="7" borderId="4" xfId="0" applyNumberFormat="1" applyFont="1" applyFill="1" applyBorder="1"/>
    <xf numFmtId="0" fontId="29" fillId="8" borderId="4" xfId="0" applyFont="1" applyFill="1" applyBorder="1"/>
    <xf numFmtId="0" fontId="45" fillId="7" borderId="4" xfId="0" applyFont="1" applyFill="1" applyBorder="1"/>
    <xf numFmtId="0" fontId="45" fillId="7" borderId="4" xfId="0" applyFont="1" applyFill="1" applyBorder="1" applyAlignment="1">
      <alignment horizontal="left"/>
    </xf>
    <xf numFmtId="0" fontId="46" fillId="7" borderId="4" xfId="0" applyFont="1" applyFill="1" applyBorder="1" applyAlignment="1">
      <alignment wrapText="1"/>
    </xf>
    <xf numFmtId="4" fontId="45" fillId="7" borderId="4" xfId="0" applyNumberFormat="1" applyFont="1" applyFill="1" applyBorder="1" applyAlignment="1">
      <alignment horizontal="right"/>
    </xf>
    <xf numFmtId="0" fontId="45" fillId="8" borderId="4" xfId="0" applyFont="1" applyFill="1" applyBorder="1" applyAlignment="1">
      <alignment horizontal="left"/>
    </xf>
    <xf numFmtId="0" fontId="46" fillId="8" borderId="4" xfId="0" applyFont="1" applyFill="1" applyBorder="1" applyAlignment="1">
      <alignment wrapText="1"/>
    </xf>
    <xf numFmtId="4" fontId="45" fillId="8" borderId="4" xfId="0" applyNumberFormat="1" applyFont="1" applyFill="1" applyBorder="1" applyAlignment="1">
      <alignment horizontal="right" wrapText="1"/>
    </xf>
    <xf numFmtId="4" fontId="18" fillId="0" borderId="4" xfId="0" applyNumberFormat="1" applyFont="1" applyFill="1" applyBorder="1" applyAlignment="1">
      <alignment wrapText="1"/>
    </xf>
    <xf numFmtId="0" fontId="18" fillId="10" borderId="4" xfId="0" applyFont="1" applyFill="1" applyBorder="1"/>
    <xf numFmtId="0" fontId="18" fillId="10" borderId="4" xfId="0" applyFont="1" applyFill="1" applyBorder="1" applyAlignment="1">
      <alignment horizontal="left"/>
    </xf>
    <xf numFmtId="0" fontId="44" fillId="10" borderId="4" xfId="0" applyFont="1" applyFill="1" applyBorder="1" applyAlignment="1">
      <alignment wrapText="1"/>
    </xf>
    <xf numFmtId="4" fontId="18" fillId="10" borderId="4" xfId="0" applyNumberFormat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8" fillId="11" borderId="9" xfId="0" applyFont="1" applyFill="1" applyBorder="1" applyAlignment="1">
      <alignment horizontal="left"/>
    </xf>
    <xf numFmtId="0" fontId="48" fillId="11" borderId="10" xfId="0" applyFont="1" applyFill="1" applyBorder="1" applyAlignment="1">
      <alignment horizontal="left"/>
    </xf>
    <xf numFmtId="0" fontId="0" fillId="12" borderId="4" xfId="0" applyFill="1" applyBorder="1"/>
    <xf numFmtId="0" fontId="0" fillId="0" borderId="4" xfId="0" applyFill="1" applyBorder="1"/>
    <xf numFmtId="0" fontId="50" fillId="13" borderId="12" xfId="0" applyFont="1" applyFill="1" applyBorder="1" applyAlignment="1">
      <alignment vertical="center" wrapText="1"/>
    </xf>
    <xf numFmtId="0" fontId="50" fillId="13" borderId="4" xfId="0" applyFont="1" applyFill="1" applyBorder="1" applyAlignment="1">
      <alignment horizontal="center" vertical="center" wrapText="1"/>
    </xf>
    <xf numFmtId="0" fontId="50" fillId="13" borderId="4" xfId="0" applyFont="1" applyFill="1" applyBorder="1" applyAlignment="1">
      <alignment horizontal="left" vertical="center" wrapText="1"/>
    </xf>
    <xf numFmtId="0" fontId="50" fillId="13" borderId="4" xfId="0" applyFont="1" applyFill="1" applyBorder="1" applyAlignment="1">
      <alignment vertical="center" wrapText="1"/>
    </xf>
    <xf numFmtId="4" fontId="51" fillId="13" borderId="4" xfId="0" applyNumberFormat="1" applyFont="1" applyFill="1" applyBorder="1"/>
    <xf numFmtId="0" fontId="52" fillId="11" borderId="12" xfId="0" applyFont="1" applyFill="1" applyBorder="1" applyAlignment="1">
      <alignment horizontal="center"/>
    </xf>
    <xf numFmtId="0" fontId="49" fillId="11" borderId="4" xfId="0" applyFont="1" applyFill="1" applyBorder="1" applyAlignment="1">
      <alignment horizontal="center"/>
    </xf>
    <xf numFmtId="4" fontId="28" fillId="11" borderId="4" xfId="0" applyNumberFormat="1" applyFont="1" applyFill="1" applyBorder="1"/>
    <xf numFmtId="0" fontId="54" fillId="0" borderId="12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6" fillId="0" borderId="4" xfId="0" applyFont="1" applyFill="1" applyBorder="1" applyAlignment="1">
      <alignment horizontal="left"/>
    </xf>
    <xf numFmtId="0" fontId="56" fillId="0" borderId="4" xfId="0" applyFont="1" applyFill="1" applyBorder="1" applyAlignment="1">
      <alignment wrapText="1"/>
    </xf>
    <xf numFmtId="4" fontId="56" fillId="0" borderId="4" xfId="0" applyNumberFormat="1" applyFont="1" applyFill="1" applyBorder="1" applyAlignment="1">
      <alignment wrapText="1"/>
    </xf>
    <xf numFmtId="0" fontId="36" fillId="0" borderId="4" xfId="0" applyFont="1" applyFill="1" applyBorder="1" applyAlignment="1">
      <alignment horizontal="left"/>
    </xf>
    <xf numFmtId="0" fontId="36" fillId="0" borderId="4" xfId="0" applyFont="1" applyFill="1" applyBorder="1" applyAlignment="1">
      <alignment wrapText="1"/>
    </xf>
    <xf numFmtId="4" fontId="36" fillId="0" borderId="4" xfId="0" applyNumberFormat="1" applyFont="1" applyFill="1" applyBorder="1"/>
    <xf numFmtId="4" fontId="36" fillId="0" borderId="1" xfId="0" applyNumberFormat="1" applyFont="1" applyFill="1" applyBorder="1"/>
    <xf numFmtId="3" fontId="36" fillId="0" borderId="4" xfId="0" applyNumberFormat="1" applyFont="1" applyFill="1" applyBorder="1" applyAlignment="1">
      <alignment horizontal="left"/>
    </xf>
    <xf numFmtId="3" fontId="56" fillId="0" borderId="4" xfId="0" applyNumberFormat="1" applyFont="1" applyFill="1" applyBorder="1" applyAlignment="1">
      <alignment horizontal="left"/>
    </xf>
    <xf numFmtId="0" fontId="56" fillId="3" borderId="4" xfId="0" applyFont="1" applyFill="1" applyBorder="1" applyAlignment="1">
      <alignment horizontal="left"/>
    </xf>
    <xf numFmtId="0" fontId="56" fillId="0" borderId="4" xfId="0" applyFont="1" applyFill="1" applyBorder="1"/>
    <xf numFmtId="4" fontId="56" fillId="0" borderId="4" xfId="0" applyNumberFormat="1" applyFont="1" applyFill="1" applyBorder="1"/>
    <xf numFmtId="3" fontId="29" fillId="3" borderId="4" xfId="0" applyNumberFormat="1" applyFont="1" applyFill="1" applyBorder="1" applyAlignment="1">
      <alignment horizontal="left"/>
    </xf>
    <xf numFmtId="3" fontId="36" fillId="3" borderId="4" xfId="0" applyNumberFormat="1" applyFont="1" applyFill="1" applyBorder="1" applyAlignment="1">
      <alignment horizontal="left"/>
    </xf>
    <xf numFmtId="3" fontId="56" fillId="3" borderId="4" xfId="0" applyNumberFormat="1" applyFont="1" applyFill="1" applyBorder="1" applyAlignment="1">
      <alignment horizontal="left"/>
    </xf>
    <xf numFmtId="0" fontId="36" fillId="3" borderId="4" xfId="0" applyFont="1" applyFill="1" applyBorder="1" applyAlignment="1">
      <alignment horizontal="left"/>
    </xf>
    <xf numFmtId="0" fontId="36" fillId="3" borderId="4" xfId="0" applyFont="1" applyFill="1" applyBorder="1" applyAlignment="1">
      <alignment wrapText="1"/>
    </xf>
    <xf numFmtId="4" fontId="29" fillId="0" borderId="6" xfId="0" applyNumberFormat="1" applyFont="1" applyFill="1" applyBorder="1"/>
    <xf numFmtId="3" fontId="36" fillId="0" borderId="4" xfId="0" applyNumberFormat="1" applyFont="1" applyBorder="1" applyAlignment="1">
      <alignment horizontal="left"/>
    </xf>
    <xf numFmtId="4" fontId="36" fillId="0" borderId="4" xfId="0" applyNumberFormat="1" applyFont="1" applyFill="1" applyBorder="1" applyAlignment="1">
      <alignment horizontal="right"/>
    </xf>
    <xf numFmtId="4" fontId="36" fillId="0" borderId="1" xfId="0" applyNumberFormat="1" applyFont="1" applyFill="1" applyBorder="1" applyAlignment="1">
      <alignment horizontal="right"/>
    </xf>
    <xf numFmtId="0" fontId="54" fillId="13" borderId="12" xfId="0" applyFont="1" applyFill="1" applyBorder="1" applyAlignment="1">
      <alignment horizontal="center"/>
    </xf>
    <xf numFmtId="0" fontId="54" fillId="13" borderId="4" xfId="0" applyFont="1" applyFill="1" applyBorder="1" applyAlignment="1">
      <alignment horizontal="center"/>
    </xf>
    <xf numFmtId="0" fontId="28" fillId="13" borderId="4" xfId="0" applyFont="1" applyFill="1" applyBorder="1" applyAlignment="1">
      <alignment horizontal="left"/>
    </xf>
    <xf numFmtId="4" fontId="28" fillId="13" borderId="4" xfId="0" applyNumberFormat="1" applyFont="1" applyFill="1" applyBorder="1" applyAlignment="1"/>
    <xf numFmtId="0" fontId="56" fillId="0" borderId="3" xfId="0" applyFont="1" applyFill="1" applyBorder="1" applyAlignment="1">
      <alignment horizontal="left"/>
    </xf>
    <xf numFmtId="3" fontId="56" fillId="0" borderId="3" xfId="0" applyNumberFormat="1" applyFont="1" applyFill="1" applyBorder="1" applyAlignment="1">
      <alignment horizontal="left"/>
    </xf>
    <xf numFmtId="0" fontId="28" fillId="0" borderId="3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left"/>
    </xf>
    <xf numFmtId="3" fontId="36" fillId="0" borderId="3" xfId="0" applyNumberFormat="1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9" fillId="0" borderId="4" xfId="0" applyNumberFormat="1" applyFont="1" applyBorder="1" applyAlignment="1">
      <alignment horizontal="left"/>
    </xf>
    <xf numFmtId="3" fontId="28" fillId="0" borderId="4" xfId="0" applyNumberFormat="1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4" fontId="29" fillId="0" borderId="1" xfId="0" applyNumberFormat="1" applyFont="1" applyFill="1" applyBorder="1" applyAlignment="1"/>
    <xf numFmtId="0" fontId="56" fillId="13" borderId="4" xfId="0" applyFont="1" applyFill="1" applyBorder="1"/>
    <xf numFmtId="0" fontId="56" fillId="13" borderId="4" xfId="0" applyFont="1" applyFill="1" applyBorder="1" applyAlignment="1">
      <alignment horizontal="left"/>
    </xf>
    <xf numFmtId="0" fontId="56" fillId="13" borderId="4" xfId="0" applyFont="1" applyFill="1" applyBorder="1" applyAlignment="1">
      <alignment wrapText="1"/>
    </xf>
    <xf numFmtId="4" fontId="28" fillId="13" borderId="4" xfId="0" applyNumberFormat="1" applyFont="1" applyFill="1" applyBorder="1" applyAlignment="1">
      <alignment wrapText="1"/>
    </xf>
    <xf numFmtId="0" fontId="36" fillId="13" borderId="4" xfId="0" applyFont="1" applyFill="1" applyBorder="1" applyAlignment="1">
      <alignment horizontal="left"/>
    </xf>
    <xf numFmtId="0" fontId="36" fillId="13" borderId="4" xfId="0" applyFont="1" applyFill="1" applyBorder="1" applyAlignment="1">
      <alignment wrapText="1"/>
    </xf>
    <xf numFmtId="0" fontId="54" fillId="11" borderId="12" xfId="0" applyFont="1" applyFill="1" applyBorder="1" applyAlignment="1">
      <alignment horizontal="center"/>
    </xf>
    <xf numFmtId="0" fontId="54" fillId="11" borderId="4" xfId="0" applyFont="1" applyFill="1" applyBorder="1" applyAlignment="1">
      <alignment horizontal="center" vertical="center"/>
    </xf>
    <xf numFmtId="0" fontId="54" fillId="11" borderId="4" xfId="0" applyFont="1" applyFill="1" applyBorder="1" applyAlignment="1">
      <alignment horizontal="center"/>
    </xf>
    <xf numFmtId="0" fontId="58" fillId="13" borderId="12" xfId="0" applyFont="1" applyFill="1" applyBorder="1" applyAlignment="1">
      <alignment vertical="center" wrapText="1"/>
    </xf>
    <xf numFmtId="0" fontId="58" fillId="13" borderId="4" xfId="0" applyFont="1" applyFill="1" applyBorder="1" applyAlignment="1">
      <alignment horizontal="center" vertical="center" wrapText="1"/>
    </xf>
    <xf numFmtId="0" fontId="58" fillId="13" borderId="4" xfId="0" applyFont="1" applyFill="1" applyBorder="1" applyAlignment="1">
      <alignment horizontal="left" vertical="center" wrapText="1"/>
    </xf>
    <xf numFmtId="0" fontId="58" fillId="13" borderId="4" xfId="0" applyFont="1" applyFill="1" applyBorder="1" applyAlignment="1">
      <alignment vertical="center" wrapText="1"/>
    </xf>
    <xf numFmtId="4" fontId="28" fillId="14" borderId="4" xfId="0" applyNumberFormat="1" applyFont="1" applyFill="1" applyBorder="1"/>
    <xf numFmtId="0" fontId="58" fillId="4" borderId="4" xfId="0" applyFont="1" applyFill="1" applyBorder="1" applyAlignment="1">
      <alignment vertical="center" wrapText="1"/>
    </xf>
    <xf numFmtId="0" fontId="29" fillId="4" borderId="4" xfId="0" applyFont="1" applyFill="1" applyBorder="1"/>
    <xf numFmtId="0" fontId="29" fillId="7" borderId="4" xfId="0" applyFont="1" applyFill="1" applyBorder="1" applyAlignment="1">
      <alignment horizontal="center"/>
    </xf>
    <xf numFmtId="0" fontId="29" fillId="7" borderId="4" xfId="0" applyFont="1" applyFill="1" applyBorder="1" applyAlignment="1">
      <alignment horizontal="left"/>
    </xf>
    <xf numFmtId="0" fontId="29" fillId="7" borderId="4" xfId="0" applyFont="1" applyFill="1" applyBorder="1" applyAlignment="1">
      <alignment wrapText="1"/>
    </xf>
    <xf numFmtId="0" fontId="58" fillId="4" borderId="4" xfId="0" applyFont="1" applyFill="1" applyBorder="1" applyAlignment="1">
      <alignment horizontal="center" vertical="center" wrapText="1"/>
    </xf>
    <xf numFmtId="0" fontId="58" fillId="4" borderId="4" xfId="0" applyFont="1" applyFill="1" applyBorder="1" applyAlignment="1">
      <alignment horizontal="left" vertical="center" wrapText="1"/>
    </xf>
    <xf numFmtId="14" fontId="55" fillId="4" borderId="4" xfId="0" applyNumberFormat="1" applyFont="1" applyFill="1" applyBorder="1" applyAlignment="1">
      <alignment horizontal="center"/>
    </xf>
    <xf numFmtId="3" fontId="29" fillId="7" borderId="4" xfId="0" applyNumberFormat="1" applyFont="1" applyFill="1" applyBorder="1" applyAlignment="1">
      <alignment horizontal="left"/>
    </xf>
    <xf numFmtId="14" fontId="36" fillId="4" borderId="4" xfId="0" applyNumberFormat="1" applyFont="1" applyFill="1" applyBorder="1"/>
    <xf numFmtId="14" fontId="36" fillId="7" borderId="4" xfId="0" applyNumberFormat="1" applyFont="1" applyFill="1" applyBorder="1"/>
    <xf numFmtId="0" fontId="29" fillId="7" borderId="4" xfId="0" applyFont="1" applyFill="1" applyBorder="1" applyAlignment="1">
      <alignment horizontal="left" wrapText="1"/>
    </xf>
    <xf numFmtId="4" fontId="29" fillId="0" borderId="0" xfId="0" applyNumberFormat="1" applyFont="1" applyFill="1"/>
    <xf numFmtId="4" fontId="29" fillId="0" borderId="0" xfId="0" applyNumberFormat="1" applyFont="1"/>
    <xf numFmtId="0" fontId="59" fillId="11" borderId="11" xfId="0" applyFont="1" applyFill="1" applyBorder="1" applyAlignment="1"/>
    <xf numFmtId="0" fontId="59" fillId="11" borderId="2" xfId="0" applyFont="1" applyFill="1" applyBorder="1" applyAlignment="1"/>
    <xf numFmtId="0" fontId="59" fillId="11" borderId="3" xfId="0" applyFont="1" applyFill="1" applyBorder="1" applyAlignment="1"/>
    <xf numFmtId="0" fontId="60" fillId="11" borderId="10" xfId="0" applyFont="1" applyFill="1" applyBorder="1" applyAlignment="1"/>
    <xf numFmtId="0" fontId="0" fillId="0" borderId="13" xfId="0" applyBorder="1"/>
    <xf numFmtId="0" fontId="49" fillId="11" borderId="3" xfId="0" applyFont="1" applyFill="1" applyBorder="1" applyAlignment="1">
      <alignment horizontal="center"/>
    </xf>
    <xf numFmtId="0" fontId="4" fillId="13" borderId="12" xfId="0" applyFont="1" applyFill="1" applyBorder="1"/>
    <xf numFmtId="14" fontId="9" fillId="13" borderId="4" xfId="0" applyNumberFormat="1" applyFont="1" applyFill="1" applyBorder="1" applyAlignment="1">
      <alignment horizontal="center"/>
    </xf>
    <xf numFmtId="0" fontId="28" fillId="13" borderId="0" xfId="0" applyFont="1" applyFill="1" applyAlignment="1">
      <alignment horizontal="center"/>
    </xf>
    <xf numFmtId="4" fontId="4" fillId="0" borderId="0" xfId="0" applyNumberFormat="1" applyFont="1" applyFill="1" applyBorder="1"/>
    <xf numFmtId="0" fontId="4" fillId="0" borderId="12" xfId="0" applyFont="1" applyBorder="1"/>
    <xf numFmtId="0" fontId="4" fillId="0" borderId="4" xfId="0" applyFont="1" applyBorder="1"/>
    <xf numFmtId="0" fontId="61" fillId="0" borderId="4" xfId="0" applyFont="1" applyFill="1" applyBorder="1"/>
    <xf numFmtId="0" fontId="62" fillId="0" borderId="4" xfId="0" applyFont="1" applyFill="1" applyBorder="1" applyAlignment="1">
      <alignment horizontal="left"/>
    </xf>
    <xf numFmtId="0" fontId="36" fillId="0" borderId="4" xfId="0" applyFont="1" applyFill="1" applyBorder="1"/>
    <xf numFmtId="3" fontId="62" fillId="0" borderId="4" xfId="0" applyNumberFormat="1" applyFont="1" applyFill="1" applyBorder="1" applyAlignment="1">
      <alignment horizontal="left"/>
    </xf>
    <xf numFmtId="0" fontId="61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53" fillId="13" borderId="3" xfId="0" applyFont="1" applyFill="1" applyBorder="1" applyAlignment="1">
      <alignment horizontal="center"/>
    </xf>
    <xf numFmtId="0" fontId="28" fillId="13" borderId="4" xfId="0" applyFont="1" applyFill="1" applyBorder="1"/>
    <xf numFmtId="4" fontId="28" fillId="13" borderId="4" xfId="0" applyNumberFormat="1" applyFont="1" applyFill="1" applyBorder="1"/>
    <xf numFmtId="4" fontId="29" fillId="14" borderId="4" xfId="0" applyNumberFormat="1" applyFont="1" applyFill="1" applyBorder="1"/>
    <xf numFmtId="0" fontId="53" fillId="0" borderId="3" xfId="0" applyFont="1" applyBorder="1" applyAlignment="1">
      <alignment horizontal="center"/>
    </xf>
    <xf numFmtId="0" fontId="61" fillId="0" borderId="4" xfId="0" applyFont="1" applyBorder="1"/>
    <xf numFmtId="3" fontId="61" fillId="0" borderId="4" xfId="0" applyNumberFormat="1" applyFont="1" applyFill="1" applyBorder="1" applyAlignment="1">
      <alignment horizontal="left"/>
    </xf>
    <xf numFmtId="0" fontId="9" fillId="0" borderId="0" xfId="0" applyFont="1"/>
    <xf numFmtId="0" fontId="53" fillId="11" borderId="3" xfId="0" applyFont="1" applyFill="1" applyBorder="1" applyAlignment="1">
      <alignment horizontal="center"/>
    </xf>
    <xf numFmtId="3" fontId="9" fillId="0" borderId="0" xfId="0" applyNumberFormat="1" applyFont="1" applyFill="1" applyBorder="1"/>
    <xf numFmtId="0" fontId="54" fillId="0" borderId="12" xfId="0" applyFont="1" applyFill="1" applyBorder="1" applyAlignment="1">
      <alignment horizontal="center"/>
    </xf>
    <xf numFmtId="0" fontId="53" fillId="0" borderId="3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52" fillId="13" borderId="4" xfId="0" applyFont="1" applyFill="1" applyBorder="1" applyAlignment="1">
      <alignment horizontal="center"/>
    </xf>
    <xf numFmtId="0" fontId="63" fillId="13" borderId="4" xfId="0" applyFont="1" applyFill="1" applyBorder="1" applyAlignment="1">
      <alignment horizontal="center"/>
    </xf>
    <xf numFmtId="0" fontId="54" fillId="13" borderId="4" xfId="0" applyFont="1" applyFill="1" applyBorder="1" applyAlignment="1"/>
    <xf numFmtId="0" fontId="55" fillId="0" borderId="4" xfId="0" applyFont="1" applyFill="1" applyBorder="1" applyAlignment="1">
      <alignment horizontal="center"/>
    </xf>
    <xf numFmtId="14" fontId="63" fillId="0" borderId="4" xfId="0" applyNumberFormat="1" applyFont="1" applyFill="1" applyBorder="1" applyAlignment="1">
      <alignment horizontal="left"/>
    </xf>
    <xf numFmtId="3" fontId="64" fillId="0" borderId="4" xfId="0" applyNumberFormat="1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53" fillId="13" borderId="4" xfId="0" applyFont="1" applyFill="1" applyBorder="1" applyAlignment="1">
      <alignment horizontal="center"/>
    </xf>
    <xf numFmtId="14" fontId="63" fillId="13" borderId="4" xfId="0" applyNumberFormat="1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0" fontId="54" fillId="0" borderId="14" xfId="0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0" fontId="29" fillId="0" borderId="8" xfId="0" applyFont="1" applyBorder="1"/>
    <xf numFmtId="14" fontId="61" fillId="0" borderId="8" xfId="0" applyNumberFormat="1" applyFont="1" applyBorder="1"/>
    <xf numFmtId="3" fontId="64" fillId="0" borderId="8" xfId="0" applyNumberFormat="1" applyFont="1" applyFill="1" applyBorder="1" applyAlignment="1">
      <alignment horizontal="left"/>
    </xf>
    <xf numFmtId="0" fontId="36" fillId="0" borderId="8" xfId="0" applyFont="1" applyFill="1" applyBorder="1" applyAlignment="1">
      <alignment wrapText="1"/>
    </xf>
    <xf numFmtId="14" fontId="61" fillId="0" borderId="4" xfId="0" applyNumberFormat="1" applyFont="1" applyBorder="1"/>
    <xf numFmtId="3" fontId="64" fillId="0" borderId="4" xfId="0" applyNumberFormat="1" applyFont="1" applyFill="1" applyBorder="1" applyAlignment="1">
      <alignment horizontal="left"/>
    </xf>
    <xf numFmtId="0" fontId="4" fillId="0" borderId="13" xfId="0" applyFont="1" applyBorder="1"/>
    <xf numFmtId="0" fontId="50" fillId="4" borderId="4" xfId="0" applyFont="1" applyFill="1" applyBorder="1" applyAlignment="1">
      <alignment vertical="center" wrapText="1"/>
    </xf>
    <xf numFmtId="0" fontId="50" fillId="4" borderId="4" xfId="0" applyFont="1" applyFill="1" applyBorder="1" applyAlignment="1">
      <alignment horizontal="center" vertical="center" wrapText="1"/>
    </xf>
    <xf numFmtId="0" fontId="50" fillId="4" borderId="4" xfId="0" applyFont="1" applyFill="1" applyBorder="1" applyAlignment="1">
      <alignment horizontal="left" vertical="center" wrapText="1"/>
    </xf>
    <xf numFmtId="14" fontId="65" fillId="4" borderId="4" xfId="0" applyNumberFormat="1" applyFont="1" applyFill="1" applyBorder="1"/>
    <xf numFmtId="3" fontId="66" fillId="4" borderId="4" xfId="0" applyNumberFormat="1" applyFont="1" applyFill="1" applyBorder="1" applyAlignment="1">
      <alignment horizontal="left"/>
    </xf>
    <xf numFmtId="0" fontId="67" fillId="4" borderId="4" xfId="0" applyFont="1" applyFill="1" applyBorder="1" applyAlignment="1">
      <alignment wrapText="1"/>
    </xf>
    <xf numFmtId="4" fontId="51" fillId="4" borderId="4" xfId="0" applyNumberFormat="1" applyFont="1" applyFill="1" applyBorder="1"/>
    <xf numFmtId="4" fontId="28" fillId="11" borderId="16" xfId="0" applyNumberFormat="1" applyFont="1" applyFill="1" applyBorder="1"/>
    <xf numFmtId="0" fontId="0" fillId="0" borderId="0" xfId="0" applyAlignment="1">
      <alignment wrapText="1"/>
    </xf>
    <xf numFmtId="0" fontId="28" fillId="0" borderId="0" xfId="0" applyFont="1" applyFill="1"/>
    <xf numFmtId="0" fontId="9" fillId="0" borderId="0" xfId="0" applyFont="1" applyFill="1"/>
    <xf numFmtId="3" fontId="9" fillId="0" borderId="0" xfId="0" applyNumberFormat="1" applyFont="1" applyFill="1"/>
    <xf numFmtId="0" fontId="69" fillId="0" borderId="0" xfId="0" applyFont="1" applyFill="1" applyBorder="1" applyAlignment="1"/>
    <xf numFmtId="16" fontId="0" fillId="0" borderId="0" xfId="0" applyNumberFormat="1" applyFill="1"/>
    <xf numFmtId="0" fontId="48" fillId="11" borderId="17" xfId="0" applyFont="1" applyFill="1" applyBorder="1" applyAlignment="1">
      <alignment horizontal="left"/>
    </xf>
    <xf numFmtId="0" fontId="60" fillId="11" borderId="16" xfId="0" applyFont="1" applyFill="1" applyBorder="1" applyAlignment="1"/>
    <xf numFmtId="0" fontId="0" fillId="0" borderId="12" xfId="0" applyBorder="1"/>
    <xf numFmtId="4" fontId="51" fillId="13" borderId="4" xfId="0" applyNumberFormat="1" applyFont="1" applyFill="1" applyBorder="1" applyAlignment="1"/>
    <xf numFmtId="0" fontId="53" fillId="11" borderId="4" xfId="0" applyFont="1" applyFill="1" applyBorder="1" applyAlignment="1">
      <alignment horizontal="center"/>
    </xf>
    <xf numFmtId="0" fontId="53" fillId="0" borderId="4" xfId="0" applyFont="1" applyFill="1" applyBorder="1" applyAlignment="1">
      <alignment horizontal="center"/>
    </xf>
    <xf numFmtId="0" fontId="54" fillId="0" borderId="4" xfId="0" applyFont="1" applyFill="1" applyBorder="1" applyAlignment="1"/>
    <xf numFmtId="0" fontId="29" fillId="0" borderId="4" xfId="0" applyFont="1" applyFill="1" applyBorder="1" applyAlignment="1"/>
    <xf numFmtId="0" fontId="28" fillId="0" borderId="4" xfId="0" applyFont="1" applyFill="1" applyBorder="1" applyAlignment="1"/>
    <xf numFmtId="4" fontId="51" fillId="13" borderId="1" xfId="0" applyNumberFormat="1" applyFont="1" applyFill="1" applyBorder="1" applyAlignment="1"/>
    <xf numFmtId="0" fontId="50" fillId="4" borderId="14" xfId="0" applyFont="1" applyFill="1" applyBorder="1" applyAlignment="1">
      <alignment vertical="center" wrapText="1"/>
    </xf>
    <xf numFmtId="4" fontId="51" fillId="4" borderId="4" xfId="0" applyNumberFormat="1" applyFont="1" applyFill="1" applyBorder="1" applyAlignment="1"/>
    <xf numFmtId="4" fontId="29" fillId="4" borderId="4" xfId="0" applyNumberFormat="1" applyFont="1" applyFill="1" applyBorder="1" applyAlignment="1"/>
    <xf numFmtId="3" fontId="67" fillId="4" borderId="4" xfId="0" applyNumberFormat="1" applyFont="1" applyFill="1" applyBorder="1" applyAlignment="1">
      <alignment horizontal="left"/>
    </xf>
    <xf numFmtId="3" fontId="8" fillId="11" borderId="16" xfId="0" applyNumberFormat="1" applyFont="1" applyFill="1" applyBorder="1"/>
    <xf numFmtId="0" fontId="18" fillId="0" borderId="4" xfId="0" applyFont="1" applyFill="1" applyBorder="1"/>
    <xf numFmtId="0" fontId="18" fillId="0" borderId="0" xfId="0" applyFont="1"/>
    <xf numFmtId="0" fontId="71" fillId="13" borderId="12" xfId="0" applyFont="1" applyFill="1" applyBorder="1" applyAlignment="1">
      <alignment vertical="center" wrapText="1"/>
    </xf>
    <xf numFmtId="0" fontId="71" fillId="13" borderId="4" xfId="0" applyFont="1" applyFill="1" applyBorder="1" applyAlignment="1">
      <alignment horizontal="center" vertical="center" wrapText="1"/>
    </xf>
    <xf numFmtId="0" fontId="71" fillId="13" borderId="4" xfId="0" applyFont="1" applyFill="1" applyBorder="1" applyAlignment="1">
      <alignment horizontal="left" vertical="center" wrapText="1"/>
    </xf>
    <xf numFmtId="0" fontId="29" fillId="0" borderId="12" xfId="0" applyFont="1" applyBorder="1"/>
    <xf numFmtId="0" fontId="56" fillId="0" borderId="0" xfId="0" applyFont="1" applyAlignment="1">
      <alignment horizontal="left"/>
    </xf>
    <xf numFmtId="0" fontId="72" fillId="13" borderId="12" xfId="0" applyFont="1" applyFill="1" applyBorder="1" applyAlignment="1">
      <alignment vertical="center" wrapText="1"/>
    </xf>
    <xf numFmtId="0" fontId="72" fillId="13" borderId="4" xfId="0" applyFont="1" applyFill="1" applyBorder="1" applyAlignment="1">
      <alignment horizontal="center" vertical="center" wrapText="1"/>
    </xf>
    <xf numFmtId="0" fontId="72" fillId="13" borderId="4" xfId="0" applyFont="1" applyFill="1" applyBorder="1" applyAlignment="1">
      <alignment horizontal="left" vertical="center" wrapText="1"/>
    </xf>
    <xf numFmtId="0" fontId="73" fillId="13" borderId="4" xfId="0" applyFont="1" applyFill="1" applyBorder="1" applyAlignment="1">
      <alignment vertical="center" wrapText="1"/>
    </xf>
    <xf numFmtId="14" fontId="64" fillId="4" borderId="4" xfId="0" applyNumberFormat="1" applyFont="1" applyFill="1" applyBorder="1"/>
    <xf numFmtId="3" fontId="36" fillId="4" borderId="4" xfId="0" applyNumberFormat="1" applyFont="1" applyFill="1" applyBorder="1" applyAlignment="1">
      <alignment horizontal="left"/>
    </xf>
    <xf numFmtId="0" fontId="36" fillId="4" borderId="4" xfId="0" applyFont="1" applyFill="1" applyBorder="1" applyAlignment="1">
      <alignment wrapText="1"/>
    </xf>
    <xf numFmtId="4" fontId="29" fillId="4" borderId="8" xfId="0" applyNumberFormat="1" applyFont="1" applyFill="1" applyBorder="1"/>
    <xf numFmtId="0" fontId="29" fillId="4" borderId="18" xfId="0" applyFont="1" applyFill="1" applyBorder="1"/>
    <xf numFmtId="0" fontId="29" fillId="4" borderId="19" xfId="0" applyFont="1" applyFill="1" applyBorder="1"/>
    <xf numFmtId="14" fontId="64" fillId="4" borderId="19" xfId="0" applyNumberFormat="1" applyFont="1" applyFill="1" applyBorder="1"/>
    <xf numFmtId="3" fontId="36" fillId="4" borderId="19" xfId="0" applyNumberFormat="1" applyFont="1" applyFill="1" applyBorder="1" applyAlignment="1">
      <alignment horizontal="left"/>
    </xf>
    <xf numFmtId="4" fontId="28" fillId="11" borderId="4" xfId="0" applyNumberFormat="1" applyFont="1" applyFill="1" applyBorder="1" applyAlignment="1"/>
    <xf numFmtId="3" fontId="75" fillId="0" borderId="20" xfId="0" applyNumberFormat="1" applyFont="1" applyFill="1" applyBorder="1"/>
    <xf numFmtId="0" fontId="20" fillId="0" borderId="0" xfId="0" applyFont="1"/>
    <xf numFmtId="0" fontId="46" fillId="0" borderId="21" xfId="0" applyFont="1" applyBorder="1"/>
    <xf numFmtId="0" fontId="46" fillId="0" borderId="20" xfId="0" applyFont="1" applyBorder="1"/>
    <xf numFmtId="0" fontId="29" fillId="0" borderId="20" xfId="0" applyFont="1" applyFill="1" applyBorder="1" applyAlignment="1">
      <alignment wrapText="1"/>
    </xf>
    <xf numFmtId="0" fontId="46" fillId="0" borderId="0" xfId="0" applyFont="1"/>
    <xf numFmtId="0" fontId="73" fillId="13" borderId="12" xfId="0" applyFont="1" applyFill="1" applyBorder="1" applyAlignment="1">
      <alignment vertical="center" wrapText="1"/>
    </xf>
    <xf numFmtId="0" fontId="73" fillId="13" borderId="4" xfId="0" applyFont="1" applyFill="1" applyBorder="1" applyAlignment="1">
      <alignment horizontal="center" vertical="center" wrapText="1"/>
    </xf>
    <xf numFmtId="0" fontId="73" fillId="13" borderId="4" xfId="0" applyFont="1" applyFill="1" applyBorder="1" applyAlignment="1">
      <alignment horizontal="left" vertical="center" wrapText="1"/>
    </xf>
    <xf numFmtId="4" fontId="76" fillId="13" borderId="4" xfId="0" applyNumberFormat="1" applyFont="1" applyFill="1" applyBorder="1"/>
    <xf numFmtId="4" fontId="76" fillId="13" borderId="1" xfId="0" applyNumberFormat="1" applyFont="1" applyFill="1" applyBorder="1"/>
    <xf numFmtId="0" fontId="61" fillId="4" borderId="4" xfId="0" applyFont="1" applyFill="1" applyBorder="1" applyAlignment="1">
      <alignment horizontal="left"/>
    </xf>
    <xf numFmtId="4" fontId="28" fillId="11" borderId="20" xfId="0" applyNumberFormat="1" applyFont="1" applyFill="1" applyBorder="1"/>
    <xf numFmtId="0" fontId="23" fillId="11" borderId="12" xfId="0" applyFont="1" applyFill="1" applyBorder="1" applyAlignment="1"/>
    <xf numFmtId="4" fontId="28" fillId="12" borderId="4" xfId="0" applyNumberFormat="1" applyFont="1" applyFill="1" applyBorder="1"/>
    <xf numFmtId="4" fontId="29" fillId="12" borderId="4" xfId="0" applyNumberFormat="1" applyFont="1" applyFill="1" applyBorder="1"/>
    <xf numFmtId="0" fontId="23" fillId="13" borderId="12" xfId="0" applyFont="1" applyFill="1" applyBorder="1" applyAlignment="1"/>
    <xf numFmtId="0" fontId="49" fillId="13" borderId="4" xfId="0" applyFont="1" applyFill="1" applyBorder="1" applyAlignment="1">
      <alignment horizontal="center"/>
    </xf>
    <xf numFmtId="0" fontId="23" fillId="0" borderId="12" xfId="0" applyFont="1" applyBorder="1" applyAlignment="1"/>
    <xf numFmtId="0" fontId="49" fillId="0" borderId="4" xfId="0" applyFont="1" applyBorder="1" applyAlignment="1">
      <alignment horizontal="center"/>
    </xf>
    <xf numFmtId="0" fontId="54" fillId="0" borderId="4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left" vertical="center"/>
    </xf>
    <xf numFmtId="4" fontId="29" fillId="4" borderId="22" xfId="0" applyNumberFormat="1" applyFont="1" applyFill="1" applyBorder="1" applyAlignment="1">
      <alignment horizontal="center" vertical="center" wrapText="1"/>
    </xf>
    <xf numFmtId="0" fontId="50" fillId="13" borderId="14" xfId="0" applyFont="1" applyFill="1" applyBorder="1" applyAlignment="1">
      <alignment vertical="center" wrapText="1"/>
    </xf>
    <xf numFmtId="0" fontId="50" fillId="13" borderId="8" xfId="0" applyFont="1" applyFill="1" applyBorder="1" applyAlignment="1">
      <alignment horizontal="center" vertical="center" wrapText="1"/>
    </xf>
    <xf numFmtId="0" fontId="50" fillId="13" borderId="8" xfId="0" applyFont="1" applyFill="1" applyBorder="1" applyAlignment="1">
      <alignment horizontal="left" vertical="center" wrapText="1"/>
    </xf>
    <xf numFmtId="4" fontId="76" fillId="13" borderId="8" xfId="0" applyNumberFormat="1" applyFont="1" applyFill="1" applyBorder="1"/>
    <xf numFmtId="0" fontId="4" fillId="4" borderId="4" xfId="0" applyFont="1" applyFill="1" applyBorder="1"/>
    <xf numFmtId="0" fontId="4" fillId="4" borderId="3" xfId="0" applyFont="1" applyFill="1" applyBorder="1"/>
    <xf numFmtId="0" fontId="77" fillId="11" borderId="4" xfId="0" applyFont="1" applyFill="1" applyBorder="1" applyAlignment="1">
      <alignment horizontal="left"/>
    </xf>
    <xf numFmtId="0" fontId="53" fillId="11" borderId="4" xfId="0" applyFont="1" applyFill="1" applyBorder="1" applyAlignment="1">
      <alignment horizontal="left"/>
    </xf>
    <xf numFmtId="3" fontId="8" fillId="11" borderId="4" xfId="0" applyNumberFormat="1" applyFont="1" applyFill="1" applyBorder="1"/>
    <xf numFmtId="0" fontId="53" fillId="11" borderId="4" xfId="0" applyFont="1" applyFill="1" applyBorder="1" applyAlignment="1"/>
    <xf numFmtId="0" fontId="77" fillId="0" borderId="4" xfId="0" applyFont="1" applyFill="1" applyBorder="1" applyAlignment="1">
      <alignment horizontal="left"/>
    </xf>
    <xf numFmtId="0" fontId="53" fillId="0" borderId="4" xfId="0" applyFont="1" applyFill="1" applyBorder="1" applyAlignment="1">
      <alignment horizontal="left"/>
    </xf>
    <xf numFmtId="0" fontId="61" fillId="0" borderId="3" xfId="0" applyFont="1" applyFill="1" applyBorder="1"/>
    <xf numFmtId="0" fontId="69" fillId="11" borderId="4" xfId="0" applyFont="1" applyFill="1" applyBorder="1" applyAlignment="1">
      <alignment horizontal="center"/>
    </xf>
    <xf numFmtId="0" fontId="29" fillId="11" borderId="4" xfId="0" applyFont="1" applyFill="1" applyBorder="1"/>
    <xf numFmtId="3" fontId="29" fillId="11" borderId="4" xfId="0" applyNumberFormat="1" applyFont="1" applyFill="1" applyBorder="1"/>
    <xf numFmtId="0" fontId="54" fillId="11" borderId="4" xfId="0" applyFont="1" applyFill="1" applyBorder="1" applyAlignment="1"/>
    <xf numFmtId="0" fontId="0" fillId="7" borderId="4" xfId="0" applyFill="1" applyBorder="1"/>
    <xf numFmtId="14" fontId="67" fillId="4" borderId="4" xfId="0" applyNumberFormat="1" applyFont="1" applyFill="1" applyBorder="1"/>
    <xf numFmtId="0" fontId="0" fillId="4" borderId="4" xfId="0" applyFill="1" applyBorder="1"/>
    <xf numFmtId="0" fontId="67" fillId="7" borderId="4" xfId="0" applyFont="1" applyFill="1" applyBorder="1" applyAlignment="1">
      <alignment horizontal="left"/>
    </xf>
    <xf numFmtId="0" fontId="67" fillId="7" borderId="4" xfId="0" applyFont="1" applyFill="1" applyBorder="1" applyAlignment="1">
      <alignment wrapText="1"/>
    </xf>
    <xf numFmtId="0" fontId="67" fillId="0" borderId="0" xfId="0" applyFont="1"/>
    <xf numFmtId="0" fontId="67" fillId="0" borderId="0" xfId="0" applyFont="1" applyFill="1"/>
    <xf numFmtId="0" fontId="4" fillId="11" borderId="4" xfId="0" applyFont="1" applyFill="1" applyBorder="1"/>
    <xf numFmtId="0" fontId="20" fillId="13" borderId="12" xfId="0" applyFont="1" applyFill="1" applyBorder="1"/>
    <xf numFmtId="0" fontId="4" fillId="13" borderId="4" xfId="0" applyFont="1" applyFill="1" applyBorder="1"/>
    <xf numFmtId="0" fontId="28" fillId="13" borderId="3" xfId="0" applyFont="1" applyFill="1" applyBorder="1"/>
    <xf numFmtId="0" fontId="4" fillId="13" borderId="4" xfId="0" applyFont="1" applyFill="1" applyBorder="1" applyAlignment="1">
      <alignment horizontal="left"/>
    </xf>
    <xf numFmtId="0" fontId="4" fillId="13" borderId="4" xfId="0" applyFont="1" applyFill="1" applyBorder="1" applyAlignment="1">
      <alignment wrapText="1"/>
    </xf>
    <xf numFmtId="4" fontId="29" fillId="13" borderId="4" xfId="0" applyNumberFormat="1" applyFont="1" applyFill="1" applyBorder="1" applyAlignment="1">
      <alignment wrapText="1"/>
    </xf>
    <xf numFmtId="0" fontId="62" fillId="0" borderId="3" xfId="0" applyNumberFormat="1" applyFont="1" applyFill="1" applyBorder="1"/>
    <xf numFmtId="0" fontId="61" fillId="0" borderId="3" xfId="0" applyNumberFormat="1" applyFont="1" applyFill="1" applyBorder="1"/>
    <xf numFmtId="0" fontId="20" fillId="4" borderId="14" xfId="0" applyFont="1" applyFill="1" applyBorder="1"/>
    <xf numFmtId="0" fontId="4" fillId="4" borderId="8" xfId="0" applyFont="1" applyFill="1" applyBorder="1"/>
    <xf numFmtId="0" fontId="9" fillId="4" borderId="8" xfId="0" applyFont="1" applyFill="1" applyBorder="1" applyAlignment="1">
      <alignment horizontal="left" vertical="center"/>
    </xf>
    <xf numFmtId="0" fontId="29" fillId="4" borderId="24" xfId="0" applyFont="1" applyFill="1" applyBorder="1" applyAlignment="1">
      <alignment horizontal="left" vertical="center"/>
    </xf>
    <xf numFmtId="0" fontId="29" fillId="4" borderId="25" xfId="0" applyFont="1" applyFill="1" applyBorder="1" applyAlignment="1">
      <alignment horizontal="left" vertical="center"/>
    </xf>
    <xf numFmtId="4" fontId="54" fillId="4" borderId="8" xfId="0" applyNumberFormat="1" applyFont="1" applyFill="1" applyBorder="1" applyAlignment="1" applyProtection="1">
      <alignment horizontal="right" vertical="center" wrapText="1"/>
    </xf>
    <xf numFmtId="49" fontId="53" fillId="5" borderId="4" xfId="0" applyNumberFormat="1" applyFont="1" applyFill="1" applyBorder="1" applyAlignment="1">
      <alignment horizontal="center" vertical="center" wrapText="1"/>
    </xf>
    <xf numFmtId="0" fontId="50" fillId="13" borderId="29" xfId="0" applyFont="1" applyFill="1" applyBorder="1" applyAlignment="1">
      <alignment vertical="center" wrapText="1"/>
    </xf>
    <xf numFmtId="0" fontId="50" fillId="13" borderId="5" xfId="0" applyFont="1" applyFill="1" applyBorder="1" applyAlignment="1">
      <alignment horizontal="center" vertical="center" wrapText="1"/>
    </xf>
    <xf numFmtId="0" fontId="50" fillId="13" borderId="5" xfId="0" applyFont="1" applyFill="1" applyBorder="1" applyAlignment="1">
      <alignment horizontal="left" vertical="center" wrapText="1"/>
    </xf>
    <xf numFmtId="0" fontId="50" fillId="13" borderId="30" xfId="0" applyFont="1" applyFill="1" applyBorder="1" applyAlignment="1">
      <alignment vertical="center" wrapText="1"/>
    </xf>
    <xf numFmtId="4" fontId="51" fillId="13" borderId="30" xfId="0" applyNumberFormat="1" applyFont="1" applyFill="1" applyBorder="1"/>
    <xf numFmtId="0" fontId="68" fillId="11" borderId="12" xfId="0" applyFont="1" applyFill="1" applyBorder="1" applyAlignment="1">
      <alignment horizontal="left"/>
    </xf>
    <xf numFmtId="0" fontId="52" fillId="0" borderId="12" xfId="0" applyFont="1" applyBorder="1" applyAlignment="1">
      <alignment horizontal="center"/>
    </xf>
    <xf numFmtId="3" fontId="28" fillId="11" borderId="4" xfId="0" applyNumberFormat="1" applyFont="1" applyFill="1" applyBorder="1"/>
    <xf numFmtId="0" fontId="68" fillId="0" borderId="12" xfId="0" applyFont="1" applyFill="1" applyBorder="1" applyAlignment="1">
      <alignment horizontal="left"/>
    </xf>
    <xf numFmtId="0" fontId="68" fillId="0" borderId="4" xfId="0" applyFont="1" applyFill="1" applyBorder="1" applyAlignment="1">
      <alignment horizontal="left"/>
    </xf>
    <xf numFmtId="0" fontId="68" fillId="5" borderId="12" xfId="0" applyFont="1" applyFill="1" applyBorder="1" applyAlignment="1">
      <alignment horizontal="left"/>
    </xf>
    <xf numFmtId="0" fontId="68" fillId="5" borderId="4" xfId="0" applyFont="1" applyFill="1" applyBorder="1" applyAlignment="1">
      <alignment horizontal="left"/>
    </xf>
    <xf numFmtId="0" fontId="54" fillId="5" borderId="4" xfId="0" applyFont="1" applyFill="1" applyBorder="1" applyAlignment="1">
      <alignment horizontal="center"/>
    </xf>
    <xf numFmtId="0" fontId="54" fillId="5" borderId="4" xfId="0" applyFont="1" applyFill="1" applyBorder="1" applyAlignment="1"/>
    <xf numFmtId="4" fontId="29" fillId="8" borderId="4" xfId="0" applyNumberFormat="1" applyFont="1" applyFill="1" applyBorder="1"/>
    <xf numFmtId="0" fontId="53" fillId="5" borderId="4" xfId="0" applyFont="1" applyFill="1" applyBorder="1" applyAlignment="1">
      <alignment horizontal="center"/>
    </xf>
    <xf numFmtId="4" fontId="28" fillId="8" borderId="4" xfId="0" applyNumberFormat="1" applyFont="1" applyFill="1" applyBorder="1"/>
    <xf numFmtId="0" fontId="0" fillId="0" borderId="31" xfId="0" applyBorder="1"/>
    <xf numFmtId="0" fontId="0" fillId="0" borderId="32" xfId="0" applyBorder="1"/>
    <xf numFmtId="0" fontId="29" fillId="0" borderId="32" xfId="0" applyFont="1" applyFill="1" applyBorder="1"/>
    <xf numFmtId="0" fontId="29" fillId="0" borderId="32" xfId="0" applyFont="1" applyBorder="1" applyAlignment="1">
      <alignment horizontal="left"/>
    </xf>
    <xf numFmtId="0" fontId="29" fillId="0" borderId="32" xfId="0" applyFont="1" applyBorder="1"/>
    <xf numFmtId="0" fontId="52" fillId="0" borderId="0" xfId="0" applyFont="1" applyBorder="1" applyAlignment="1">
      <alignment horizontal="center"/>
    </xf>
    <xf numFmtId="4" fontId="54" fillId="4" borderId="2" xfId="0" applyNumberFormat="1" applyFont="1" applyFill="1" applyBorder="1" applyAlignment="1" applyProtection="1">
      <alignment horizontal="center" vertical="center" wrapText="1"/>
    </xf>
    <xf numFmtId="0" fontId="29" fillId="4" borderId="2" xfId="0" applyFont="1" applyFill="1" applyBorder="1" applyAlignment="1"/>
    <xf numFmtId="0" fontId="20" fillId="0" borderId="8" xfId="0" applyFont="1" applyBorder="1" applyAlignment="1"/>
    <xf numFmtId="4" fontId="4" fillId="13" borderId="4" xfId="0" applyNumberFormat="1" applyFont="1" applyFill="1" applyBorder="1" applyAlignment="1">
      <alignment vertical="center" wrapText="1"/>
    </xf>
    <xf numFmtId="0" fontId="29" fillId="13" borderId="4" xfId="0" applyFont="1" applyFill="1" applyBorder="1" applyAlignment="1">
      <alignment vertical="center" wrapText="1"/>
    </xf>
    <xf numFmtId="4" fontId="78" fillId="13" borderId="4" xfId="0" applyNumberFormat="1" applyFont="1" applyFill="1" applyBorder="1"/>
    <xf numFmtId="4" fontId="78" fillId="13" borderId="4" xfId="0" applyNumberFormat="1" applyFont="1" applyFill="1" applyBorder="1" applyAlignment="1">
      <alignment wrapText="1"/>
    </xf>
    <xf numFmtId="0" fontId="4" fillId="13" borderId="4" xfId="0" applyFont="1" applyFill="1" applyBorder="1" applyAlignment="1">
      <alignment vertical="center" wrapText="1"/>
    </xf>
    <xf numFmtId="4" fontId="38" fillId="11" borderId="3" xfId="0" applyNumberFormat="1" applyFont="1" applyFill="1" applyBorder="1" applyAlignment="1"/>
    <xf numFmtId="4" fontId="28" fillId="13" borderId="3" xfId="0" applyNumberFormat="1" applyFont="1" applyFill="1" applyBorder="1" applyAlignment="1"/>
    <xf numFmtId="4" fontId="29" fillId="0" borderId="4" xfId="0" applyNumberFormat="1" applyFont="1" applyBorder="1" applyAlignment="1">
      <alignment horizontal="right"/>
    </xf>
    <xf numFmtId="4" fontId="78" fillId="14" borderId="4" xfId="0" applyNumberFormat="1" applyFont="1" applyFill="1" applyBorder="1"/>
    <xf numFmtId="4" fontId="78" fillId="13" borderId="4" xfId="0" applyNumberFormat="1" applyFont="1" applyFill="1" applyBorder="1" applyAlignment="1">
      <alignment horizontal="right" wrapText="1"/>
    </xf>
    <xf numFmtId="4" fontId="28" fillId="11" borderId="3" xfId="0" applyNumberFormat="1" applyFont="1" applyFill="1" applyBorder="1" applyAlignment="1"/>
    <xf numFmtId="0" fontId="4" fillId="11" borderId="10" xfId="0" applyFont="1" applyFill="1" applyBorder="1" applyAlignment="1"/>
    <xf numFmtId="4" fontId="29" fillId="13" borderId="4" xfId="0" applyNumberFormat="1" applyFont="1" applyFill="1" applyBorder="1" applyAlignment="1">
      <alignment vertical="center" wrapText="1"/>
    </xf>
    <xf numFmtId="4" fontId="29" fillId="4" borderId="2" xfId="0" applyNumberFormat="1" applyFont="1" applyFill="1" applyBorder="1" applyAlignment="1"/>
    <xf numFmtId="4" fontId="29" fillId="4" borderId="4" xfId="0" applyNumberFormat="1" applyFont="1" applyFill="1" applyBorder="1" applyAlignment="1">
      <alignment wrapText="1"/>
    </xf>
    <xf numFmtId="4" fontId="29" fillId="7" borderId="4" xfId="0" applyNumberFormat="1" applyFont="1" applyFill="1" applyBorder="1" applyAlignment="1">
      <alignment wrapText="1"/>
    </xf>
    <xf numFmtId="4" fontId="79" fillId="13" borderId="4" xfId="0" applyNumberFormat="1" applyFont="1" applyFill="1" applyBorder="1" applyAlignment="1">
      <alignment horizontal="right" wrapText="1"/>
    </xf>
    <xf numFmtId="4" fontId="4" fillId="13" borderId="4" xfId="0" applyNumberFormat="1" applyFont="1" applyFill="1" applyBorder="1" applyAlignment="1">
      <alignment horizontal="right" wrapText="1"/>
    </xf>
    <xf numFmtId="4" fontId="28" fillId="0" borderId="4" xfId="0" applyNumberFormat="1" applyFont="1" applyBorder="1" applyAlignment="1">
      <alignment horizontal="right"/>
    </xf>
    <xf numFmtId="4" fontId="29" fillId="0" borderId="4" xfId="0" applyNumberFormat="1" applyFont="1" applyFill="1" applyBorder="1" applyAlignment="1">
      <alignment horizontal="right" wrapText="1"/>
    </xf>
    <xf numFmtId="4" fontId="28" fillId="0" borderId="4" xfId="0" applyNumberFormat="1" applyFont="1" applyFill="1" applyBorder="1" applyAlignment="1">
      <alignment horizontal="right" wrapText="1"/>
    </xf>
    <xf numFmtId="4" fontId="37" fillId="11" borderId="3" xfId="0" applyNumberFormat="1" applyFont="1" applyFill="1" applyBorder="1" applyAlignment="1">
      <alignment horizontal="right"/>
    </xf>
    <xf numFmtId="4" fontId="9" fillId="11" borderId="4" xfId="0" applyNumberFormat="1" applyFont="1" applyFill="1" applyBorder="1"/>
    <xf numFmtId="4" fontId="28" fillId="5" borderId="4" xfId="0" applyNumberFormat="1" applyFont="1" applyFill="1" applyBorder="1"/>
    <xf numFmtId="4" fontId="29" fillId="0" borderId="32" xfId="0" applyNumberFormat="1" applyFont="1" applyBorder="1"/>
    <xf numFmtId="4" fontId="33" fillId="0" borderId="0" xfId="0" applyNumberFormat="1" applyFont="1" applyBorder="1"/>
    <xf numFmtId="4" fontId="33" fillId="4" borderId="24" xfId="0" applyNumberFormat="1" applyFont="1" applyFill="1" applyBorder="1" applyAlignment="1"/>
    <xf numFmtId="4" fontId="78" fillId="13" borderId="30" xfId="0" applyNumberFormat="1" applyFont="1" applyFill="1" applyBorder="1" applyAlignment="1">
      <alignment wrapText="1"/>
    </xf>
    <xf numFmtId="4" fontId="79" fillId="14" borderId="4" xfId="0" applyNumberFormat="1" applyFont="1" applyFill="1" applyBorder="1"/>
    <xf numFmtId="0" fontId="18" fillId="0" borderId="0" xfId="0" applyFont="1" applyFill="1" applyBorder="1"/>
    <xf numFmtId="4" fontId="29" fillId="4" borderId="4" xfId="0" applyNumberFormat="1" applyFont="1" applyFill="1" applyBorder="1" applyAlignment="1">
      <alignment horizontal="right" vertical="center" wrapText="1"/>
    </xf>
    <xf numFmtId="4" fontId="29" fillId="4" borderId="2" xfId="0" applyNumberFormat="1" applyFont="1" applyFill="1" applyBorder="1" applyAlignment="1">
      <alignment horizontal="right" vertical="center" wrapText="1"/>
    </xf>
    <xf numFmtId="4" fontId="29" fillId="0" borderId="3" xfId="0" applyNumberFormat="1" applyFont="1" applyFill="1" applyBorder="1" applyAlignment="1"/>
    <xf numFmtId="4" fontId="29" fillId="0" borderId="3" xfId="0" applyNumberFormat="1" applyFont="1" applyFill="1" applyBorder="1" applyAlignment="1">
      <alignment wrapText="1"/>
    </xf>
    <xf numFmtId="4" fontId="29" fillId="4" borderId="2" xfId="0" applyNumberFormat="1" applyFont="1" applyFill="1" applyBorder="1" applyAlignment="1">
      <alignment vertical="center" wrapText="1"/>
    </xf>
    <xf numFmtId="4" fontId="57" fillId="4" borderId="4" xfId="0" applyNumberFormat="1" applyFont="1" applyFill="1" applyBorder="1" applyAlignment="1" applyProtection="1">
      <alignment horizontal="right" vertical="center" wrapText="1"/>
    </xf>
    <xf numFmtId="4" fontId="29" fillId="4" borderId="4" xfId="0" applyNumberFormat="1" applyFont="1" applyFill="1" applyBorder="1" applyAlignment="1">
      <alignment horizontal="right" wrapText="1"/>
    </xf>
    <xf numFmtId="4" fontId="28" fillId="11" borderId="20" xfId="0" applyNumberFormat="1" applyFont="1" applyFill="1" applyBorder="1" applyAlignment="1"/>
    <xf numFmtId="4" fontId="80" fillId="0" borderId="0" xfId="0" applyNumberFormat="1" applyFont="1"/>
    <xf numFmtId="4" fontId="13" fillId="0" borderId="0" xfId="0" applyNumberFormat="1" applyFont="1"/>
    <xf numFmtId="4" fontId="9" fillId="0" borderId="3" xfId="0" applyNumberFormat="1" applyFont="1" applyFill="1" applyBorder="1" applyAlignment="1">
      <alignment horizontal="center"/>
    </xf>
    <xf numFmtId="4" fontId="9" fillId="0" borderId="0" xfId="0" applyNumberFormat="1" applyFont="1" applyFill="1" applyBorder="1"/>
    <xf numFmtId="4" fontId="81" fillId="0" borderId="0" xfId="0" applyNumberFormat="1" applyFont="1"/>
    <xf numFmtId="4" fontId="80" fillId="0" borderId="0" xfId="0" applyNumberFormat="1" applyFont="1" applyFill="1"/>
    <xf numFmtId="4" fontId="34" fillId="7" borderId="4" xfId="0" applyNumberFormat="1" applyFont="1" applyFill="1" applyBorder="1"/>
    <xf numFmtId="4" fontId="34" fillId="0" borderId="4" xfId="0" applyNumberFormat="1" applyFont="1" applyFill="1" applyBorder="1" applyAlignment="1">
      <alignment horizontal="right"/>
    </xf>
    <xf numFmtId="4" fontId="34" fillId="0" borderId="0" xfId="0" applyNumberFormat="1" applyFont="1" applyFill="1"/>
    <xf numFmtId="4" fontId="38" fillId="6" borderId="4" xfId="0" applyNumberFormat="1" applyFont="1" applyFill="1" applyBorder="1"/>
    <xf numFmtId="4" fontId="34" fillId="0" borderId="4" xfId="0" applyNumberFormat="1" applyFont="1" applyBorder="1"/>
    <xf numFmtId="0" fontId="38" fillId="0" borderId="4" xfId="0" applyFont="1" applyBorder="1"/>
    <xf numFmtId="4" fontId="38" fillId="0" borderId="4" xfId="0" applyNumberFormat="1" applyFont="1" applyFill="1" applyBorder="1"/>
    <xf numFmtId="4" fontId="38" fillId="7" borderId="4" xfId="0" applyNumberFormat="1" applyFont="1" applyFill="1" applyBorder="1"/>
    <xf numFmtId="0" fontId="34" fillId="8" borderId="4" xfId="0" applyFont="1" applyFill="1" applyBorder="1"/>
    <xf numFmtId="4" fontId="43" fillId="6" borderId="4" xfId="0" applyNumberFormat="1" applyFont="1" applyFill="1" applyBorder="1"/>
    <xf numFmtId="4" fontId="43" fillId="7" borderId="4" xfId="0" applyNumberFormat="1" applyFont="1" applyFill="1" applyBorder="1"/>
    <xf numFmtId="4" fontId="43" fillId="8" borderId="4" xfId="0" applyNumberFormat="1" applyFont="1" applyFill="1" applyBorder="1"/>
    <xf numFmtId="4" fontId="43" fillId="0" borderId="4" xfId="0" applyNumberFormat="1" applyFont="1" applyFill="1" applyBorder="1"/>
    <xf numFmtId="4" fontId="43" fillId="0" borderId="0" xfId="0" applyNumberFormat="1" applyFont="1" applyFill="1" applyBorder="1"/>
    <xf numFmtId="0" fontId="0" fillId="0" borderId="4" xfId="0" applyBorder="1" applyAlignment="1">
      <alignment horizontal="left"/>
    </xf>
    <xf numFmtId="0" fontId="37" fillId="0" borderId="4" xfId="0" applyFont="1" applyBorder="1" applyAlignment="1">
      <alignment horizontal="left"/>
    </xf>
    <xf numFmtId="4" fontId="24" fillId="0" borderId="0" xfId="0" applyNumberFormat="1" applyFont="1" applyFill="1" applyBorder="1"/>
    <xf numFmtId="0" fontId="82" fillId="0" borderId="0" xfId="0" applyFont="1" applyFill="1" applyBorder="1"/>
    <xf numFmtId="4" fontId="82" fillId="0" borderId="0" xfId="0" applyNumberFormat="1" applyFont="1" applyFill="1" applyBorder="1"/>
    <xf numFmtId="0" fontId="83" fillId="0" borderId="0" xfId="0" applyFont="1" applyFill="1" applyBorder="1"/>
    <xf numFmtId="4" fontId="83" fillId="0" borderId="0" xfId="0" applyNumberFormat="1" applyFont="1" applyFill="1" applyBorder="1"/>
    <xf numFmtId="0" fontId="9" fillId="2" borderId="4" xfId="0" applyFont="1" applyFill="1" applyBorder="1"/>
    <xf numFmtId="0" fontId="48" fillId="12" borderId="10" xfId="0" applyFont="1" applyFill="1" applyBorder="1" applyAlignment="1">
      <alignment horizontal="left"/>
    </xf>
    <xf numFmtId="0" fontId="48" fillId="12" borderId="4" xfId="0" applyFont="1" applyFill="1" applyBorder="1" applyAlignment="1">
      <alignment horizontal="left"/>
    </xf>
    <xf numFmtId="4" fontId="28" fillId="12" borderId="32" xfId="0" applyNumberFormat="1" applyFont="1" applyFill="1" applyBorder="1"/>
    <xf numFmtId="4" fontId="28" fillId="14" borderId="4" xfId="0" applyNumberFormat="1" applyFont="1" applyFill="1" applyBorder="1" applyAlignment="1"/>
    <xf numFmtId="4" fontId="28" fillId="14" borderId="4" xfId="0" applyNumberFormat="1" applyFont="1" applyFill="1" applyBorder="1" applyAlignment="1">
      <alignment wrapText="1"/>
    </xf>
    <xf numFmtId="0" fontId="4" fillId="7" borderId="4" xfId="0" applyFont="1" applyFill="1" applyBorder="1"/>
    <xf numFmtId="4" fontId="29" fillId="7" borderId="1" xfId="0" applyNumberFormat="1" applyFont="1" applyFill="1" applyBorder="1"/>
    <xf numFmtId="4" fontId="78" fillId="14" borderId="1" xfId="0" applyNumberFormat="1" applyFont="1" applyFill="1" applyBorder="1"/>
    <xf numFmtId="0" fontId="9" fillId="0" borderId="4" xfId="0" applyFont="1" applyBorder="1"/>
    <xf numFmtId="3" fontId="15" fillId="7" borderId="4" xfId="0" applyNumberFormat="1" applyFont="1" applyFill="1" applyBorder="1" applyAlignment="1">
      <alignment horizontal="left"/>
    </xf>
    <xf numFmtId="4" fontId="15" fillId="7" borderId="4" xfId="0" applyNumberFormat="1" applyFont="1" applyFill="1" applyBorder="1"/>
    <xf numFmtId="0" fontId="50" fillId="7" borderId="4" xfId="0" applyFont="1" applyFill="1" applyBorder="1" applyAlignment="1">
      <alignment vertical="center" wrapText="1"/>
    </xf>
    <xf numFmtId="0" fontId="50" fillId="7" borderId="4" xfId="0" applyFont="1" applyFill="1" applyBorder="1" applyAlignment="1">
      <alignment horizontal="center" vertical="center" wrapText="1"/>
    </xf>
    <xf numFmtId="0" fontId="50" fillId="7" borderId="4" xfId="0" applyFont="1" applyFill="1" applyBorder="1" applyAlignment="1">
      <alignment horizontal="left" vertical="center" wrapText="1"/>
    </xf>
    <xf numFmtId="14" fontId="65" fillId="7" borderId="4" xfId="0" applyNumberFormat="1" applyFont="1" applyFill="1" applyBorder="1"/>
    <xf numFmtId="4" fontId="4" fillId="4" borderId="4" xfId="0" applyNumberFormat="1" applyFont="1" applyFill="1" applyBorder="1"/>
    <xf numFmtId="0" fontId="60" fillId="11" borderId="4" xfId="0" applyFont="1" applyFill="1" applyBorder="1" applyAlignment="1"/>
    <xf numFmtId="4" fontId="51" fillId="13" borderId="32" xfId="0" applyNumberFormat="1" applyFont="1" applyFill="1" applyBorder="1" applyAlignment="1"/>
    <xf numFmtId="4" fontId="51" fillId="13" borderId="32" xfId="0" applyNumberFormat="1" applyFont="1" applyFill="1" applyBorder="1"/>
    <xf numFmtId="0" fontId="0" fillId="16" borderId="0" xfId="0" applyFill="1"/>
    <xf numFmtId="0" fontId="68" fillId="0" borderId="0" xfId="0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16" borderId="0" xfId="0" applyNumberFormat="1" applyFont="1" applyFill="1" applyBorder="1"/>
    <xf numFmtId="3" fontId="8" fillId="11" borderId="36" xfId="0" applyNumberFormat="1" applyFont="1" applyFill="1" applyBorder="1"/>
    <xf numFmtId="49" fontId="53" fillId="5" borderId="1" xfId="0" applyNumberFormat="1" applyFont="1" applyFill="1" applyBorder="1" applyAlignment="1">
      <alignment horizontal="center" vertical="center" wrapText="1"/>
    </xf>
    <xf numFmtId="0" fontId="71" fillId="13" borderId="29" xfId="0" applyFont="1" applyFill="1" applyBorder="1" applyAlignment="1">
      <alignment vertical="center" wrapText="1"/>
    </xf>
    <xf numFmtId="0" fontId="71" fillId="13" borderId="5" xfId="0" applyFont="1" applyFill="1" applyBorder="1" applyAlignment="1">
      <alignment horizontal="center" vertical="center" wrapText="1"/>
    </xf>
    <xf numFmtId="0" fontId="71" fillId="13" borderId="5" xfId="0" applyFont="1" applyFill="1" applyBorder="1" applyAlignment="1">
      <alignment horizontal="left" vertical="center" wrapText="1"/>
    </xf>
    <xf numFmtId="3" fontId="53" fillId="13" borderId="38" xfId="0" applyNumberFormat="1" applyFont="1" applyFill="1" applyBorder="1"/>
    <xf numFmtId="3" fontId="53" fillId="15" borderId="38" xfId="0" applyNumberFormat="1" applyFont="1" applyFill="1" applyBorder="1"/>
    <xf numFmtId="3" fontId="53" fillId="15" borderId="30" xfId="0" applyNumberFormat="1" applyFont="1" applyFill="1" applyBorder="1"/>
    <xf numFmtId="3" fontId="23" fillId="0" borderId="4" xfId="0" applyNumberFormat="1" applyFont="1" applyBorder="1"/>
    <xf numFmtId="3" fontId="23" fillId="0" borderId="1" xfId="0" applyNumberFormat="1" applyFont="1" applyBorder="1"/>
    <xf numFmtId="3" fontId="23" fillId="16" borderId="4" xfId="0" applyNumberFormat="1" applyFont="1" applyFill="1" applyBorder="1"/>
    <xf numFmtId="3" fontId="9" fillId="13" borderId="4" xfId="0" applyNumberFormat="1" applyFont="1" applyFill="1" applyBorder="1"/>
    <xf numFmtId="3" fontId="84" fillId="0" borderId="0" xfId="0" applyNumberFormat="1" applyFont="1" applyFill="1" applyBorder="1"/>
    <xf numFmtId="3" fontId="85" fillId="0" borderId="0" xfId="0" applyNumberFormat="1" applyFont="1" applyFill="1" applyBorder="1"/>
    <xf numFmtId="3" fontId="83" fillId="0" borderId="0" xfId="0" applyNumberFormat="1" applyFont="1" applyFill="1" applyBorder="1"/>
    <xf numFmtId="3" fontId="86" fillId="0" borderId="0" xfId="0" applyNumberFormat="1" applyFont="1" applyFill="1" applyBorder="1"/>
    <xf numFmtId="3" fontId="0" fillId="0" borderId="0" xfId="0" applyNumberFormat="1"/>
    <xf numFmtId="3" fontId="88" fillId="0" borderId="0" xfId="0" applyNumberFormat="1" applyFont="1" applyFill="1" applyBorder="1"/>
    <xf numFmtId="3" fontId="25" fillId="0" borderId="0" xfId="0" applyNumberFormat="1" applyFont="1" applyFill="1" applyBorder="1"/>
    <xf numFmtId="3" fontId="25" fillId="0" borderId="0" xfId="0" applyNumberFormat="1" applyFont="1"/>
    <xf numFmtId="3" fontId="4" fillId="0" borderId="0" xfId="0" applyNumberFormat="1" applyFont="1" applyBorder="1"/>
    <xf numFmtId="3" fontId="4" fillId="0" borderId="4" xfId="0" applyNumberFormat="1" applyFont="1" applyBorder="1"/>
    <xf numFmtId="0" fontId="0" fillId="0" borderId="43" xfId="0" applyBorder="1"/>
    <xf numFmtId="3" fontId="0" fillId="0" borderId="5" xfId="0" applyNumberFormat="1" applyFill="1" applyBorder="1"/>
    <xf numFmtId="0" fontId="0" fillId="0" borderId="34" xfId="0" applyBorder="1"/>
    <xf numFmtId="0" fontId="0" fillId="0" borderId="33" xfId="0" applyBorder="1"/>
    <xf numFmtId="3" fontId="18" fillId="11" borderId="4" xfId="0" applyNumberFormat="1" applyFont="1" applyFill="1" applyBorder="1"/>
    <xf numFmtId="0" fontId="90" fillId="0" borderId="0" xfId="0" applyFont="1" applyFill="1"/>
    <xf numFmtId="0" fontId="87" fillId="0" borderId="0" xfId="0" applyFont="1"/>
    <xf numFmtId="0" fontId="89" fillId="0" borderId="4" xfId="0" applyFont="1" applyFill="1" applyBorder="1"/>
    <xf numFmtId="0" fontId="86" fillId="0" borderId="4" xfId="0" applyFont="1" applyBorder="1"/>
    <xf numFmtId="0" fontId="90" fillId="0" borderId="4" xfId="0" applyFont="1" applyBorder="1"/>
    <xf numFmtId="0" fontId="90" fillId="0" borderId="4" xfId="0" applyFont="1" applyFill="1" applyBorder="1"/>
    <xf numFmtId="0" fontId="87" fillId="0" borderId="4" xfId="0" applyFont="1" applyBorder="1"/>
    <xf numFmtId="0" fontId="34" fillId="0" borderId="4" xfId="0" applyFont="1" applyFill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91" fillId="0" borderId="0" xfId="0" applyFont="1" applyFill="1" applyBorder="1"/>
    <xf numFmtId="0" fontId="92" fillId="0" borderId="0" xfId="0" applyFont="1" applyFill="1" applyBorder="1"/>
    <xf numFmtId="0" fontId="40" fillId="0" borderId="4" xfId="0" applyFont="1" applyBorder="1"/>
    <xf numFmtId="4" fontId="40" fillId="0" borderId="0" xfId="0" applyNumberFormat="1" applyFont="1"/>
    <xf numFmtId="4" fontId="40" fillId="0" borderId="1" xfId="0" applyNumberFormat="1" applyFont="1" applyFill="1" applyBorder="1" applyAlignment="1">
      <alignment horizontal="center"/>
    </xf>
    <xf numFmtId="4" fontId="40" fillId="0" borderId="4" xfId="0" applyNumberFormat="1" applyFont="1" applyFill="1" applyBorder="1" applyAlignment="1">
      <alignment horizontal="center"/>
    </xf>
    <xf numFmtId="4" fontId="34" fillId="0" borderId="0" xfId="0" applyNumberFormat="1" applyFont="1" applyFill="1" applyBorder="1"/>
    <xf numFmtId="4" fontId="34" fillId="8" borderId="4" xfId="0" applyNumberFormat="1" applyFont="1" applyFill="1" applyBorder="1"/>
    <xf numFmtId="4" fontId="40" fillId="0" borderId="0" xfId="0" applyNumberFormat="1" applyFont="1" applyFill="1" applyBorder="1"/>
    <xf numFmtId="4" fontId="57" fillId="4" borderId="4" xfId="0" applyNumberFormat="1" applyFont="1" applyFill="1" applyBorder="1" applyAlignment="1" applyProtection="1">
      <alignment horizontal="right" vertical="center" wrapText="1"/>
    </xf>
    <xf numFmtId="4" fontId="29" fillId="4" borderId="2" xfId="0" applyNumberFormat="1" applyFont="1" applyFill="1" applyBorder="1" applyAlignment="1">
      <alignment vertical="center" wrapText="1"/>
    </xf>
    <xf numFmtId="4" fontId="29" fillId="4" borderId="2" xfId="0" applyNumberFormat="1" applyFont="1" applyFill="1" applyBorder="1" applyAlignment="1">
      <alignment horizontal="right" vertical="center" wrapText="1"/>
    </xf>
    <xf numFmtId="0" fontId="50" fillId="4" borderId="25" xfId="0" applyFont="1" applyFill="1" applyBorder="1" applyAlignment="1">
      <alignment vertical="center" wrapText="1"/>
    </xf>
    <xf numFmtId="4" fontId="15" fillId="7" borderId="1" xfId="0" applyNumberFormat="1" applyFont="1" applyFill="1" applyBorder="1"/>
    <xf numFmtId="4" fontId="28" fillId="14" borderId="3" xfId="0" applyNumberFormat="1" applyFont="1" applyFill="1" applyBorder="1" applyAlignment="1"/>
    <xf numFmtId="3" fontId="28" fillId="2" borderId="4" xfId="0" applyNumberFormat="1" applyFont="1" applyFill="1" applyBorder="1" applyAlignment="1">
      <alignment horizontal="left"/>
    </xf>
    <xf numFmtId="4" fontId="29" fillId="0" borderId="1" xfId="0" applyNumberFormat="1" applyFont="1" applyFill="1" applyBorder="1" applyAlignment="1">
      <alignment horizontal="right"/>
    </xf>
    <xf numFmtId="0" fontId="93" fillId="0" borderId="4" xfId="0" applyFont="1" applyBorder="1"/>
    <xf numFmtId="4" fontId="29" fillId="0" borderId="1" xfId="0" applyNumberFormat="1" applyFont="1" applyBorder="1" applyAlignment="1"/>
    <xf numFmtId="4" fontId="28" fillId="0" borderId="1" xfId="0" applyNumberFormat="1" applyFont="1" applyFill="1" applyBorder="1" applyAlignment="1"/>
    <xf numFmtId="3" fontId="29" fillId="0" borderId="4" xfId="0" applyNumberFormat="1" applyFont="1" applyFill="1" applyBorder="1" applyAlignment="1">
      <alignment horizontal="right"/>
    </xf>
    <xf numFmtId="0" fontId="93" fillId="0" borderId="0" xfId="0" applyFont="1"/>
    <xf numFmtId="4" fontId="93" fillId="0" borderId="4" xfId="0" applyNumberFormat="1" applyFont="1" applyBorder="1"/>
    <xf numFmtId="4" fontId="28" fillId="0" borderId="4" xfId="0" applyNumberFormat="1" applyFont="1" applyBorder="1"/>
    <xf numFmtId="4" fontId="28" fillId="0" borderId="4" xfId="0" applyNumberFormat="1" applyFont="1" applyBorder="1" applyAlignment="1"/>
    <xf numFmtId="4" fontId="28" fillId="0" borderId="1" xfId="0" applyNumberFormat="1" applyFont="1" applyBorder="1" applyAlignment="1"/>
    <xf numFmtId="4" fontId="29" fillId="0" borderId="4" xfId="0" applyNumberFormat="1" applyFont="1" applyBorder="1" applyAlignment="1"/>
    <xf numFmtId="4" fontId="28" fillId="2" borderId="7" xfId="0" applyNumberFormat="1" applyFont="1" applyFill="1" applyBorder="1" applyAlignment="1"/>
    <xf numFmtId="4" fontId="29" fillId="0" borderId="1" xfId="0" applyNumberFormat="1" applyFont="1" applyFill="1" applyBorder="1" applyAlignment="1">
      <alignment horizontal="right" wrapText="1"/>
    </xf>
    <xf numFmtId="4" fontId="28" fillId="0" borderId="1" xfId="0" applyNumberFormat="1" applyFont="1" applyFill="1" applyBorder="1" applyAlignment="1">
      <alignment horizontal="right" wrapText="1"/>
    </xf>
    <xf numFmtId="4" fontId="38" fillId="4" borderId="4" xfId="0" applyNumberFormat="1" applyFont="1" applyFill="1" applyBorder="1"/>
    <xf numFmtId="0" fontId="43" fillId="0" borderId="4" xfId="0" applyFont="1" applyBorder="1"/>
    <xf numFmtId="3" fontId="28" fillId="5" borderId="1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0" fontId="29" fillId="4" borderId="8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wrapText="1"/>
    </xf>
    <xf numFmtId="2" fontId="29" fillId="4" borderId="4" xfId="0" applyNumberFormat="1" applyFont="1" applyFill="1" applyBorder="1"/>
    <xf numFmtId="3" fontId="29" fillId="4" borderId="4" xfId="0" applyNumberFormat="1" applyFont="1" applyFill="1" applyBorder="1" applyAlignment="1">
      <alignment horizontal="left"/>
    </xf>
    <xf numFmtId="4" fontId="34" fillId="7" borderId="1" xfId="0" applyNumberFormat="1" applyFont="1" applyFill="1" applyBorder="1"/>
    <xf numFmtId="3" fontId="18" fillId="12" borderId="4" xfId="0" applyNumberFormat="1" applyFont="1" applyFill="1" applyBorder="1"/>
    <xf numFmtId="0" fontId="62" fillId="11" borderId="31" xfId="0" applyFont="1" applyFill="1" applyBorder="1" applyAlignment="1">
      <alignment horizontal="center"/>
    </xf>
    <xf numFmtId="0" fontId="62" fillId="13" borderId="12" xfId="0" applyFont="1" applyFill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95" fillId="0" borderId="12" xfId="0" applyFont="1" applyBorder="1" applyAlignment="1">
      <alignment horizontal="center"/>
    </xf>
    <xf numFmtId="0" fontId="62" fillId="11" borderId="12" xfId="0" applyFont="1" applyFill="1" applyBorder="1" applyAlignment="1">
      <alignment horizontal="center"/>
    </xf>
    <xf numFmtId="0" fontId="62" fillId="4" borderId="31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62" fillId="4" borderId="12" xfId="0" applyFont="1" applyFill="1" applyBorder="1" applyAlignment="1">
      <alignment horizontal="center"/>
    </xf>
    <xf numFmtId="0" fontId="62" fillId="11" borderId="39" xfId="0" applyFont="1" applyFill="1" applyBorder="1" applyAlignment="1">
      <alignment horizontal="center"/>
    </xf>
    <xf numFmtId="0" fontId="28" fillId="11" borderId="32" xfId="0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3" fontId="28" fillId="11" borderId="1" xfId="0" applyNumberFormat="1" applyFont="1" applyFill="1" applyBorder="1" applyAlignment="1"/>
    <xf numFmtId="3" fontId="28" fillId="12" borderId="1" xfId="0" applyNumberFormat="1" applyFont="1" applyFill="1" applyBorder="1" applyAlignment="1"/>
    <xf numFmtId="3" fontId="28" fillId="12" borderId="4" xfId="0" applyNumberFormat="1" applyFont="1" applyFill="1" applyBorder="1" applyAlignment="1"/>
    <xf numFmtId="3" fontId="28" fillId="11" borderId="4" xfId="0" applyNumberFormat="1" applyFont="1" applyFill="1" applyBorder="1" applyAlignment="1"/>
    <xf numFmtId="0" fontId="62" fillId="13" borderId="4" xfId="0" applyFont="1" applyFill="1" applyBorder="1" applyAlignment="1">
      <alignment horizontal="center"/>
    </xf>
    <xf numFmtId="0" fontId="29" fillId="13" borderId="4" xfId="0" applyFont="1" applyFill="1" applyBorder="1" applyAlignment="1">
      <alignment horizontal="center"/>
    </xf>
    <xf numFmtId="0" fontId="94" fillId="13" borderId="4" xfId="0" applyFont="1" applyFill="1" applyBorder="1"/>
    <xf numFmtId="0" fontId="28" fillId="13" borderId="4" xfId="0" applyFont="1" applyFill="1" applyBorder="1" applyAlignment="1"/>
    <xf numFmtId="3" fontId="28" fillId="13" borderId="4" xfId="0" applyNumberFormat="1" applyFont="1" applyFill="1" applyBorder="1"/>
    <xf numFmtId="3" fontId="29" fillId="13" borderId="1" xfId="0" applyNumberFormat="1" applyFont="1" applyFill="1" applyBorder="1"/>
    <xf numFmtId="3" fontId="29" fillId="15" borderId="4" xfId="0" applyNumberFormat="1" applyFont="1" applyFill="1" applyBorder="1"/>
    <xf numFmtId="3" fontId="29" fillId="13" borderId="4" xfId="0" applyNumberFormat="1" applyFont="1" applyFill="1" applyBorder="1"/>
    <xf numFmtId="0" fontId="62" fillId="0" borderId="4" xfId="0" applyFont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94" fillId="0" borderId="4" xfId="0" applyFont="1" applyBorder="1"/>
    <xf numFmtId="0" fontId="12" fillId="0" borderId="4" xfId="0" applyFont="1" applyFill="1" applyBorder="1" applyAlignment="1">
      <alignment horizontal="left"/>
    </xf>
    <xf numFmtId="3" fontId="28" fillId="0" borderId="4" xfId="0" applyNumberFormat="1" applyFont="1" applyFill="1" applyBorder="1"/>
    <xf numFmtId="3" fontId="28" fillId="0" borderId="1" xfId="0" applyNumberFormat="1" applyFont="1" applyFill="1" applyBorder="1"/>
    <xf numFmtId="3" fontId="28" fillId="0" borderId="4" xfId="0" applyNumberFormat="1" applyFont="1" applyFill="1" applyBorder="1" applyAlignment="1">
      <alignment horizontal="left" wrapText="1"/>
    </xf>
    <xf numFmtId="0" fontId="94" fillId="0" borderId="4" xfId="0" applyFont="1" applyFill="1" applyBorder="1" applyAlignment="1">
      <alignment horizontal="left"/>
    </xf>
    <xf numFmtId="3" fontId="29" fillId="0" borderId="1" xfId="0" applyNumberFormat="1" applyFont="1" applyFill="1" applyBorder="1"/>
    <xf numFmtId="0" fontId="96" fillId="0" borderId="4" xfId="0" applyFont="1" applyFill="1" applyBorder="1" applyAlignment="1">
      <alignment horizontal="left"/>
    </xf>
    <xf numFmtId="3" fontId="32" fillId="0" borderId="4" xfId="0" applyNumberFormat="1" applyFont="1" applyFill="1" applyBorder="1"/>
    <xf numFmtId="3" fontId="32" fillId="0" borderId="1" xfId="0" applyNumberFormat="1" applyFont="1" applyFill="1" applyBorder="1"/>
    <xf numFmtId="0" fontId="95" fillId="0" borderId="4" xfId="0" applyFont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96" fillId="0" borderId="4" xfId="0" applyFont="1" applyBorder="1"/>
    <xf numFmtId="3" fontId="32" fillId="0" borderId="23" xfId="0" applyNumberFormat="1" applyFont="1" applyFill="1" applyBorder="1"/>
    <xf numFmtId="3" fontId="29" fillId="0" borderId="23" xfId="0" applyNumberFormat="1" applyFont="1" applyFill="1" applyBorder="1"/>
    <xf numFmtId="0" fontId="97" fillId="0" borderId="4" xfId="0" applyFont="1" applyFill="1" applyBorder="1" applyAlignment="1">
      <alignment horizontal="left"/>
    </xf>
    <xf numFmtId="3" fontId="98" fillId="0" borderId="4" xfId="0" applyNumberFormat="1" applyFont="1" applyFill="1" applyBorder="1"/>
    <xf numFmtId="3" fontId="98" fillId="0" borderId="1" xfId="0" applyNumberFormat="1" applyFont="1" applyFill="1" applyBorder="1"/>
    <xf numFmtId="0" fontId="12" fillId="0" borderId="4" xfId="0" applyFont="1" applyBorder="1" applyAlignment="1">
      <alignment horizontal="left"/>
    </xf>
    <xf numFmtId="0" fontId="94" fillId="0" borderId="4" xfId="0" applyFont="1" applyBorder="1" applyAlignment="1">
      <alignment horizontal="left"/>
    </xf>
    <xf numFmtId="3" fontId="29" fillId="0" borderId="7" xfId="0" applyNumberFormat="1" applyFont="1" applyFill="1" applyBorder="1"/>
    <xf numFmtId="0" fontId="96" fillId="0" borderId="4" xfId="0" applyFont="1" applyBorder="1" applyAlignment="1">
      <alignment horizontal="left"/>
    </xf>
    <xf numFmtId="3" fontId="32" fillId="0" borderId="7" xfId="0" applyNumberFormat="1" applyFont="1" applyFill="1" applyBorder="1"/>
    <xf numFmtId="14" fontId="94" fillId="0" borderId="4" xfId="0" applyNumberFormat="1" applyFont="1" applyBorder="1"/>
    <xf numFmtId="0" fontId="43" fillId="13" borderId="4" xfId="0" applyFont="1" applyFill="1" applyBorder="1"/>
    <xf numFmtId="3" fontId="99" fillId="0" borderId="1" xfId="0" applyNumberFormat="1" applyFont="1" applyFill="1" applyBorder="1"/>
    <xf numFmtId="3" fontId="99" fillId="0" borderId="4" xfId="0" applyNumberFormat="1" applyFont="1" applyFill="1" applyBorder="1"/>
    <xf numFmtId="3" fontId="28" fillId="13" borderId="1" xfId="0" applyNumberFormat="1" applyFont="1" applyFill="1" applyBorder="1"/>
    <xf numFmtId="3" fontId="28" fillId="15" borderId="4" xfId="0" applyNumberFormat="1" applyFont="1" applyFill="1" applyBorder="1"/>
    <xf numFmtId="0" fontId="94" fillId="0" borderId="8" xfId="0" applyFont="1" applyBorder="1" applyAlignment="1">
      <alignment horizontal="left"/>
    </xf>
    <xf numFmtId="3" fontId="29" fillId="0" borderId="8" xfId="0" applyNumberFormat="1" applyFont="1" applyFill="1" applyBorder="1"/>
    <xf numFmtId="0" fontId="97" fillId="0" borderId="4" xfId="0" applyFont="1" applyBorder="1" applyAlignment="1">
      <alignment horizontal="left"/>
    </xf>
    <xf numFmtId="1" fontId="28" fillId="0" borderId="4" xfId="0" applyNumberFormat="1" applyFont="1" applyBorder="1"/>
    <xf numFmtId="0" fontId="28" fillId="0" borderId="1" xfId="0" applyFont="1" applyBorder="1"/>
    <xf numFmtId="0" fontId="62" fillId="0" borderId="3" xfId="0" applyFont="1" applyBorder="1" applyAlignment="1">
      <alignment horizontal="center"/>
    </xf>
    <xf numFmtId="14" fontId="94" fillId="0" borderId="1" xfId="0" applyNumberFormat="1" applyFont="1" applyBorder="1"/>
    <xf numFmtId="0" fontId="94" fillId="0" borderId="1" xfId="0" applyFont="1" applyBorder="1" applyAlignment="1">
      <alignment horizontal="left"/>
    </xf>
    <xf numFmtId="3" fontId="29" fillId="0" borderId="2" xfId="0" applyNumberFormat="1" applyFont="1" applyFill="1" applyBorder="1"/>
    <xf numFmtId="1" fontId="43" fillId="0" borderId="1" xfId="0" applyNumberFormat="1" applyFont="1" applyBorder="1"/>
    <xf numFmtId="0" fontId="29" fillId="0" borderId="1" xfId="0" applyFont="1" applyBorder="1"/>
    <xf numFmtId="0" fontId="62" fillId="11" borderId="3" xfId="0" applyFont="1" applyFill="1" applyBorder="1" applyAlignment="1">
      <alignment horizontal="center"/>
    </xf>
    <xf numFmtId="0" fontId="28" fillId="11" borderId="4" xfId="0" applyFont="1" applyFill="1" applyBorder="1" applyAlignment="1">
      <alignment horizontal="center"/>
    </xf>
    <xf numFmtId="0" fontId="28" fillId="11" borderId="1" xfId="0" applyFont="1" applyFill="1" applyBorder="1" applyAlignment="1">
      <alignment horizontal="center"/>
    </xf>
    <xf numFmtId="0" fontId="28" fillId="11" borderId="1" xfId="0" applyFont="1" applyFill="1" applyBorder="1" applyAlignment="1"/>
    <xf numFmtId="0" fontId="28" fillId="11" borderId="2" xfId="0" applyFont="1" applyFill="1" applyBorder="1" applyAlignment="1"/>
    <xf numFmtId="0" fontId="43" fillId="0" borderId="12" xfId="0" applyFont="1" applyBorder="1"/>
    <xf numFmtId="0" fontId="94" fillId="0" borderId="4" xfId="0" applyFont="1" applyFill="1" applyBorder="1" applyAlignment="1">
      <alignment horizontal="center"/>
    </xf>
    <xf numFmtId="3" fontId="28" fillId="0" borderId="1" xfId="0" applyNumberFormat="1" applyFont="1" applyBorder="1"/>
    <xf numFmtId="3" fontId="29" fillId="0" borderId="1" xfId="0" applyNumberFormat="1" applyFont="1" applyBorder="1"/>
    <xf numFmtId="3" fontId="43" fillId="0" borderId="1" xfId="0" applyNumberFormat="1" applyFont="1" applyBorder="1"/>
    <xf numFmtId="3" fontId="28" fillId="0" borderId="4" xfId="0" applyNumberFormat="1" applyFont="1" applyBorder="1"/>
    <xf numFmtId="3" fontId="43" fillId="0" borderId="4" xfId="0" applyNumberFormat="1" applyFont="1" applyFill="1" applyBorder="1"/>
    <xf numFmtId="3" fontId="43" fillId="0" borderId="4" xfId="0" applyNumberFormat="1" applyFont="1" applyBorder="1"/>
    <xf numFmtId="3" fontId="29" fillId="0" borderId="4" xfId="0" applyNumberFormat="1" applyFont="1" applyBorder="1"/>
    <xf numFmtId="0" fontId="100" fillId="0" borderId="4" xfId="0" applyFont="1" applyFill="1" applyBorder="1" applyAlignment="1">
      <alignment horizontal="left"/>
    </xf>
    <xf numFmtId="3" fontId="101" fillId="0" borderId="4" xfId="0" applyNumberFormat="1" applyFont="1" applyFill="1" applyBorder="1"/>
    <xf numFmtId="3" fontId="101" fillId="0" borderId="1" xfId="0" applyNumberFormat="1" applyFont="1" applyBorder="1"/>
    <xf numFmtId="3" fontId="101" fillId="0" borderId="1" xfId="0" applyNumberFormat="1" applyFont="1" applyFill="1" applyBorder="1"/>
    <xf numFmtId="3" fontId="101" fillId="0" borderId="4" xfId="0" applyNumberFormat="1" applyFont="1" applyBorder="1"/>
    <xf numFmtId="0" fontId="102" fillId="0" borderId="4" xfId="0" applyFont="1" applyFill="1" applyBorder="1" applyAlignment="1">
      <alignment horizontal="left"/>
    </xf>
    <xf numFmtId="3" fontId="103" fillId="0" borderId="4" xfId="0" applyNumberFormat="1" applyFont="1" applyFill="1" applyBorder="1"/>
    <xf numFmtId="3" fontId="103" fillId="0" borderId="1" xfId="0" applyNumberFormat="1" applyFont="1" applyBorder="1"/>
    <xf numFmtId="3" fontId="103" fillId="0" borderId="1" xfId="0" applyNumberFormat="1" applyFont="1" applyFill="1" applyBorder="1"/>
    <xf numFmtId="3" fontId="103" fillId="0" borderId="4" xfId="0" applyNumberFormat="1" applyFont="1" applyBorder="1"/>
    <xf numFmtId="0" fontId="43" fillId="0" borderId="14" xfId="0" applyFont="1" applyBorder="1"/>
    <xf numFmtId="0" fontId="43" fillId="0" borderId="8" xfId="0" applyFont="1" applyBorder="1"/>
    <xf numFmtId="0" fontId="94" fillId="0" borderId="8" xfId="0" applyFont="1" applyFill="1" applyBorder="1" applyAlignment="1">
      <alignment horizontal="center"/>
    </xf>
    <xf numFmtId="3" fontId="29" fillId="0" borderId="23" xfId="0" applyNumberFormat="1" applyFont="1" applyBorder="1"/>
    <xf numFmtId="0" fontId="100" fillId="0" borderId="8" xfId="0" applyFont="1" applyFill="1" applyBorder="1" applyAlignment="1">
      <alignment horizontal="left"/>
    </xf>
    <xf numFmtId="3" fontId="101" fillId="0" borderId="8" xfId="0" applyNumberFormat="1" applyFont="1" applyFill="1" applyBorder="1"/>
    <xf numFmtId="3" fontId="101" fillId="0" borderId="23" xfId="0" applyNumberFormat="1" applyFont="1" applyBorder="1"/>
    <xf numFmtId="3" fontId="101" fillId="0" borderId="23" xfId="0" applyNumberFormat="1" applyFont="1" applyFill="1" applyBorder="1"/>
    <xf numFmtId="0" fontId="12" fillId="0" borderId="8" xfId="0" applyFont="1" applyBorder="1" applyAlignment="1">
      <alignment horizontal="left"/>
    </xf>
    <xf numFmtId="3" fontId="28" fillId="0" borderId="8" xfId="0" applyNumberFormat="1" applyFont="1" applyFill="1" applyBorder="1"/>
    <xf numFmtId="3" fontId="28" fillId="0" borderId="23" xfId="0" applyNumberFormat="1" applyFont="1" applyBorder="1"/>
    <xf numFmtId="3" fontId="29" fillId="0" borderId="8" xfId="0" applyNumberFormat="1" applyFont="1" applyBorder="1"/>
    <xf numFmtId="0" fontId="100" fillId="0" borderId="8" xfId="0" applyFont="1" applyBorder="1" applyAlignment="1">
      <alignment horizontal="left"/>
    </xf>
    <xf numFmtId="0" fontId="100" fillId="0" borderId="4" xfId="0" applyFont="1" applyBorder="1" applyAlignment="1">
      <alignment horizontal="left"/>
    </xf>
    <xf numFmtId="0" fontId="102" fillId="0" borderId="4" xfId="0" applyFont="1" applyBorder="1" applyAlignment="1">
      <alignment horizontal="left"/>
    </xf>
    <xf numFmtId="3" fontId="103" fillId="0" borderId="23" xfId="0" applyNumberFormat="1" applyFont="1" applyBorder="1"/>
    <xf numFmtId="3" fontId="103" fillId="0" borderId="8" xfId="0" applyNumberFormat="1" applyFont="1" applyFill="1" applyBorder="1"/>
    <xf numFmtId="0" fontId="104" fillId="0" borderId="4" xfId="0" applyFont="1" applyFill="1" applyBorder="1" applyAlignment="1">
      <alignment horizontal="center"/>
    </xf>
    <xf numFmtId="0" fontId="105" fillId="0" borderId="8" xfId="0" applyFont="1" applyBorder="1" applyAlignment="1">
      <alignment horizontal="left"/>
    </xf>
    <xf numFmtId="3" fontId="106" fillId="0" borderId="4" xfId="0" applyNumberFormat="1" applyFont="1" applyFill="1" applyBorder="1"/>
    <xf numFmtId="3" fontId="107" fillId="0" borderId="23" xfId="0" applyNumberFormat="1" applyFont="1" applyBorder="1"/>
    <xf numFmtId="3" fontId="107" fillId="0" borderId="1" xfId="0" applyNumberFormat="1" applyFont="1" applyFill="1" applyBorder="1"/>
    <xf numFmtId="3" fontId="107" fillId="0" borderId="8" xfId="0" applyNumberFormat="1" applyFont="1" applyFill="1" applyBorder="1"/>
    <xf numFmtId="3" fontId="108" fillId="0" borderId="23" xfId="0" applyNumberFormat="1" applyFont="1" applyBorder="1"/>
    <xf numFmtId="3" fontId="108" fillId="0" borderId="4" xfId="0" applyNumberFormat="1" applyFont="1" applyBorder="1"/>
    <xf numFmtId="3" fontId="29" fillId="0" borderId="25" xfId="0" applyNumberFormat="1" applyFont="1" applyFill="1" applyBorder="1"/>
    <xf numFmtId="3" fontId="43" fillId="0" borderId="8" xfId="0" applyNumberFormat="1" applyFont="1" applyBorder="1"/>
    <xf numFmtId="3" fontId="29" fillId="0" borderId="0" xfId="0" applyNumberFormat="1" applyFont="1" applyFill="1" applyBorder="1"/>
    <xf numFmtId="3" fontId="43" fillId="0" borderId="8" xfId="0" applyNumberFormat="1" applyFont="1" applyFill="1" applyBorder="1"/>
    <xf numFmtId="1" fontId="43" fillId="0" borderId="4" xfId="0" applyNumberFormat="1" applyFont="1" applyBorder="1"/>
    <xf numFmtId="0" fontId="43" fillId="13" borderId="12" xfId="0" applyFont="1" applyFill="1" applyBorder="1"/>
    <xf numFmtId="14" fontId="94" fillId="13" borderId="4" xfId="0" applyNumberFormat="1" applyFont="1" applyFill="1" applyBorder="1" applyAlignment="1">
      <alignment horizontal="center"/>
    </xf>
    <xf numFmtId="14" fontId="94" fillId="0" borderId="4" xfId="0" applyNumberFormat="1" applyFont="1" applyFill="1" applyBorder="1" applyAlignment="1">
      <alignment horizontal="center"/>
    </xf>
    <xf numFmtId="3" fontId="28" fillId="0" borderId="7" xfId="0" applyNumberFormat="1" applyFont="1" applyBorder="1"/>
    <xf numFmtId="3" fontId="28" fillId="0" borderId="7" xfId="0" applyNumberFormat="1" applyFont="1" applyFill="1" applyBorder="1" applyAlignment="1"/>
    <xf numFmtId="0" fontId="28" fillId="0" borderId="1" xfId="0" applyFont="1" applyFill="1" applyBorder="1" applyAlignment="1">
      <alignment horizontal="left"/>
    </xf>
    <xf numFmtId="0" fontId="109" fillId="13" borderId="12" xfId="0" applyFont="1" applyFill="1" applyBorder="1"/>
    <xf numFmtId="0" fontId="29" fillId="13" borderId="4" xfId="0" applyFont="1" applyFill="1" applyBorder="1"/>
    <xf numFmtId="0" fontId="109" fillId="13" borderId="4" xfId="0" applyFont="1" applyFill="1" applyBorder="1"/>
    <xf numFmtId="0" fontId="43" fillId="0" borderId="12" xfId="0" applyFont="1" applyFill="1" applyBorder="1"/>
    <xf numFmtId="3" fontId="28" fillId="0" borderId="7" xfId="0" applyNumberFormat="1" applyFont="1" applyFill="1" applyBorder="1"/>
    <xf numFmtId="0" fontId="62" fillId="4" borderId="39" xfId="0" applyFont="1" applyFill="1" applyBorder="1" applyAlignment="1">
      <alignment horizontal="center"/>
    </xf>
    <xf numFmtId="0" fontId="28" fillId="4" borderId="32" xfId="0" applyFont="1" applyFill="1" applyBorder="1" applyAlignment="1">
      <alignment horizontal="center"/>
    </xf>
    <xf numFmtId="0" fontId="28" fillId="4" borderId="7" xfId="0" applyFont="1" applyFill="1" applyBorder="1" applyAlignment="1">
      <alignment horizontal="center"/>
    </xf>
    <xf numFmtId="3" fontId="28" fillId="4" borderId="16" xfId="0" applyNumberFormat="1" applyFont="1" applyFill="1" applyBorder="1" applyAlignment="1"/>
    <xf numFmtId="3" fontId="28" fillId="4" borderId="42" xfId="0" applyNumberFormat="1" applyFont="1" applyFill="1" applyBorder="1" applyAlignment="1"/>
    <xf numFmtId="3" fontId="28" fillId="4" borderId="4" xfId="0" applyNumberFormat="1" applyFont="1" applyFill="1" applyBorder="1" applyAlignment="1"/>
    <xf numFmtId="0" fontId="62" fillId="0" borderId="4" xfId="0" applyFont="1" applyFill="1" applyBorder="1" applyAlignment="1">
      <alignment horizontal="center"/>
    </xf>
    <xf numFmtId="3" fontId="94" fillId="0" borderId="4" xfId="0" applyNumberFormat="1" applyFont="1" applyBorder="1" applyAlignment="1">
      <alignment horizontal="left"/>
    </xf>
    <xf numFmtId="0" fontId="62" fillId="4" borderId="3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1" xfId="0" applyFont="1" applyFill="1" applyBorder="1" applyAlignment="1"/>
    <xf numFmtId="0" fontId="28" fillId="4" borderId="2" xfId="0" applyFont="1" applyFill="1" applyBorder="1" applyAlignment="1"/>
    <xf numFmtId="0" fontId="43" fillId="0" borderId="21" xfId="0" applyFont="1" applyBorder="1"/>
    <xf numFmtId="0" fontId="43" fillId="0" borderId="20" xfId="0" applyFont="1" applyBorder="1"/>
    <xf numFmtId="0" fontId="9" fillId="5" borderId="4" xfId="0" applyFont="1" applyFill="1" applyBorder="1" applyAlignment="1">
      <alignment wrapText="1"/>
    </xf>
    <xf numFmtId="0" fontId="9" fillId="4" borderId="4" xfId="0" applyFont="1" applyFill="1" applyBorder="1" applyAlignment="1">
      <alignment wrapText="1"/>
    </xf>
    <xf numFmtId="0" fontId="9" fillId="17" borderId="44" xfId="0" applyFont="1" applyFill="1" applyBorder="1" applyAlignment="1">
      <alignment wrapText="1"/>
    </xf>
    <xf numFmtId="0" fontId="9" fillId="18" borderId="4" xfId="0" applyFont="1" applyFill="1" applyBorder="1" applyAlignment="1">
      <alignment wrapText="1"/>
    </xf>
    <xf numFmtId="0" fontId="9" fillId="13" borderId="44" xfId="0" applyFont="1" applyFill="1" applyBorder="1" applyAlignment="1">
      <alignment wrapText="1"/>
    </xf>
    <xf numFmtId="0" fontId="9" fillId="13" borderId="4" xfId="0" applyFont="1" applyFill="1" applyBorder="1" applyAlignment="1">
      <alignment wrapText="1"/>
    </xf>
    <xf numFmtId="0" fontId="59" fillId="11" borderId="4" xfId="0" applyFont="1" applyFill="1" applyBorder="1"/>
    <xf numFmtId="3" fontId="9" fillId="5" borderId="4" xfId="0" applyNumberFormat="1" applyFont="1" applyFill="1" applyBorder="1"/>
    <xf numFmtId="3" fontId="9" fillId="4" borderId="4" xfId="0" applyNumberFormat="1" applyFont="1" applyFill="1" applyBorder="1"/>
    <xf numFmtId="3" fontId="9" fillId="17" borderId="44" xfId="0" applyNumberFormat="1" applyFont="1" applyFill="1" applyBorder="1"/>
    <xf numFmtId="3" fontId="9" fillId="18" borderId="4" xfId="0" applyNumberFormat="1" applyFont="1" applyFill="1" applyBorder="1"/>
    <xf numFmtId="3" fontId="9" fillId="13" borderId="44" xfId="0" applyNumberFormat="1" applyFont="1" applyFill="1" applyBorder="1"/>
    <xf numFmtId="3" fontId="9" fillId="17" borderId="4" xfId="0" applyNumberFormat="1" applyFont="1" applyFill="1" applyBorder="1"/>
    <xf numFmtId="0" fontId="111" fillId="0" borderId="4" xfId="0" applyFont="1" applyBorder="1"/>
    <xf numFmtId="3" fontId="4" fillId="0" borderId="44" xfId="0" applyNumberFormat="1" applyFont="1" applyBorder="1"/>
    <xf numFmtId="0" fontId="4" fillId="0" borderId="44" xfId="0" applyFont="1" applyBorder="1"/>
    <xf numFmtId="0" fontId="59" fillId="0" borderId="4" xfId="0" applyFont="1" applyBorder="1"/>
    <xf numFmtId="3" fontId="22" fillId="5" borderId="4" xfId="0" applyNumberFormat="1" applyFont="1" applyFill="1" applyBorder="1"/>
    <xf numFmtId="3" fontId="22" fillId="11" borderId="4" xfId="0" applyNumberFormat="1" applyFont="1" applyFill="1" applyBorder="1"/>
    <xf numFmtId="3" fontId="22" fillId="11" borderId="44" xfId="0" applyNumberFormat="1" applyFont="1" applyFill="1" applyBorder="1"/>
    <xf numFmtId="3" fontId="22" fillId="18" borderId="4" xfId="0" applyNumberFormat="1" applyFont="1" applyFill="1" applyBorder="1"/>
    <xf numFmtId="3" fontId="22" fillId="4" borderId="4" xfId="0" applyNumberFormat="1" applyFont="1" applyFill="1" applyBorder="1"/>
    <xf numFmtId="3" fontId="59" fillId="17" borderId="44" xfId="0" applyNumberFormat="1" applyFont="1" applyFill="1" applyBorder="1"/>
    <xf numFmtId="3" fontId="59" fillId="13" borderId="44" xfId="0" applyNumberFormat="1" applyFont="1" applyFill="1" applyBorder="1"/>
    <xf numFmtId="3" fontId="59" fillId="13" borderId="4" xfId="0" applyNumberFormat="1" applyFont="1" applyFill="1" applyBorder="1"/>
    <xf numFmtId="0" fontId="22" fillId="0" borderId="0" xfId="0" applyFont="1" applyFill="1"/>
    <xf numFmtId="0" fontId="59" fillId="5" borderId="4" xfId="0" applyFont="1" applyFill="1" applyBorder="1"/>
    <xf numFmtId="3" fontId="59" fillId="11" borderId="4" xfId="0" applyNumberFormat="1" applyFont="1" applyFill="1" applyBorder="1"/>
    <xf numFmtId="3" fontId="59" fillId="11" borderId="44" xfId="0" applyNumberFormat="1" applyFont="1" applyFill="1" applyBorder="1"/>
    <xf numFmtId="49" fontId="49" fillId="0" borderId="0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Border="1"/>
    <xf numFmtId="0" fontId="77" fillId="0" borderId="0" xfId="0" applyFont="1" applyFill="1" applyBorder="1"/>
    <xf numFmtId="3" fontId="59" fillId="0" borderId="0" xfId="0" applyNumberFormat="1" applyFont="1" applyFill="1" applyBorder="1"/>
    <xf numFmtId="3" fontId="59" fillId="0" borderId="0" xfId="0" applyNumberFormat="1" applyFont="1" applyFill="1" applyBorder="1" applyAlignment="1"/>
    <xf numFmtId="3" fontId="28" fillId="5" borderId="44" xfId="0" applyNumberFormat="1" applyFont="1" applyFill="1" applyBorder="1"/>
    <xf numFmtId="3" fontId="29" fillId="0" borderId="44" xfId="0" applyNumberFormat="1" applyFont="1" applyBorder="1"/>
    <xf numFmtId="3" fontId="28" fillId="18" borderId="4" xfId="0" applyNumberFormat="1" applyFont="1" applyFill="1" applyBorder="1"/>
    <xf numFmtId="3" fontId="28" fillId="13" borderId="44" xfId="0" applyNumberFormat="1" applyFont="1" applyFill="1" applyBorder="1"/>
    <xf numFmtId="3" fontId="34" fillId="0" borderId="4" xfId="0" applyNumberFormat="1" applyFont="1" applyBorder="1"/>
    <xf numFmtId="3" fontId="34" fillId="0" borderId="44" xfId="0" applyNumberFormat="1" applyFont="1" applyBorder="1"/>
    <xf numFmtId="3" fontId="29" fillId="0" borderId="44" xfId="0" applyNumberFormat="1" applyFont="1" applyFill="1" applyBorder="1"/>
    <xf numFmtId="3" fontId="93" fillId="0" borderId="44" xfId="0" applyNumberFormat="1" applyFont="1" applyBorder="1"/>
    <xf numFmtId="3" fontId="93" fillId="0" borderId="4" xfId="0" applyNumberFormat="1" applyFont="1" applyBorder="1"/>
    <xf numFmtId="0" fontId="30" fillId="0" borderId="0" xfId="0" applyFont="1" applyFill="1"/>
    <xf numFmtId="0" fontId="10" fillId="0" borderId="0" xfId="0" applyFont="1" applyFill="1" applyAlignment="1">
      <alignment horizontal="left"/>
    </xf>
    <xf numFmtId="0" fontId="39" fillId="0" borderId="0" xfId="0" applyFont="1" applyFill="1"/>
    <xf numFmtId="0" fontId="8" fillId="0" borderId="0" xfId="0" applyFont="1" applyFill="1"/>
    <xf numFmtId="3" fontId="28" fillId="0" borderId="23" xfId="0" applyNumberFormat="1" applyFont="1" applyFill="1" applyBorder="1" applyAlignment="1" applyProtection="1">
      <alignment horizontal="right" vertical="center" wrapText="1"/>
    </xf>
    <xf numFmtId="3" fontId="28" fillId="0" borderId="1" xfId="0" applyNumberFormat="1" applyFont="1" applyFill="1" applyBorder="1" applyAlignment="1" applyProtection="1">
      <alignment horizontal="right" vertical="center" wrapText="1"/>
    </xf>
    <xf numFmtId="3" fontId="34" fillId="0" borderId="1" xfId="0" applyNumberFormat="1" applyFont="1" applyFill="1" applyBorder="1"/>
    <xf numFmtId="0" fontId="34" fillId="16" borderId="4" xfId="0" applyFont="1" applyFill="1" applyBorder="1"/>
    <xf numFmtId="3" fontId="34" fillId="0" borderId="1" xfId="0" applyNumberFormat="1" applyFont="1" applyBorder="1"/>
    <xf numFmtId="3" fontId="28" fillId="4" borderId="1" xfId="0" applyNumberFormat="1" applyFont="1" applyFill="1" applyBorder="1" applyAlignment="1"/>
    <xf numFmtId="3" fontId="34" fillId="16" borderId="4" xfId="0" applyNumberFormat="1" applyFont="1" applyFill="1" applyBorder="1"/>
    <xf numFmtId="0" fontId="12" fillId="0" borderId="8" xfId="0" applyFont="1" applyFill="1" applyBorder="1" applyAlignment="1">
      <alignment horizontal="left"/>
    </xf>
    <xf numFmtId="3" fontId="34" fillId="0" borderId="8" xfId="0" applyNumberFormat="1" applyFont="1" applyBorder="1"/>
    <xf numFmtId="3" fontId="34" fillId="16" borderId="8" xfId="0" applyNumberFormat="1" applyFont="1" applyFill="1" applyBorder="1"/>
    <xf numFmtId="3" fontId="34" fillId="0" borderId="23" xfId="0" applyNumberFormat="1" applyFont="1" applyBorder="1"/>
    <xf numFmtId="0" fontId="112" fillId="0" borderId="4" xfId="0" applyFont="1" applyBorder="1" applyAlignment="1">
      <alignment horizontal="left"/>
    </xf>
    <xf numFmtId="4" fontId="28" fillId="4" borderId="8" xfId="0" applyNumberFormat="1" applyFont="1" applyFill="1" applyBorder="1" applyAlignment="1" applyProtection="1">
      <alignment horizontal="right" vertical="center" wrapText="1"/>
    </xf>
    <xf numFmtId="4" fontId="28" fillId="4" borderId="23" xfId="0" applyNumberFormat="1" applyFont="1" applyFill="1" applyBorder="1" applyAlignment="1" applyProtection="1">
      <alignment horizontal="right" vertical="center" wrapText="1"/>
    </xf>
    <xf numFmtId="4" fontId="28" fillId="4" borderId="4" xfId="0" applyNumberFormat="1" applyFont="1" applyFill="1" applyBorder="1" applyAlignment="1" applyProtection="1">
      <alignment horizontal="right" vertical="center" wrapText="1"/>
    </xf>
    <xf numFmtId="14" fontId="110" fillId="14" borderId="4" xfId="0" applyNumberFormat="1" applyFont="1" applyFill="1" applyBorder="1" applyAlignment="1">
      <alignment horizontal="center"/>
    </xf>
    <xf numFmtId="0" fontId="43" fillId="14" borderId="12" xfId="0" applyFont="1" applyFill="1" applyBorder="1"/>
    <xf numFmtId="0" fontId="43" fillId="14" borderId="4" xfId="0" applyFont="1" applyFill="1" applyBorder="1"/>
    <xf numFmtId="14" fontId="94" fillId="14" borderId="4" xfId="0" applyNumberFormat="1" applyFont="1" applyFill="1" applyBorder="1" applyAlignment="1">
      <alignment horizontal="center"/>
    </xf>
    <xf numFmtId="0" fontId="9" fillId="14" borderId="4" xfId="0" applyFont="1" applyFill="1" applyBorder="1" applyAlignment="1">
      <alignment horizontal="left"/>
    </xf>
    <xf numFmtId="0" fontId="28" fillId="14" borderId="4" xfId="0" applyFont="1" applyFill="1" applyBorder="1" applyAlignment="1">
      <alignment wrapText="1"/>
    </xf>
    <xf numFmtId="4" fontId="28" fillId="14" borderId="1" xfId="0" applyNumberFormat="1" applyFont="1" applyFill="1" applyBorder="1" applyAlignment="1">
      <alignment wrapText="1"/>
    </xf>
    <xf numFmtId="4" fontId="38" fillId="14" borderId="4" xfId="0" applyNumberFormat="1" applyFont="1" applyFill="1" applyBorder="1"/>
    <xf numFmtId="49" fontId="53" fillId="6" borderId="4" xfId="0" applyNumberFormat="1" applyFont="1" applyFill="1" applyBorder="1" applyAlignment="1">
      <alignment horizontal="center" vertical="center" wrapText="1"/>
    </xf>
    <xf numFmtId="49" fontId="53" fillId="6" borderId="1" xfId="0" applyNumberFormat="1" applyFont="1" applyFill="1" applyBorder="1" applyAlignment="1">
      <alignment horizontal="center" vertical="center" wrapText="1"/>
    </xf>
    <xf numFmtId="4" fontId="78" fillId="14" borderId="8" xfId="0" applyNumberFormat="1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3" fontId="15" fillId="0" borderId="4" xfId="0" applyNumberFormat="1" applyFont="1" applyFill="1" applyBorder="1"/>
    <xf numFmtId="4" fontId="0" fillId="0" borderId="4" xfId="0" applyNumberFormat="1" applyBorder="1"/>
    <xf numFmtId="0" fontId="80" fillId="7" borderId="4" xfId="0" applyFont="1" applyFill="1" applyBorder="1"/>
    <xf numFmtId="0" fontId="34" fillId="7" borderId="4" xfId="0" applyFont="1" applyFill="1" applyBorder="1"/>
    <xf numFmtId="3" fontId="14" fillId="0" borderId="4" xfId="0" applyNumberFormat="1" applyFont="1" applyFill="1" applyBorder="1" applyAlignment="1">
      <alignment horizontal="left"/>
    </xf>
    <xf numFmtId="0" fontId="29" fillId="4" borderId="20" xfId="0" applyFont="1" applyFill="1" applyBorder="1" applyAlignment="1">
      <alignment horizontal="left" vertical="center"/>
    </xf>
    <xf numFmtId="4" fontId="29" fillId="4" borderId="22" xfId="0" applyNumberFormat="1" applyFont="1" applyFill="1" applyBorder="1" applyAlignment="1">
      <alignment horizontal="left" vertical="center"/>
    </xf>
    <xf numFmtId="0" fontId="73" fillId="13" borderId="8" xfId="0" applyFont="1" applyFill="1" applyBorder="1" applyAlignment="1">
      <alignment horizontal="left" vertical="center" wrapText="1"/>
    </xf>
    <xf numFmtId="0" fontId="73" fillId="13" borderId="8" xfId="0" applyFont="1" applyFill="1" applyBorder="1" applyAlignment="1">
      <alignment vertical="center" wrapText="1"/>
    </xf>
    <xf numFmtId="14" fontId="43" fillId="7" borderId="0" xfId="0" applyNumberFormat="1" applyFont="1" applyFill="1"/>
    <xf numFmtId="3" fontId="34" fillId="7" borderId="4" xfId="0" applyNumberFormat="1" applyFont="1" applyFill="1" applyBorder="1" applyAlignment="1">
      <alignment horizontal="left"/>
    </xf>
    <xf numFmtId="0" fontId="50" fillId="0" borderId="14" xfId="0" applyFont="1" applyFill="1" applyBorder="1" applyAlignment="1">
      <alignment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left" vertical="center" wrapText="1"/>
    </xf>
    <xf numFmtId="4" fontId="78" fillId="0" borderId="4" xfId="0" applyNumberFormat="1" applyFont="1" applyFill="1" applyBorder="1" applyAlignment="1">
      <alignment wrapText="1"/>
    </xf>
    <xf numFmtId="4" fontId="78" fillId="0" borderId="4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center" wrapText="1"/>
    </xf>
    <xf numFmtId="0" fontId="29" fillId="0" borderId="20" xfId="0" applyFont="1" applyFill="1" applyBorder="1"/>
    <xf numFmtId="3" fontId="29" fillId="0" borderId="20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5" fillId="6" borderId="1" xfId="0" applyFont="1" applyFill="1" applyBorder="1" applyAlignment="1"/>
    <xf numFmtId="0" fontId="0" fillId="6" borderId="2" xfId="0" applyFill="1" applyBorder="1" applyAlignment="1"/>
    <xf numFmtId="0" fontId="0" fillId="6" borderId="3" xfId="0" applyFill="1" applyBorder="1" applyAlignment="1"/>
    <xf numFmtId="0" fontId="18" fillId="0" borderId="1" xfId="0" applyFont="1" applyFill="1" applyBorder="1" applyAlignment="1"/>
    <xf numFmtId="0" fontId="30" fillId="0" borderId="2" xfId="0" applyFont="1" applyBorder="1" applyAlignment="1"/>
    <xf numFmtId="0" fontId="30" fillId="0" borderId="3" xfId="0" applyFont="1" applyBorder="1" applyAlignment="1"/>
    <xf numFmtId="0" fontId="28" fillId="6" borderId="1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164" fontId="10" fillId="0" borderId="1" xfId="2" applyFont="1" applyFill="1" applyBorder="1" applyAlignment="1">
      <alignment horizontal="center"/>
    </xf>
    <xf numFmtId="164" fontId="10" fillId="0" borderId="2" xfId="2" applyFont="1" applyFill="1" applyBorder="1" applyAlignment="1">
      <alignment horizontal="center"/>
    </xf>
    <xf numFmtId="164" fontId="10" fillId="0" borderId="3" xfId="2" applyFont="1" applyFill="1" applyBorder="1" applyAlignment="1">
      <alignment horizontal="center"/>
    </xf>
    <xf numFmtId="0" fontId="28" fillId="4" borderId="1" xfId="0" applyFont="1" applyFill="1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47" fillId="0" borderId="1" xfId="0" applyFont="1" applyBorder="1" applyAlignment="1"/>
    <xf numFmtId="0" fontId="28" fillId="5" borderId="11" xfId="0" applyFont="1" applyFill="1" applyBorder="1" applyAlignment="1">
      <alignment horizontal="left" vertical="center"/>
    </xf>
    <xf numFmtId="0" fontId="28" fillId="5" borderId="2" xfId="0" applyFont="1" applyFill="1" applyBorder="1" applyAlignment="1">
      <alignment horizontal="left" vertical="center"/>
    </xf>
    <xf numFmtId="0" fontId="28" fillId="5" borderId="3" xfId="0" applyFont="1" applyFill="1" applyBorder="1" applyAlignment="1">
      <alignment horizontal="left" vertical="center"/>
    </xf>
    <xf numFmtId="0" fontId="53" fillId="11" borderId="1" xfId="0" applyFont="1" applyFill="1" applyBorder="1" applyAlignment="1"/>
    <xf numFmtId="0" fontId="53" fillId="11" borderId="2" xfId="0" applyFont="1" applyFill="1" applyBorder="1" applyAlignment="1"/>
    <xf numFmtId="0" fontId="53" fillId="11" borderId="3" xfId="0" applyFont="1" applyFill="1" applyBorder="1" applyAlignment="1"/>
    <xf numFmtId="0" fontId="54" fillId="11" borderId="1" xfId="0" applyFont="1" applyFill="1" applyBorder="1" applyAlignment="1">
      <alignment wrapText="1"/>
    </xf>
    <xf numFmtId="0" fontId="54" fillId="11" borderId="2" xfId="0" applyFont="1" applyFill="1" applyBorder="1" applyAlignment="1">
      <alignment wrapText="1"/>
    </xf>
    <xf numFmtId="0" fontId="54" fillId="11" borderId="3" xfId="0" applyFont="1" applyFill="1" applyBorder="1" applyAlignment="1">
      <alignment wrapText="1"/>
    </xf>
    <xf numFmtId="0" fontId="54" fillId="11" borderId="1" xfId="0" applyFont="1" applyFill="1" applyBorder="1" applyAlignment="1"/>
    <xf numFmtId="0" fontId="54" fillId="11" borderId="2" xfId="0" applyFont="1" applyFill="1" applyBorder="1" applyAlignment="1"/>
    <xf numFmtId="0" fontId="54" fillId="11" borderId="3" xfId="0" applyFont="1" applyFill="1" applyBorder="1" applyAlignment="1"/>
    <xf numFmtId="0" fontId="28" fillId="4" borderId="11" xfId="0" applyFont="1" applyFill="1" applyBorder="1" applyAlignment="1">
      <alignment horizontal="left" vertical="center"/>
    </xf>
    <xf numFmtId="0" fontId="28" fillId="4" borderId="2" xfId="0" applyFont="1" applyFill="1" applyBorder="1" applyAlignment="1">
      <alignment horizontal="left" vertical="center"/>
    </xf>
    <xf numFmtId="0" fontId="28" fillId="4" borderId="3" xfId="0" applyFont="1" applyFill="1" applyBorder="1" applyAlignment="1">
      <alignment horizontal="left" vertical="center"/>
    </xf>
    <xf numFmtId="0" fontId="68" fillId="11" borderId="9" xfId="0" applyFont="1" applyFill="1" applyBorder="1" applyAlignment="1">
      <alignment horizontal="left"/>
    </xf>
    <xf numFmtId="0" fontId="68" fillId="11" borderId="10" xfId="0" applyFont="1" applyFill="1" applyBorder="1" applyAlignment="1">
      <alignment horizontal="left"/>
    </xf>
    <xf numFmtId="0" fontId="68" fillId="11" borderId="15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0" fillId="11" borderId="2" xfId="0" applyFill="1" applyBorder="1" applyAlignment="1"/>
    <xf numFmtId="0" fontId="0" fillId="11" borderId="3" xfId="0" applyFill="1" applyBorder="1" applyAlignment="1"/>
    <xf numFmtId="0" fontId="29" fillId="11" borderId="2" xfId="0" applyFont="1" applyFill="1" applyBorder="1" applyAlignment="1"/>
    <xf numFmtId="0" fontId="29" fillId="11" borderId="3" xfId="0" applyFont="1" applyFill="1" applyBorder="1" applyAlignment="1"/>
    <xf numFmtId="0" fontId="9" fillId="4" borderId="1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70" fillId="11" borderId="4" xfId="0" applyFont="1" applyFill="1" applyBorder="1" applyAlignment="1"/>
    <xf numFmtId="0" fontId="59" fillId="11" borderId="4" xfId="0" applyFont="1" applyFill="1" applyBorder="1" applyAlignment="1"/>
    <xf numFmtId="0" fontId="53" fillId="11" borderId="4" xfId="0" applyFont="1" applyFill="1" applyBorder="1" applyAlignment="1"/>
    <xf numFmtId="0" fontId="4" fillId="11" borderId="4" xfId="0" applyFont="1" applyFill="1" applyBorder="1" applyAlignment="1"/>
    <xf numFmtId="0" fontId="54" fillId="11" borderId="4" xfId="0" applyFont="1" applyFill="1" applyBorder="1" applyAlignment="1"/>
    <xf numFmtId="0" fontId="29" fillId="11" borderId="4" xfId="0" applyFont="1" applyFill="1" applyBorder="1" applyAlignment="1"/>
    <xf numFmtId="0" fontId="9" fillId="4" borderId="12" xfId="0" applyFont="1" applyFill="1" applyBorder="1" applyAlignment="1">
      <alignment horizontal="left" vertical="center"/>
    </xf>
    <xf numFmtId="0" fontId="4" fillId="4" borderId="4" xfId="0" applyFont="1" applyFill="1" applyBorder="1" applyAlignment="1"/>
    <xf numFmtId="0" fontId="48" fillId="11" borderId="17" xfId="0" applyFont="1" applyFill="1" applyBorder="1" applyAlignment="1">
      <alignment horizontal="left"/>
    </xf>
    <xf numFmtId="0" fontId="48" fillId="11" borderId="16" xfId="0" applyFont="1" applyFill="1" applyBorder="1" applyAlignment="1">
      <alignment horizontal="left"/>
    </xf>
    <xf numFmtId="0" fontId="0" fillId="11" borderId="16" xfId="0" applyFill="1" applyBorder="1" applyAlignment="1"/>
    <xf numFmtId="0" fontId="18" fillId="0" borderId="11" xfId="0" applyFont="1" applyBorder="1" applyAlignment="1"/>
    <xf numFmtId="0" fontId="28" fillId="4" borderId="12" xfId="0" applyFont="1" applyFill="1" applyBorder="1" applyAlignment="1">
      <alignment horizontal="left" vertical="center"/>
    </xf>
    <xf numFmtId="0" fontId="29" fillId="4" borderId="4" xfId="0" applyFont="1" applyFill="1" applyBorder="1" applyAlignment="1"/>
    <xf numFmtId="0" fontId="74" fillId="11" borderId="4" xfId="0" applyFont="1" applyFill="1" applyBorder="1" applyAlignment="1"/>
    <xf numFmtId="0" fontId="18" fillId="11" borderId="4" xfId="0" applyFont="1" applyFill="1" applyBorder="1" applyAlignment="1"/>
    <xf numFmtId="0" fontId="28" fillId="13" borderId="1" xfId="0" applyFont="1" applyFill="1" applyBorder="1" applyAlignment="1">
      <alignment horizontal="left"/>
    </xf>
    <xf numFmtId="0" fontId="28" fillId="13" borderId="3" xfId="0" applyFont="1" applyFill="1" applyBorder="1" applyAlignment="1">
      <alignment horizontal="left"/>
    </xf>
    <xf numFmtId="0" fontId="28" fillId="4" borderId="40" xfId="0" applyFont="1" applyFill="1" applyBorder="1" applyAlignment="1">
      <alignment horizontal="left" vertical="center"/>
    </xf>
    <xf numFmtId="0" fontId="28" fillId="4" borderId="22" xfId="0" applyFont="1" applyFill="1" applyBorder="1" applyAlignment="1">
      <alignment horizontal="left" vertical="center"/>
    </xf>
    <xf numFmtId="0" fontId="28" fillId="4" borderId="41" xfId="0" applyFont="1" applyFill="1" applyBorder="1" applyAlignment="1">
      <alignment horizontal="left" vertical="center"/>
    </xf>
    <xf numFmtId="0" fontId="28" fillId="4" borderId="42" xfId="0" applyFont="1" applyFill="1" applyBorder="1" applyAlignment="1">
      <alignment wrapText="1"/>
    </xf>
    <xf numFmtId="0" fontId="28" fillId="4" borderId="15" xfId="0" applyFont="1" applyFill="1" applyBorder="1" applyAlignment="1">
      <alignment wrapText="1"/>
    </xf>
    <xf numFmtId="0" fontId="18" fillId="11" borderId="11" xfId="0" applyFont="1" applyFill="1" applyBorder="1" applyAlignment="1"/>
    <xf numFmtId="0" fontId="18" fillId="11" borderId="2" xfId="0" applyFont="1" applyFill="1" applyBorder="1" applyAlignment="1"/>
    <xf numFmtId="0" fontId="18" fillId="11" borderId="3" xfId="0" applyFont="1" applyFill="1" applyBorder="1" applyAlignment="1"/>
    <xf numFmtId="0" fontId="48" fillId="11" borderId="35" xfId="0" applyFont="1" applyFill="1" applyBorder="1" applyAlignment="1">
      <alignment horizontal="left"/>
    </xf>
    <xf numFmtId="0" fontId="48" fillId="11" borderId="36" xfId="0" applyFont="1" applyFill="1" applyBorder="1" applyAlignment="1">
      <alignment horizontal="left"/>
    </xf>
    <xf numFmtId="0" fontId="9" fillId="5" borderId="35" xfId="0" applyFont="1" applyFill="1" applyBorder="1" applyAlignment="1">
      <alignment horizontal="left" vertical="center"/>
    </xf>
    <xf numFmtId="0" fontId="9" fillId="5" borderId="36" xfId="0" applyFont="1" applyFill="1" applyBorder="1" applyAlignment="1">
      <alignment horizontal="left" vertical="center"/>
    </xf>
    <xf numFmtId="0" fontId="9" fillId="5" borderId="37" xfId="0" applyFont="1" applyFill="1" applyBorder="1" applyAlignment="1">
      <alignment horizontal="left" vertical="center"/>
    </xf>
    <xf numFmtId="0" fontId="23" fillId="0" borderId="1" xfId="0" applyFont="1" applyBorder="1" applyAlignment="1"/>
    <xf numFmtId="0" fontId="23" fillId="0" borderId="2" xfId="0" applyFont="1" applyBorder="1" applyAlignment="1"/>
    <xf numFmtId="0" fontId="23" fillId="0" borderId="3" xfId="0" applyFont="1" applyBorder="1" applyAlignment="1"/>
    <xf numFmtId="0" fontId="28" fillId="11" borderId="1" xfId="0" applyFont="1" applyFill="1" applyBorder="1" applyAlignment="1">
      <alignment wrapText="1"/>
    </xf>
    <xf numFmtId="0" fontId="28" fillId="11" borderId="3" xfId="0" applyFont="1" applyFill="1" applyBorder="1" applyAlignment="1">
      <alignment wrapText="1"/>
    </xf>
    <xf numFmtId="0" fontId="75" fillId="0" borderId="21" xfId="0" applyFont="1" applyBorder="1" applyAlignment="1"/>
    <xf numFmtId="0" fontId="20" fillId="0" borderId="20" xfId="0" applyFont="1" applyBorder="1" applyAlignment="1"/>
    <xf numFmtId="0" fontId="44" fillId="4" borderId="4" xfId="0" applyFont="1" applyFill="1" applyBorder="1" applyAlignment="1">
      <alignment horizontal="left" vertical="center"/>
    </xf>
    <xf numFmtId="4" fontId="29" fillId="4" borderId="2" xfId="0" applyNumberFormat="1" applyFont="1" applyFill="1" applyBorder="1" applyAlignment="1">
      <alignment horizontal="center" vertical="center" wrapText="1"/>
    </xf>
    <xf numFmtId="0" fontId="18" fillId="11" borderId="21" xfId="0" applyFont="1" applyFill="1" applyBorder="1" applyAlignment="1"/>
    <xf numFmtId="0" fontId="18" fillId="11" borderId="20" xfId="0" applyFont="1" applyFill="1" applyBorder="1" applyAlignment="1"/>
    <xf numFmtId="0" fontId="59" fillId="11" borderId="12" xfId="0" applyFont="1" applyFill="1" applyBorder="1" applyAlignment="1"/>
    <xf numFmtId="0" fontId="9" fillId="13" borderId="1" xfId="0" applyFont="1" applyFill="1" applyBorder="1" applyAlignment="1"/>
    <xf numFmtId="0" fontId="4" fillId="13" borderId="2" xfId="0" applyFont="1" applyFill="1" applyBorder="1" applyAlignment="1"/>
    <xf numFmtId="0" fontId="4" fillId="13" borderId="3" xfId="0" applyFont="1" applyFill="1" applyBorder="1" applyAlignment="1"/>
    <xf numFmtId="0" fontId="28" fillId="13" borderId="1" xfId="0" applyFont="1" applyFill="1" applyBorder="1" applyAlignment="1"/>
    <xf numFmtId="0" fontId="28" fillId="13" borderId="2" xfId="0" applyFont="1" applyFill="1" applyBorder="1" applyAlignment="1"/>
    <xf numFmtId="0" fontId="28" fillId="13" borderId="3" xfId="0" applyFont="1" applyFill="1" applyBorder="1" applyAlignment="1"/>
    <xf numFmtId="0" fontId="4" fillId="4" borderId="21" xfId="0" applyFont="1" applyFill="1" applyBorder="1" applyAlignment="1"/>
    <xf numFmtId="0" fontId="4" fillId="4" borderId="20" xfId="0" applyFont="1" applyFill="1" applyBorder="1" applyAlignment="1"/>
    <xf numFmtId="0" fontId="9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4" fontId="29" fillId="4" borderId="2" xfId="0" applyNumberFormat="1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59" fillId="11" borderId="11" xfId="0" applyFont="1" applyFill="1" applyBorder="1" applyAlignment="1"/>
    <xf numFmtId="0" fontId="4" fillId="11" borderId="2" xfId="0" applyFont="1" applyFill="1" applyBorder="1" applyAlignment="1"/>
    <xf numFmtId="0" fontId="4" fillId="11" borderId="3" xfId="0" applyFont="1" applyFill="1" applyBorder="1" applyAlignment="1"/>
    <xf numFmtId="3" fontId="59" fillId="0" borderId="0" xfId="0" applyNumberFormat="1" applyFont="1" applyFill="1" applyBorder="1" applyAlignment="1"/>
    <xf numFmtId="3" fontId="59" fillId="0" borderId="0" xfId="0" applyNumberFormat="1" applyFont="1" applyFill="1" applyBorder="1" applyAlignment="1">
      <alignment horizontal="right"/>
    </xf>
    <xf numFmtId="0" fontId="59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/>
    <xf numFmtId="0" fontId="9" fillId="11" borderId="4" xfId="0" applyFont="1" applyFill="1" applyBorder="1" applyAlignment="1">
      <alignment horizontal="center"/>
    </xf>
    <xf numFmtId="0" fontId="59" fillId="2" borderId="1" xfId="0" applyFont="1" applyFill="1" applyBorder="1" applyAlignment="1">
      <alignment horizontal="center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99CC00"/>
      <color rgb="FFC0C0C0"/>
      <color rgb="FFFF6600"/>
      <color rgb="FFFF9900"/>
      <color rgb="FFFFCC00"/>
      <color rgb="FF9933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3"/>
  <sheetViews>
    <sheetView topLeftCell="A25" workbookViewId="0">
      <selection activeCell="H57" sqref="H57"/>
    </sheetView>
  </sheetViews>
  <sheetFormatPr defaultRowHeight="15" x14ac:dyDescent="0.25"/>
  <cols>
    <col min="1" max="1" width="8.42578125" customWidth="1"/>
    <col min="2" max="2" width="40.7109375" customWidth="1"/>
    <col min="3" max="3" width="12.85546875" customWidth="1"/>
    <col min="4" max="4" width="12" customWidth="1"/>
    <col min="5" max="5" width="13.5703125" customWidth="1"/>
    <col min="6" max="6" width="13.85546875" customWidth="1"/>
    <col min="7" max="7" width="12.28515625" style="603" customWidth="1"/>
    <col min="8" max="8" width="12.42578125" style="603" customWidth="1"/>
    <col min="9" max="9" width="13.85546875" style="603" customWidth="1"/>
    <col min="255" max="255" width="7.42578125" customWidth="1"/>
    <col min="256" max="256" width="36.85546875" customWidth="1"/>
    <col min="257" max="258" width="11.5703125" customWidth="1"/>
    <col min="259" max="259" width="10.7109375" customWidth="1"/>
    <col min="260" max="260" width="11" customWidth="1"/>
    <col min="261" max="261" width="9" customWidth="1"/>
    <col min="262" max="262" width="10.42578125" customWidth="1"/>
    <col min="263" max="263" width="10.140625" customWidth="1"/>
    <col min="511" max="511" width="7.42578125" customWidth="1"/>
    <col min="512" max="512" width="36.85546875" customWidth="1"/>
    <col min="513" max="514" width="11.5703125" customWidth="1"/>
    <col min="515" max="515" width="10.7109375" customWidth="1"/>
    <col min="516" max="516" width="11" customWidth="1"/>
    <col min="517" max="517" width="9" customWidth="1"/>
    <col min="518" max="518" width="10.42578125" customWidth="1"/>
    <col min="519" max="519" width="10.140625" customWidth="1"/>
    <col min="767" max="767" width="7.42578125" customWidth="1"/>
    <col min="768" max="768" width="36.85546875" customWidth="1"/>
    <col min="769" max="770" width="11.5703125" customWidth="1"/>
    <col min="771" max="771" width="10.7109375" customWidth="1"/>
    <col min="772" max="772" width="11" customWidth="1"/>
    <col min="773" max="773" width="9" customWidth="1"/>
    <col min="774" max="774" width="10.42578125" customWidth="1"/>
    <col min="775" max="775" width="10.140625" customWidth="1"/>
    <col min="1023" max="1023" width="7.42578125" customWidth="1"/>
    <col min="1024" max="1024" width="36.85546875" customWidth="1"/>
    <col min="1025" max="1026" width="11.5703125" customWidth="1"/>
    <col min="1027" max="1027" width="10.7109375" customWidth="1"/>
    <col min="1028" max="1028" width="11" customWidth="1"/>
    <col min="1029" max="1029" width="9" customWidth="1"/>
    <col min="1030" max="1030" width="10.42578125" customWidth="1"/>
    <col min="1031" max="1031" width="10.140625" customWidth="1"/>
    <col min="1279" max="1279" width="7.42578125" customWidth="1"/>
    <col min="1280" max="1280" width="36.85546875" customWidth="1"/>
    <col min="1281" max="1282" width="11.5703125" customWidth="1"/>
    <col min="1283" max="1283" width="10.7109375" customWidth="1"/>
    <col min="1284" max="1284" width="11" customWidth="1"/>
    <col min="1285" max="1285" width="9" customWidth="1"/>
    <col min="1286" max="1286" width="10.42578125" customWidth="1"/>
    <col min="1287" max="1287" width="10.140625" customWidth="1"/>
    <col min="1535" max="1535" width="7.42578125" customWidth="1"/>
    <col min="1536" max="1536" width="36.85546875" customWidth="1"/>
    <col min="1537" max="1538" width="11.5703125" customWidth="1"/>
    <col min="1539" max="1539" width="10.7109375" customWidth="1"/>
    <col min="1540" max="1540" width="11" customWidth="1"/>
    <col min="1541" max="1541" width="9" customWidth="1"/>
    <col min="1542" max="1542" width="10.42578125" customWidth="1"/>
    <col min="1543" max="1543" width="10.140625" customWidth="1"/>
    <col min="1791" max="1791" width="7.42578125" customWidth="1"/>
    <col min="1792" max="1792" width="36.85546875" customWidth="1"/>
    <col min="1793" max="1794" width="11.5703125" customWidth="1"/>
    <col min="1795" max="1795" width="10.7109375" customWidth="1"/>
    <col min="1796" max="1796" width="11" customWidth="1"/>
    <col min="1797" max="1797" width="9" customWidth="1"/>
    <col min="1798" max="1798" width="10.42578125" customWidth="1"/>
    <col min="1799" max="1799" width="10.140625" customWidth="1"/>
    <col min="2047" max="2047" width="7.42578125" customWidth="1"/>
    <col min="2048" max="2048" width="36.85546875" customWidth="1"/>
    <col min="2049" max="2050" width="11.5703125" customWidth="1"/>
    <col min="2051" max="2051" width="10.7109375" customWidth="1"/>
    <col min="2052" max="2052" width="11" customWidth="1"/>
    <col min="2053" max="2053" width="9" customWidth="1"/>
    <col min="2054" max="2054" width="10.42578125" customWidth="1"/>
    <col min="2055" max="2055" width="10.140625" customWidth="1"/>
    <col min="2303" max="2303" width="7.42578125" customWidth="1"/>
    <col min="2304" max="2304" width="36.85546875" customWidth="1"/>
    <col min="2305" max="2306" width="11.5703125" customWidth="1"/>
    <col min="2307" max="2307" width="10.7109375" customWidth="1"/>
    <col min="2308" max="2308" width="11" customWidth="1"/>
    <col min="2309" max="2309" width="9" customWidth="1"/>
    <col min="2310" max="2310" width="10.42578125" customWidth="1"/>
    <col min="2311" max="2311" width="10.140625" customWidth="1"/>
    <col min="2559" max="2559" width="7.42578125" customWidth="1"/>
    <col min="2560" max="2560" width="36.85546875" customWidth="1"/>
    <col min="2561" max="2562" width="11.5703125" customWidth="1"/>
    <col min="2563" max="2563" width="10.7109375" customWidth="1"/>
    <col min="2564" max="2564" width="11" customWidth="1"/>
    <col min="2565" max="2565" width="9" customWidth="1"/>
    <col min="2566" max="2566" width="10.42578125" customWidth="1"/>
    <col min="2567" max="2567" width="10.140625" customWidth="1"/>
    <col min="2815" max="2815" width="7.42578125" customWidth="1"/>
    <col min="2816" max="2816" width="36.85546875" customWidth="1"/>
    <col min="2817" max="2818" width="11.5703125" customWidth="1"/>
    <col min="2819" max="2819" width="10.7109375" customWidth="1"/>
    <col min="2820" max="2820" width="11" customWidth="1"/>
    <col min="2821" max="2821" width="9" customWidth="1"/>
    <col min="2822" max="2822" width="10.42578125" customWidth="1"/>
    <col min="2823" max="2823" width="10.140625" customWidth="1"/>
    <col min="3071" max="3071" width="7.42578125" customWidth="1"/>
    <col min="3072" max="3072" width="36.85546875" customWidth="1"/>
    <col min="3073" max="3074" width="11.5703125" customWidth="1"/>
    <col min="3075" max="3075" width="10.7109375" customWidth="1"/>
    <col min="3076" max="3076" width="11" customWidth="1"/>
    <col min="3077" max="3077" width="9" customWidth="1"/>
    <col min="3078" max="3078" width="10.42578125" customWidth="1"/>
    <col min="3079" max="3079" width="10.140625" customWidth="1"/>
    <col min="3327" max="3327" width="7.42578125" customWidth="1"/>
    <col min="3328" max="3328" width="36.85546875" customWidth="1"/>
    <col min="3329" max="3330" width="11.5703125" customWidth="1"/>
    <col min="3331" max="3331" width="10.7109375" customWidth="1"/>
    <col min="3332" max="3332" width="11" customWidth="1"/>
    <col min="3333" max="3333" width="9" customWidth="1"/>
    <col min="3334" max="3334" width="10.42578125" customWidth="1"/>
    <col min="3335" max="3335" width="10.140625" customWidth="1"/>
    <col min="3583" max="3583" width="7.42578125" customWidth="1"/>
    <col min="3584" max="3584" width="36.85546875" customWidth="1"/>
    <col min="3585" max="3586" width="11.5703125" customWidth="1"/>
    <col min="3587" max="3587" width="10.7109375" customWidth="1"/>
    <col min="3588" max="3588" width="11" customWidth="1"/>
    <col min="3589" max="3589" width="9" customWidth="1"/>
    <col min="3590" max="3590" width="10.42578125" customWidth="1"/>
    <col min="3591" max="3591" width="10.140625" customWidth="1"/>
    <col min="3839" max="3839" width="7.42578125" customWidth="1"/>
    <col min="3840" max="3840" width="36.85546875" customWidth="1"/>
    <col min="3841" max="3842" width="11.5703125" customWidth="1"/>
    <col min="3843" max="3843" width="10.7109375" customWidth="1"/>
    <col min="3844" max="3844" width="11" customWidth="1"/>
    <col min="3845" max="3845" width="9" customWidth="1"/>
    <col min="3846" max="3846" width="10.42578125" customWidth="1"/>
    <col min="3847" max="3847" width="10.140625" customWidth="1"/>
    <col min="4095" max="4095" width="7.42578125" customWidth="1"/>
    <col min="4096" max="4096" width="36.85546875" customWidth="1"/>
    <col min="4097" max="4098" width="11.5703125" customWidth="1"/>
    <col min="4099" max="4099" width="10.7109375" customWidth="1"/>
    <col min="4100" max="4100" width="11" customWidth="1"/>
    <col min="4101" max="4101" width="9" customWidth="1"/>
    <col min="4102" max="4102" width="10.42578125" customWidth="1"/>
    <col min="4103" max="4103" width="10.140625" customWidth="1"/>
    <col min="4351" max="4351" width="7.42578125" customWidth="1"/>
    <col min="4352" max="4352" width="36.85546875" customWidth="1"/>
    <col min="4353" max="4354" width="11.5703125" customWidth="1"/>
    <col min="4355" max="4355" width="10.7109375" customWidth="1"/>
    <col min="4356" max="4356" width="11" customWidth="1"/>
    <col min="4357" max="4357" width="9" customWidth="1"/>
    <col min="4358" max="4358" width="10.42578125" customWidth="1"/>
    <col min="4359" max="4359" width="10.140625" customWidth="1"/>
    <col min="4607" max="4607" width="7.42578125" customWidth="1"/>
    <col min="4608" max="4608" width="36.85546875" customWidth="1"/>
    <col min="4609" max="4610" width="11.5703125" customWidth="1"/>
    <col min="4611" max="4611" width="10.7109375" customWidth="1"/>
    <col min="4612" max="4612" width="11" customWidth="1"/>
    <col min="4613" max="4613" width="9" customWidth="1"/>
    <col min="4614" max="4614" width="10.42578125" customWidth="1"/>
    <col min="4615" max="4615" width="10.140625" customWidth="1"/>
    <col min="4863" max="4863" width="7.42578125" customWidth="1"/>
    <col min="4864" max="4864" width="36.85546875" customWidth="1"/>
    <col min="4865" max="4866" width="11.5703125" customWidth="1"/>
    <col min="4867" max="4867" width="10.7109375" customWidth="1"/>
    <col min="4868" max="4868" width="11" customWidth="1"/>
    <col min="4869" max="4869" width="9" customWidth="1"/>
    <col min="4870" max="4870" width="10.42578125" customWidth="1"/>
    <col min="4871" max="4871" width="10.140625" customWidth="1"/>
    <col min="5119" max="5119" width="7.42578125" customWidth="1"/>
    <col min="5120" max="5120" width="36.85546875" customWidth="1"/>
    <col min="5121" max="5122" width="11.5703125" customWidth="1"/>
    <col min="5123" max="5123" width="10.7109375" customWidth="1"/>
    <col min="5124" max="5124" width="11" customWidth="1"/>
    <col min="5125" max="5125" width="9" customWidth="1"/>
    <col min="5126" max="5126" width="10.42578125" customWidth="1"/>
    <col min="5127" max="5127" width="10.140625" customWidth="1"/>
    <col min="5375" max="5375" width="7.42578125" customWidth="1"/>
    <col min="5376" max="5376" width="36.85546875" customWidth="1"/>
    <col min="5377" max="5378" width="11.5703125" customWidth="1"/>
    <col min="5379" max="5379" width="10.7109375" customWidth="1"/>
    <col min="5380" max="5380" width="11" customWidth="1"/>
    <col min="5381" max="5381" width="9" customWidth="1"/>
    <col min="5382" max="5382" width="10.42578125" customWidth="1"/>
    <col min="5383" max="5383" width="10.140625" customWidth="1"/>
    <col min="5631" max="5631" width="7.42578125" customWidth="1"/>
    <col min="5632" max="5632" width="36.85546875" customWidth="1"/>
    <col min="5633" max="5634" width="11.5703125" customWidth="1"/>
    <col min="5635" max="5635" width="10.7109375" customWidth="1"/>
    <col min="5636" max="5636" width="11" customWidth="1"/>
    <col min="5637" max="5637" width="9" customWidth="1"/>
    <col min="5638" max="5638" width="10.42578125" customWidth="1"/>
    <col min="5639" max="5639" width="10.140625" customWidth="1"/>
    <col min="5887" max="5887" width="7.42578125" customWidth="1"/>
    <col min="5888" max="5888" width="36.85546875" customWidth="1"/>
    <col min="5889" max="5890" width="11.5703125" customWidth="1"/>
    <col min="5891" max="5891" width="10.7109375" customWidth="1"/>
    <col min="5892" max="5892" width="11" customWidth="1"/>
    <col min="5893" max="5893" width="9" customWidth="1"/>
    <col min="5894" max="5894" width="10.42578125" customWidth="1"/>
    <col min="5895" max="5895" width="10.140625" customWidth="1"/>
    <col min="6143" max="6143" width="7.42578125" customWidth="1"/>
    <col min="6144" max="6144" width="36.85546875" customWidth="1"/>
    <col min="6145" max="6146" width="11.5703125" customWidth="1"/>
    <col min="6147" max="6147" width="10.7109375" customWidth="1"/>
    <col min="6148" max="6148" width="11" customWidth="1"/>
    <col min="6149" max="6149" width="9" customWidth="1"/>
    <col min="6150" max="6150" width="10.42578125" customWidth="1"/>
    <col min="6151" max="6151" width="10.140625" customWidth="1"/>
    <col min="6399" max="6399" width="7.42578125" customWidth="1"/>
    <col min="6400" max="6400" width="36.85546875" customWidth="1"/>
    <col min="6401" max="6402" width="11.5703125" customWidth="1"/>
    <col min="6403" max="6403" width="10.7109375" customWidth="1"/>
    <col min="6404" max="6404" width="11" customWidth="1"/>
    <col min="6405" max="6405" width="9" customWidth="1"/>
    <col min="6406" max="6406" width="10.42578125" customWidth="1"/>
    <col min="6407" max="6407" width="10.140625" customWidth="1"/>
    <col min="6655" max="6655" width="7.42578125" customWidth="1"/>
    <col min="6656" max="6656" width="36.85546875" customWidth="1"/>
    <col min="6657" max="6658" width="11.5703125" customWidth="1"/>
    <col min="6659" max="6659" width="10.7109375" customWidth="1"/>
    <col min="6660" max="6660" width="11" customWidth="1"/>
    <col min="6661" max="6661" width="9" customWidth="1"/>
    <col min="6662" max="6662" width="10.42578125" customWidth="1"/>
    <col min="6663" max="6663" width="10.140625" customWidth="1"/>
    <col min="6911" max="6911" width="7.42578125" customWidth="1"/>
    <col min="6912" max="6912" width="36.85546875" customWidth="1"/>
    <col min="6913" max="6914" width="11.5703125" customWidth="1"/>
    <col min="6915" max="6915" width="10.7109375" customWidth="1"/>
    <col min="6916" max="6916" width="11" customWidth="1"/>
    <col min="6917" max="6917" width="9" customWidth="1"/>
    <col min="6918" max="6918" width="10.42578125" customWidth="1"/>
    <col min="6919" max="6919" width="10.140625" customWidth="1"/>
    <col min="7167" max="7167" width="7.42578125" customWidth="1"/>
    <col min="7168" max="7168" width="36.85546875" customWidth="1"/>
    <col min="7169" max="7170" width="11.5703125" customWidth="1"/>
    <col min="7171" max="7171" width="10.7109375" customWidth="1"/>
    <col min="7172" max="7172" width="11" customWidth="1"/>
    <col min="7173" max="7173" width="9" customWidth="1"/>
    <col min="7174" max="7174" width="10.42578125" customWidth="1"/>
    <col min="7175" max="7175" width="10.140625" customWidth="1"/>
    <col min="7423" max="7423" width="7.42578125" customWidth="1"/>
    <col min="7424" max="7424" width="36.85546875" customWidth="1"/>
    <col min="7425" max="7426" width="11.5703125" customWidth="1"/>
    <col min="7427" max="7427" width="10.7109375" customWidth="1"/>
    <col min="7428" max="7428" width="11" customWidth="1"/>
    <col min="7429" max="7429" width="9" customWidth="1"/>
    <col min="7430" max="7430" width="10.42578125" customWidth="1"/>
    <col min="7431" max="7431" width="10.140625" customWidth="1"/>
    <col min="7679" max="7679" width="7.42578125" customWidth="1"/>
    <col min="7680" max="7680" width="36.85546875" customWidth="1"/>
    <col min="7681" max="7682" width="11.5703125" customWidth="1"/>
    <col min="7683" max="7683" width="10.7109375" customWidth="1"/>
    <col min="7684" max="7684" width="11" customWidth="1"/>
    <col min="7685" max="7685" width="9" customWidth="1"/>
    <col min="7686" max="7686" width="10.42578125" customWidth="1"/>
    <col min="7687" max="7687" width="10.140625" customWidth="1"/>
    <col min="7935" max="7935" width="7.42578125" customWidth="1"/>
    <col min="7936" max="7936" width="36.85546875" customWidth="1"/>
    <col min="7937" max="7938" width="11.5703125" customWidth="1"/>
    <col min="7939" max="7939" width="10.7109375" customWidth="1"/>
    <col min="7940" max="7940" width="11" customWidth="1"/>
    <col min="7941" max="7941" width="9" customWidth="1"/>
    <col min="7942" max="7942" width="10.42578125" customWidth="1"/>
    <col min="7943" max="7943" width="10.140625" customWidth="1"/>
    <col min="8191" max="8191" width="7.42578125" customWidth="1"/>
    <col min="8192" max="8192" width="36.85546875" customWidth="1"/>
    <col min="8193" max="8194" width="11.5703125" customWidth="1"/>
    <col min="8195" max="8195" width="10.7109375" customWidth="1"/>
    <col min="8196" max="8196" width="11" customWidth="1"/>
    <col min="8197" max="8197" width="9" customWidth="1"/>
    <col min="8198" max="8198" width="10.42578125" customWidth="1"/>
    <col min="8199" max="8199" width="10.140625" customWidth="1"/>
    <col min="8447" max="8447" width="7.42578125" customWidth="1"/>
    <col min="8448" max="8448" width="36.85546875" customWidth="1"/>
    <col min="8449" max="8450" width="11.5703125" customWidth="1"/>
    <col min="8451" max="8451" width="10.7109375" customWidth="1"/>
    <col min="8452" max="8452" width="11" customWidth="1"/>
    <col min="8453" max="8453" width="9" customWidth="1"/>
    <col min="8454" max="8454" width="10.42578125" customWidth="1"/>
    <col min="8455" max="8455" width="10.140625" customWidth="1"/>
    <col min="8703" max="8703" width="7.42578125" customWidth="1"/>
    <col min="8704" max="8704" width="36.85546875" customWidth="1"/>
    <col min="8705" max="8706" width="11.5703125" customWidth="1"/>
    <col min="8707" max="8707" width="10.7109375" customWidth="1"/>
    <col min="8708" max="8708" width="11" customWidth="1"/>
    <col min="8709" max="8709" width="9" customWidth="1"/>
    <col min="8710" max="8710" width="10.42578125" customWidth="1"/>
    <col min="8711" max="8711" width="10.140625" customWidth="1"/>
    <col min="8959" max="8959" width="7.42578125" customWidth="1"/>
    <col min="8960" max="8960" width="36.85546875" customWidth="1"/>
    <col min="8961" max="8962" width="11.5703125" customWidth="1"/>
    <col min="8963" max="8963" width="10.7109375" customWidth="1"/>
    <col min="8964" max="8964" width="11" customWidth="1"/>
    <col min="8965" max="8965" width="9" customWidth="1"/>
    <col min="8966" max="8966" width="10.42578125" customWidth="1"/>
    <col min="8967" max="8967" width="10.140625" customWidth="1"/>
    <col min="9215" max="9215" width="7.42578125" customWidth="1"/>
    <col min="9216" max="9216" width="36.85546875" customWidth="1"/>
    <col min="9217" max="9218" width="11.5703125" customWidth="1"/>
    <col min="9219" max="9219" width="10.7109375" customWidth="1"/>
    <col min="9220" max="9220" width="11" customWidth="1"/>
    <col min="9221" max="9221" width="9" customWidth="1"/>
    <col min="9222" max="9222" width="10.42578125" customWidth="1"/>
    <col min="9223" max="9223" width="10.140625" customWidth="1"/>
    <col min="9471" max="9471" width="7.42578125" customWidth="1"/>
    <col min="9472" max="9472" width="36.85546875" customWidth="1"/>
    <col min="9473" max="9474" width="11.5703125" customWidth="1"/>
    <col min="9475" max="9475" width="10.7109375" customWidth="1"/>
    <col min="9476" max="9476" width="11" customWidth="1"/>
    <col min="9477" max="9477" width="9" customWidth="1"/>
    <col min="9478" max="9478" width="10.42578125" customWidth="1"/>
    <col min="9479" max="9479" width="10.140625" customWidth="1"/>
    <col min="9727" max="9727" width="7.42578125" customWidth="1"/>
    <col min="9728" max="9728" width="36.85546875" customWidth="1"/>
    <col min="9729" max="9730" width="11.5703125" customWidth="1"/>
    <col min="9731" max="9731" width="10.7109375" customWidth="1"/>
    <col min="9732" max="9732" width="11" customWidth="1"/>
    <col min="9733" max="9733" width="9" customWidth="1"/>
    <col min="9734" max="9734" width="10.42578125" customWidth="1"/>
    <col min="9735" max="9735" width="10.140625" customWidth="1"/>
    <col min="9983" max="9983" width="7.42578125" customWidth="1"/>
    <col min="9984" max="9984" width="36.85546875" customWidth="1"/>
    <col min="9985" max="9986" width="11.5703125" customWidth="1"/>
    <col min="9987" max="9987" width="10.7109375" customWidth="1"/>
    <col min="9988" max="9988" width="11" customWidth="1"/>
    <col min="9989" max="9989" width="9" customWidth="1"/>
    <col min="9990" max="9990" width="10.42578125" customWidth="1"/>
    <col min="9991" max="9991" width="10.140625" customWidth="1"/>
    <col min="10239" max="10239" width="7.42578125" customWidth="1"/>
    <col min="10240" max="10240" width="36.85546875" customWidth="1"/>
    <col min="10241" max="10242" width="11.5703125" customWidth="1"/>
    <col min="10243" max="10243" width="10.7109375" customWidth="1"/>
    <col min="10244" max="10244" width="11" customWidth="1"/>
    <col min="10245" max="10245" width="9" customWidth="1"/>
    <col min="10246" max="10246" width="10.42578125" customWidth="1"/>
    <col min="10247" max="10247" width="10.140625" customWidth="1"/>
    <col min="10495" max="10495" width="7.42578125" customWidth="1"/>
    <col min="10496" max="10496" width="36.85546875" customWidth="1"/>
    <col min="10497" max="10498" width="11.5703125" customWidth="1"/>
    <col min="10499" max="10499" width="10.7109375" customWidth="1"/>
    <col min="10500" max="10500" width="11" customWidth="1"/>
    <col min="10501" max="10501" width="9" customWidth="1"/>
    <col min="10502" max="10502" width="10.42578125" customWidth="1"/>
    <col min="10503" max="10503" width="10.140625" customWidth="1"/>
    <col min="10751" max="10751" width="7.42578125" customWidth="1"/>
    <col min="10752" max="10752" width="36.85546875" customWidth="1"/>
    <col min="10753" max="10754" width="11.5703125" customWidth="1"/>
    <col min="10755" max="10755" width="10.7109375" customWidth="1"/>
    <col min="10756" max="10756" width="11" customWidth="1"/>
    <col min="10757" max="10757" width="9" customWidth="1"/>
    <col min="10758" max="10758" width="10.42578125" customWidth="1"/>
    <col min="10759" max="10759" width="10.140625" customWidth="1"/>
    <col min="11007" max="11007" width="7.42578125" customWidth="1"/>
    <col min="11008" max="11008" width="36.85546875" customWidth="1"/>
    <col min="11009" max="11010" width="11.5703125" customWidth="1"/>
    <col min="11011" max="11011" width="10.7109375" customWidth="1"/>
    <col min="11012" max="11012" width="11" customWidth="1"/>
    <col min="11013" max="11013" width="9" customWidth="1"/>
    <col min="11014" max="11014" width="10.42578125" customWidth="1"/>
    <col min="11015" max="11015" width="10.140625" customWidth="1"/>
    <col min="11263" max="11263" width="7.42578125" customWidth="1"/>
    <col min="11264" max="11264" width="36.85546875" customWidth="1"/>
    <col min="11265" max="11266" width="11.5703125" customWidth="1"/>
    <col min="11267" max="11267" width="10.7109375" customWidth="1"/>
    <col min="11268" max="11268" width="11" customWidth="1"/>
    <col min="11269" max="11269" width="9" customWidth="1"/>
    <col min="11270" max="11270" width="10.42578125" customWidth="1"/>
    <col min="11271" max="11271" width="10.140625" customWidth="1"/>
    <col min="11519" max="11519" width="7.42578125" customWidth="1"/>
    <col min="11520" max="11520" width="36.85546875" customWidth="1"/>
    <col min="11521" max="11522" width="11.5703125" customWidth="1"/>
    <col min="11523" max="11523" width="10.7109375" customWidth="1"/>
    <col min="11524" max="11524" width="11" customWidth="1"/>
    <col min="11525" max="11525" width="9" customWidth="1"/>
    <col min="11526" max="11526" width="10.42578125" customWidth="1"/>
    <col min="11527" max="11527" width="10.140625" customWidth="1"/>
    <col min="11775" max="11775" width="7.42578125" customWidth="1"/>
    <col min="11776" max="11776" width="36.85546875" customWidth="1"/>
    <col min="11777" max="11778" width="11.5703125" customWidth="1"/>
    <col min="11779" max="11779" width="10.7109375" customWidth="1"/>
    <col min="11780" max="11780" width="11" customWidth="1"/>
    <col min="11781" max="11781" width="9" customWidth="1"/>
    <col min="11782" max="11782" width="10.42578125" customWidth="1"/>
    <col min="11783" max="11783" width="10.140625" customWidth="1"/>
    <col min="12031" max="12031" width="7.42578125" customWidth="1"/>
    <col min="12032" max="12032" width="36.85546875" customWidth="1"/>
    <col min="12033" max="12034" width="11.5703125" customWidth="1"/>
    <col min="12035" max="12035" width="10.7109375" customWidth="1"/>
    <col min="12036" max="12036" width="11" customWidth="1"/>
    <col min="12037" max="12037" width="9" customWidth="1"/>
    <col min="12038" max="12038" width="10.42578125" customWidth="1"/>
    <col min="12039" max="12039" width="10.140625" customWidth="1"/>
    <col min="12287" max="12287" width="7.42578125" customWidth="1"/>
    <col min="12288" max="12288" width="36.85546875" customWidth="1"/>
    <col min="12289" max="12290" width="11.5703125" customWidth="1"/>
    <col min="12291" max="12291" width="10.7109375" customWidth="1"/>
    <col min="12292" max="12292" width="11" customWidth="1"/>
    <col min="12293" max="12293" width="9" customWidth="1"/>
    <col min="12294" max="12294" width="10.42578125" customWidth="1"/>
    <col min="12295" max="12295" width="10.140625" customWidth="1"/>
    <col min="12543" max="12543" width="7.42578125" customWidth="1"/>
    <col min="12544" max="12544" width="36.85546875" customWidth="1"/>
    <col min="12545" max="12546" width="11.5703125" customWidth="1"/>
    <col min="12547" max="12547" width="10.7109375" customWidth="1"/>
    <col min="12548" max="12548" width="11" customWidth="1"/>
    <col min="12549" max="12549" width="9" customWidth="1"/>
    <col min="12550" max="12550" width="10.42578125" customWidth="1"/>
    <col min="12551" max="12551" width="10.140625" customWidth="1"/>
    <col min="12799" max="12799" width="7.42578125" customWidth="1"/>
    <col min="12800" max="12800" width="36.85546875" customWidth="1"/>
    <col min="12801" max="12802" width="11.5703125" customWidth="1"/>
    <col min="12803" max="12803" width="10.7109375" customWidth="1"/>
    <col min="12804" max="12804" width="11" customWidth="1"/>
    <col min="12805" max="12805" width="9" customWidth="1"/>
    <col min="12806" max="12806" width="10.42578125" customWidth="1"/>
    <col min="12807" max="12807" width="10.140625" customWidth="1"/>
    <col min="13055" max="13055" width="7.42578125" customWidth="1"/>
    <col min="13056" max="13056" width="36.85546875" customWidth="1"/>
    <col min="13057" max="13058" width="11.5703125" customWidth="1"/>
    <col min="13059" max="13059" width="10.7109375" customWidth="1"/>
    <col min="13060" max="13060" width="11" customWidth="1"/>
    <col min="13061" max="13061" width="9" customWidth="1"/>
    <col min="13062" max="13062" width="10.42578125" customWidth="1"/>
    <col min="13063" max="13063" width="10.140625" customWidth="1"/>
    <col min="13311" max="13311" width="7.42578125" customWidth="1"/>
    <col min="13312" max="13312" width="36.85546875" customWidth="1"/>
    <col min="13313" max="13314" width="11.5703125" customWidth="1"/>
    <col min="13315" max="13315" width="10.7109375" customWidth="1"/>
    <col min="13316" max="13316" width="11" customWidth="1"/>
    <col min="13317" max="13317" width="9" customWidth="1"/>
    <col min="13318" max="13318" width="10.42578125" customWidth="1"/>
    <col min="13319" max="13319" width="10.140625" customWidth="1"/>
    <col min="13567" max="13567" width="7.42578125" customWidth="1"/>
    <col min="13568" max="13568" width="36.85546875" customWidth="1"/>
    <col min="13569" max="13570" width="11.5703125" customWidth="1"/>
    <col min="13571" max="13571" width="10.7109375" customWidth="1"/>
    <col min="13572" max="13572" width="11" customWidth="1"/>
    <col min="13573" max="13573" width="9" customWidth="1"/>
    <col min="13574" max="13574" width="10.42578125" customWidth="1"/>
    <col min="13575" max="13575" width="10.140625" customWidth="1"/>
    <col min="13823" max="13823" width="7.42578125" customWidth="1"/>
    <col min="13824" max="13824" width="36.85546875" customWidth="1"/>
    <col min="13825" max="13826" width="11.5703125" customWidth="1"/>
    <col min="13827" max="13827" width="10.7109375" customWidth="1"/>
    <col min="13828" max="13828" width="11" customWidth="1"/>
    <col min="13829" max="13829" width="9" customWidth="1"/>
    <col min="13830" max="13830" width="10.42578125" customWidth="1"/>
    <col min="13831" max="13831" width="10.140625" customWidth="1"/>
    <col min="14079" max="14079" width="7.42578125" customWidth="1"/>
    <col min="14080" max="14080" width="36.85546875" customWidth="1"/>
    <col min="14081" max="14082" width="11.5703125" customWidth="1"/>
    <col min="14083" max="14083" width="10.7109375" customWidth="1"/>
    <col min="14084" max="14084" width="11" customWidth="1"/>
    <col min="14085" max="14085" width="9" customWidth="1"/>
    <col min="14086" max="14086" width="10.42578125" customWidth="1"/>
    <col min="14087" max="14087" width="10.140625" customWidth="1"/>
    <col min="14335" max="14335" width="7.42578125" customWidth="1"/>
    <col min="14336" max="14336" width="36.85546875" customWidth="1"/>
    <col min="14337" max="14338" width="11.5703125" customWidth="1"/>
    <col min="14339" max="14339" width="10.7109375" customWidth="1"/>
    <col min="14340" max="14340" width="11" customWidth="1"/>
    <col min="14341" max="14341" width="9" customWidth="1"/>
    <col min="14342" max="14342" width="10.42578125" customWidth="1"/>
    <col min="14343" max="14343" width="10.140625" customWidth="1"/>
    <col min="14591" max="14591" width="7.42578125" customWidth="1"/>
    <col min="14592" max="14592" width="36.85546875" customWidth="1"/>
    <col min="14593" max="14594" width="11.5703125" customWidth="1"/>
    <col min="14595" max="14595" width="10.7109375" customWidth="1"/>
    <col min="14596" max="14596" width="11" customWidth="1"/>
    <col min="14597" max="14597" width="9" customWidth="1"/>
    <col min="14598" max="14598" width="10.42578125" customWidth="1"/>
    <col min="14599" max="14599" width="10.140625" customWidth="1"/>
    <col min="14847" max="14847" width="7.42578125" customWidth="1"/>
    <col min="14848" max="14848" width="36.85546875" customWidth="1"/>
    <col min="14849" max="14850" width="11.5703125" customWidth="1"/>
    <col min="14851" max="14851" width="10.7109375" customWidth="1"/>
    <col min="14852" max="14852" width="11" customWidth="1"/>
    <col min="14853" max="14853" width="9" customWidth="1"/>
    <col min="14854" max="14854" width="10.42578125" customWidth="1"/>
    <col min="14855" max="14855" width="10.140625" customWidth="1"/>
    <col min="15103" max="15103" width="7.42578125" customWidth="1"/>
    <col min="15104" max="15104" width="36.85546875" customWidth="1"/>
    <col min="15105" max="15106" width="11.5703125" customWidth="1"/>
    <col min="15107" max="15107" width="10.7109375" customWidth="1"/>
    <col min="15108" max="15108" width="11" customWidth="1"/>
    <col min="15109" max="15109" width="9" customWidth="1"/>
    <col min="15110" max="15110" width="10.42578125" customWidth="1"/>
    <col min="15111" max="15111" width="10.140625" customWidth="1"/>
    <col min="15359" max="15359" width="7.42578125" customWidth="1"/>
    <col min="15360" max="15360" width="36.85546875" customWidth="1"/>
    <col min="15361" max="15362" width="11.5703125" customWidth="1"/>
    <col min="15363" max="15363" width="10.7109375" customWidth="1"/>
    <col min="15364" max="15364" width="11" customWidth="1"/>
    <col min="15365" max="15365" width="9" customWidth="1"/>
    <col min="15366" max="15366" width="10.42578125" customWidth="1"/>
    <col min="15367" max="15367" width="10.140625" customWidth="1"/>
    <col min="15615" max="15615" width="7.42578125" customWidth="1"/>
    <col min="15616" max="15616" width="36.85546875" customWidth="1"/>
    <col min="15617" max="15618" width="11.5703125" customWidth="1"/>
    <col min="15619" max="15619" width="10.7109375" customWidth="1"/>
    <col min="15620" max="15620" width="11" customWidth="1"/>
    <col min="15621" max="15621" width="9" customWidth="1"/>
    <col min="15622" max="15622" width="10.42578125" customWidth="1"/>
    <col min="15623" max="15623" width="10.140625" customWidth="1"/>
    <col min="15871" max="15871" width="7.42578125" customWidth="1"/>
    <col min="15872" max="15872" width="36.85546875" customWidth="1"/>
    <col min="15873" max="15874" width="11.5703125" customWidth="1"/>
    <col min="15875" max="15875" width="10.7109375" customWidth="1"/>
    <col min="15876" max="15876" width="11" customWidth="1"/>
    <col min="15877" max="15877" width="9" customWidth="1"/>
    <col min="15878" max="15878" width="10.42578125" customWidth="1"/>
    <col min="15879" max="15879" width="10.140625" customWidth="1"/>
    <col min="16127" max="16127" width="7.42578125" customWidth="1"/>
    <col min="16128" max="16128" width="36.85546875" customWidth="1"/>
    <col min="16129" max="16130" width="11.5703125" customWidth="1"/>
    <col min="16131" max="16131" width="10.7109375" customWidth="1"/>
    <col min="16132" max="16132" width="11" customWidth="1"/>
    <col min="16133" max="16133" width="9" customWidth="1"/>
    <col min="16134" max="16134" width="10.42578125" customWidth="1"/>
    <col min="16135" max="16135" width="10.140625" customWidth="1"/>
  </cols>
  <sheetData>
    <row r="1" spans="1:10" ht="5.25" customHeight="1" x14ac:dyDescent="0.25"/>
    <row r="2" spans="1:10" ht="19.5" customHeight="1" x14ac:dyDescent="0.25">
      <c r="A2" s="977" t="s">
        <v>193</v>
      </c>
      <c r="B2" s="978"/>
      <c r="C2" s="978"/>
      <c r="D2" s="978"/>
      <c r="E2" s="978"/>
      <c r="F2" s="978"/>
      <c r="G2" s="978"/>
      <c r="H2" s="978"/>
      <c r="I2" s="978"/>
    </row>
    <row r="3" spans="1:10" ht="18" x14ac:dyDescent="0.25">
      <c r="A3" s="979" t="s">
        <v>192</v>
      </c>
      <c r="B3" s="978"/>
      <c r="C3" s="978"/>
      <c r="D3" s="978"/>
      <c r="E3" s="978"/>
      <c r="F3" s="978"/>
      <c r="G3" s="978"/>
      <c r="H3" s="978"/>
      <c r="I3" s="978"/>
    </row>
    <row r="4" spans="1:10" ht="15.75" customHeight="1" x14ac:dyDescent="0.25">
      <c r="A4" s="53"/>
      <c r="B4" s="53"/>
      <c r="C4" s="53"/>
      <c r="D4" s="53"/>
      <c r="E4" s="53"/>
      <c r="F4" s="53"/>
      <c r="G4" s="604"/>
    </row>
    <row r="5" spans="1:10" ht="48" customHeight="1" x14ac:dyDescent="0.25">
      <c r="A5" s="973" t="s">
        <v>136</v>
      </c>
      <c r="B5" s="974"/>
      <c r="C5" s="949" t="s">
        <v>310</v>
      </c>
      <c r="D5" s="949" t="s">
        <v>311</v>
      </c>
      <c r="E5" s="949" t="s">
        <v>312</v>
      </c>
      <c r="F5" s="949" t="s">
        <v>313</v>
      </c>
      <c r="G5" s="950" t="s">
        <v>314</v>
      </c>
      <c r="H5" s="949" t="s">
        <v>315</v>
      </c>
      <c r="I5" s="949" t="s">
        <v>316</v>
      </c>
      <c r="J5" s="54"/>
    </row>
    <row r="6" spans="1:10" x14ac:dyDescent="0.25">
      <c r="A6" s="975"/>
      <c r="B6" s="976"/>
      <c r="C6" s="186" t="s">
        <v>137</v>
      </c>
      <c r="D6" s="186" t="s">
        <v>137</v>
      </c>
      <c r="E6" s="186" t="s">
        <v>137</v>
      </c>
      <c r="F6" s="186" t="s">
        <v>137</v>
      </c>
      <c r="G6" s="605" t="s">
        <v>137</v>
      </c>
      <c r="H6" s="605" t="s">
        <v>137</v>
      </c>
      <c r="I6" s="605" t="s">
        <v>137</v>
      </c>
      <c r="J6" s="54"/>
    </row>
    <row r="7" spans="1:10" x14ac:dyDescent="0.25">
      <c r="A7" s="100" t="s">
        <v>138</v>
      </c>
      <c r="B7" s="185"/>
      <c r="C7" s="76">
        <f>SUM(C8:C9)</f>
        <v>517287.06</v>
      </c>
      <c r="D7" s="76">
        <f>SUM(D8:D9)</f>
        <v>570785.57999999996</v>
      </c>
      <c r="E7" s="76">
        <f>SUM(E8:E9)</f>
        <v>536209</v>
      </c>
      <c r="F7" s="76">
        <f>SUM(F8:F9)</f>
        <v>629013</v>
      </c>
      <c r="G7" s="76">
        <f>SUM(G8:G9)</f>
        <v>626454</v>
      </c>
      <c r="H7" s="76">
        <f t="shared" ref="H7:I7" si="0">SUM(H8:H9)</f>
        <v>627454</v>
      </c>
      <c r="I7" s="76">
        <f t="shared" si="0"/>
        <v>628454</v>
      </c>
      <c r="J7" s="55"/>
    </row>
    <row r="8" spans="1:10" x14ac:dyDescent="0.25">
      <c r="A8" s="152">
        <v>111003</v>
      </c>
      <c r="B8" s="101" t="s">
        <v>139</v>
      </c>
      <c r="C8" s="77">
        <v>459063.36</v>
      </c>
      <c r="D8" s="103">
        <v>509934.82</v>
      </c>
      <c r="E8" s="77">
        <v>476650</v>
      </c>
      <c r="F8" s="77">
        <v>569454</v>
      </c>
      <c r="G8" s="77">
        <v>569454</v>
      </c>
      <c r="H8" s="77">
        <v>570454</v>
      </c>
      <c r="I8" s="77">
        <v>571454</v>
      </c>
      <c r="J8" s="56"/>
    </row>
    <row r="9" spans="1:10" x14ac:dyDescent="0.25">
      <c r="A9" s="152">
        <v>121</v>
      </c>
      <c r="B9" s="101" t="s">
        <v>140</v>
      </c>
      <c r="C9" s="77">
        <v>58223.7</v>
      </c>
      <c r="D9" s="77">
        <v>60850.76</v>
      </c>
      <c r="E9" s="77">
        <v>59559</v>
      </c>
      <c r="F9" s="77">
        <v>59559</v>
      </c>
      <c r="G9" s="77">
        <v>57000</v>
      </c>
      <c r="H9" s="77">
        <v>57000</v>
      </c>
      <c r="I9" s="77">
        <v>57000</v>
      </c>
      <c r="J9" s="56"/>
    </row>
    <row r="10" spans="1:10" x14ac:dyDescent="0.25">
      <c r="A10" s="100" t="s">
        <v>141</v>
      </c>
      <c r="B10" s="185"/>
      <c r="C10" s="76">
        <f>SUM(C11:C16)</f>
        <v>60571.19</v>
      </c>
      <c r="D10" s="76">
        <f>SUM(D11:D16)</f>
        <v>67907.97</v>
      </c>
      <c r="E10" s="76">
        <f>SUM(E11:E16)</f>
        <v>63588.990000000005</v>
      </c>
      <c r="F10" s="76">
        <f>SUM(F11:F16)</f>
        <v>70338.990000000005</v>
      </c>
      <c r="G10" s="76">
        <f>SUM(G11:G16)</f>
        <v>69638.990000000005</v>
      </c>
      <c r="H10" s="76">
        <f t="shared" ref="H10:I10" si="1">SUM(H11:H16)</f>
        <v>69638.990000000005</v>
      </c>
      <c r="I10" s="76">
        <f t="shared" si="1"/>
        <v>69638.990000000005</v>
      </c>
      <c r="J10" s="55"/>
    </row>
    <row r="11" spans="1:10" x14ac:dyDescent="0.25">
      <c r="A11" s="152">
        <v>133001</v>
      </c>
      <c r="B11" s="101" t="s">
        <v>142</v>
      </c>
      <c r="C11" s="77">
        <v>1264</v>
      </c>
      <c r="D11" s="77">
        <v>1198.5</v>
      </c>
      <c r="E11" s="77">
        <v>900</v>
      </c>
      <c r="F11" s="77">
        <v>1500</v>
      </c>
      <c r="G11" s="77">
        <v>1400</v>
      </c>
      <c r="H11" s="77">
        <v>1400</v>
      </c>
      <c r="I11" s="77">
        <v>1400</v>
      </c>
      <c r="J11" s="56"/>
    </row>
    <row r="12" spans="1:10" x14ac:dyDescent="0.25">
      <c r="A12" s="152">
        <v>133003</v>
      </c>
      <c r="B12" s="101" t="s">
        <v>143</v>
      </c>
      <c r="C12" s="77">
        <v>210</v>
      </c>
      <c r="D12" s="77">
        <v>201.17</v>
      </c>
      <c r="E12" s="77">
        <v>210</v>
      </c>
      <c r="F12" s="77">
        <v>210</v>
      </c>
      <c r="G12" s="77">
        <v>210</v>
      </c>
      <c r="H12" s="77">
        <v>210</v>
      </c>
      <c r="I12" s="77">
        <v>210</v>
      </c>
      <c r="J12" s="56"/>
    </row>
    <row r="13" spans="1:10" x14ac:dyDescent="0.25">
      <c r="A13" s="152">
        <v>133006</v>
      </c>
      <c r="B13" s="101" t="s">
        <v>144</v>
      </c>
      <c r="C13" s="103">
        <v>0</v>
      </c>
      <c r="D13" s="77">
        <v>319</v>
      </c>
      <c r="E13" s="77">
        <v>100</v>
      </c>
      <c r="F13" s="77">
        <v>100</v>
      </c>
      <c r="G13" s="77">
        <v>200</v>
      </c>
      <c r="H13" s="77">
        <v>200</v>
      </c>
      <c r="I13" s="77">
        <v>200</v>
      </c>
      <c r="J13" s="56"/>
    </row>
    <row r="14" spans="1:10" x14ac:dyDescent="0.25">
      <c r="A14" s="152">
        <v>133012</v>
      </c>
      <c r="B14" s="101" t="s">
        <v>145</v>
      </c>
      <c r="C14" s="77">
        <v>438.81</v>
      </c>
      <c r="D14" s="77">
        <v>573</v>
      </c>
      <c r="E14" s="77">
        <v>400</v>
      </c>
      <c r="F14" s="77">
        <v>550</v>
      </c>
      <c r="G14" s="77">
        <v>550</v>
      </c>
      <c r="H14" s="77">
        <v>550</v>
      </c>
      <c r="I14" s="77">
        <v>550</v>
      </c>
      <c r="J14" s="56"/>
    </row>
    <row r="15" spans="1:10" x14ac:dyDescent="0.25">
      <c r="A15" s="152">
        <v>133013</v>
      </c>
      <c r="B15" s="101" t="s">
        <v>146</v>
      </c>
      <c r="C15" s="77">
        <v>37379.39</v>
      </c>
      <c r="D15" s="77">
        <v>44337.31</v>
      </c>
      <c r="E15" s="77">
        <v>40700</v>
      </c>
      <c r="F15" s="77">
        <v>46700</v>
      </c>
      <c r="G15" s="77">
        <v>46000</v>
      </c>
      <c r="H15" s="77">
        <v>46000</v>
      </c>
      <c r="I15" s="77">
        <v>46000</v>
      </c>
      <c r="J15" s="56"/>
    </row>
    <row r="16" spans="1:10" x14ac:dyDescent="0.25">
      <c r="A16" s="170">
        <v>133014</v>
      </c>
      <c r="B16" s="104" t="s">
        <v>147</v>
      </c>
      <c r="C16" s="103">
        <v>21278.99</v>
      </c>
      <c r="D16" s="77">
        <v>21278.99</v>
      </c>
      <c r="E16" s="77">
        <v>21278.99</v>
      </c>
      <c r="F16" s="77">
        <v>21278.99</v>
      </c>
      <c r="G16" s="77">
        <v>21278.99</v>
      </c>
      <c r="H16" s="77">
        <v>21278.99</v>
      </c>
      <c r="I16" s="77">
        <v>21278.99</v>
      </c>
      <c r="J16" s="56"/>
    </row>
    <row r="17" spans="1:11" x14ac:dyDescent="0.25">
      <c r="A17" s="100" t="s">
        <v>148</v>
      </c>
      <c r="B17" s="185"/>
      <c r="C17" s="76">
        <f>SUM(C18:C19)</f>
        <v>403564.79999999999</v>
      </c>
      <c r="D17" s="76">
        <f>SUM(D18:D19)</f>
        <v>390865.38</v>
      </c>
      <c r="E17" s="76">
        <f>SUM(E18:E19)</f>
        <v>377650</v>
      </c>
      <c r="F17" s="76">
        <f t="shared" ref="F17:F24" si="2">B17+E17</f>
        <v>377650</v>
      </c>
      <c r="G17" s="76">
        <f>SUM(G18:G19)</f>
        <v>392217</v>
      </c>
      <c r="H17" s="76">
        <f t="shared" ref="H17:I17" si="3">SUM(H18:H19)</f>
        <v>392217</v>
      </c>
      <c r="I17" s="76">
        <f t="shared" si="3"/>
        <v>392217</v>
      </c>
      <c r="J17" s="56"/>
    </row>
    <row r="18" spans="1:11" x14ac:dyDescent="0.25">
      <c r="A18" s="152">
        <v>212002</v>
      </c>
      <c r="B18" s="101" t="s">
        <v>149</v>
      </c>
      <c r="C18" s="77">
        <v>2798.36</v>
      </c>
      <c r="D18" s="77">
        <v>2636.83</v>
      </c>
      <c r="E18" s="77">
        <v>2000</v>
      </c>
      <c r="F18" s="77">
        <v>2000</v>
      </c>
      <c r="G18" s="77">
        <v>2080</v>
      </c>
      <c r="H18" s="77">
        <v>2080</v>
      </c>
      <c r="I18" s="77">
        <v>2080</v>
      </c>
      <c r="J18" s="56"/>
    </row>
    <row r="19" spans="1:11" x14ac:dyDescent="0.25">
      <c r="A19" s="152">
        <v>212003</v>
      </c>
      <c r="B19" s="101" t="s">
        <v>150</v>
      </c>
      <c r="C19" s="77">
        <v>400766.44</v>
      </c>
      <c r="D19" s="77">
        <v>388228.55</v>
      </c>
      <c r="E19" s="77">
        <v>375650</v>
      </c>
      <c r="F19" s="77">
        <v>375650</v>
      </c>
      <c r="G19" s="77">
        <v>390137</v>
      </c>
      <c r="H19" s="77">
        <v>390137</v>
      </c>
      <c r="I19" s="77">
        <v>390137</v>
      </c>
      <c r="J19" s="625"/>
      <c r="K19" s="3"/>
    </row>
    <row r="20" spans="1:11" x14ac:dyDescent="0.25">
      <c r="A20" s="100" t="s">
        <v>151</v>
      </c>
      <c r="B20" s="185"/>
      <c r="C20" s="76">
        <f>SUM(C21:C23)</f>
        <v>35117.94</v>
      </c>
      <c r="D20" s="76">
        <f>SUM(D21:D23)</f>
        <v>73757.679999999993</v>
      </c>
      <c r="E20" s="76">
        <f>SUM(E21:E23)</f>
        <v>46940</v>
      </c>
      <c r="F20" s="76">
        <f t="shared" si="2"/>
        <v>46940</v>
      </c>
      <c r="G20" s="76">
        <f>SUM(G21:G23)</f>
        <v>41497</v>
      </c>
      <c r="H20" s="76">
        <f t="shared" ref="H20:I20" si="4">SUM(H21:H23)</f>
        <v>41497</v>
      </c>
      <c r="I20" s="76">
        <f t="shared" si="4"/>
        <v>41497</v>
      </c>
      <c r="J20" s="56"/>
    </row>
    <row r="21" spans="1:11" x14ac:dyDescent="0.25">
      <c r="A21" s="152">
        <v>221004</v>
      </c>
      <c r="B21" s="101" t="s">
        <v>152</v>
      </c>
      <c r="C21" s="77">
        <v>10569.38</v>
      </c>
      <c r="D21" s="77">
        <v>11108.64</v>
      </c>
      <c r="E21" s="77">
        <v>10500</v>
      </c>
      <c r="F21" s="77">
        <v>10500</v>
      </c>
      <c r="G21" s="77">
        <v>10500</v>
      </c>
      <c r="H21" s="77">
        <v>10500</v>
      </c>
      <c r="I21" s="77">
        <v>10500</v>
      </c>
      <c r="J21" s="56"/>
    </row>
    <row r="22" spans="1:11" x14ac:dyDescent="0.25">
      <c r="A22" s="171">
        <v>222</v>
      </c>
      <c r="B22" s="172" t="s">
        <v>153</v>
      </c>
      <c r="C22" s="77">
        <v>782.15</v>
      </c>
      <c r="D22" s="77">
        <v>60.33</v>
      </c>
      <c r="E22" s="77">
        <v>0</v>
      </c>
      <c r="F22" s="77">
        <v>0</v>
      </c>
      <c r="G22" s="77"/>
      <c r="H22" s="77"/>
      <c r="I22" s="77"/>
      <c r="J22" s="55"/>
    </row>
    <row r="23" spans="1:11" x14ac:dyDescent="0.25">
      <c r="A23" s="152">
        <v>223001</v>
      </c>
      <c r="B23" s="101" t="s">
        <v>154</v>
      </c>
      <c r="C23" s="77">
        <v>23766.41</v>
      </c>
      <c r="D23" s="77">
        <v>62588.71</v>
      </c>
      <c r="E23" s="77">
        <v>36440</v>
      </c>
      <c r="F23" s="77">
        <v>36440</v>
      </c>
      <c r="G23" s="77">
        <v>30997</v>
      </c>
      <c r="H23" s="77">
        <v>30997</v>
      </c>
      <c r="I23" s="77">
        <v>30997</v>
      </c>
      <c r="J23" s="55"/>
    </row>
    <row r="24" spans="1:11" x14ac:dyDescent="0.25">
      <c r="A24" s="100" t="s">
        <v>155</v>
      </c>
      <c r="B24" s="185"/>
      <c r="C24" s="76">
        <f>SUM(C25)</f>
        <v>437.99</v>
      </c>
      <c r="D24" s="76">
        <f>SUM(D25:D26)</f>
        <v>449.38</v>
      </c>
      <c r="E24" s="76">
        <f>SUM(E25:E26)</f>
        <v>332</v>
      </c>
      <c r="F24" s="76">
        <f t="shared" si="2"/>
        <v>332</v>
      </c>
      <c r="G24" s="76">
        <f>SUM(G25:G26)</f>
        <v>450</v>
      </c>
      <c r="H24" s="76">
        <f>H25+H26</f>
        <v>451</v>
      </c>
      <c r="I24" s="76">
        <f>I25+I26</f>
        <v>452</v>
      </c>
      <c r="J24" s="55"/>
    </row>
    <row r="25" spans="1:11" x14ac:dyDescent="0.25">
      <c r="A25" s="149">
        <v>242</v>
      </c>
      <c r="B25" s="101" t="s">
        <v>156</v>
      </c>
      <c r="C25" s="77">
        <v>437.99</v>
      </c>
      <c r="D25" s="77">
        <v>449.38</v>
      </c>
      <c r="E25" s="77">
        <v>330</v>
      </c>
      <c r="F25" s="77">
        <v>330</v>
      </c>
      <c r="G25" s="77">
        <v>450</v>
      </c>
      <c r="H25" s="77">
        <v>451</v>
      </c>
      <c r="I25" s="77">
        <v>452</v>
      </c>
      <c r="J25" s="56"/>
    </row>
    <row r="26" spans="1:11" x14ac:dyDescent="0.25">
      <c r="A26" s="149">
        <v>243</v>
      </c>
      <c r="B26" s="101" t="s">
        <v>157</v>
      </c>
      <c r="C26" s="158">
        <f>SUM(C27:C28)</f>
        <v>342.22</v>
      </c>
      <c r="D26" s="77">
        <v>0</v>
      </c>
      <c r="E26" s="77">
        <v>2</v>
      </c>
      <c r="F26" s="77">
        <v>2</v>
      </c>
      <c r="G26" s="77"/>
      <c r="H26" s="77"/>
      <c r="I26" s="77"/>
      <c r="J26" s="56"/>
    </row>
    <row r="27" spans="1:11" x14ac:dyDescent="0.25">
      <c r="A27" s="100" t="s">
        <v>158</v>
      </c>
      <c r="B27" s="185"/>
      <c r="C27" s="76">
        <v>0</v>
      </c>
      <c r="D27" s="76">
        <f>SUM(D28:D29)</f>
        <v>33550.089999999997</v>
      </c>
      <c r="E27" s="76">
        <f t="shared" ref="E27:F27" si="5">SUM(E28:E29)</f>
        <v>350</v>
      </c>
      <c r="F27" s="76">
        <f t="shared" si="5"/>
        <v>871.56</v>
      </c>
      <c r="G27" s="76">
        <f>SUM(G28:G29)</f>
        <v>0</v>
      </c>
      <c r="H27" s="76">
        <f t="shared" ref="H27" si="6">SUM(H28:H29)</f>
        <v>0</v>
      </c>
      <c r="I27" s="76">
        <f t="shared" ref="I27" si="7">SUM(I28:I29)</f>
        <v>0</v>
      </c>
      <c r="J27" s="55"/>
    </row>
    <row r="28" spans="1:11" x14ac:dyDescent="0.25">
      <c r="A28" s="152">
        <v>291004</v>
      </c>
      <c r="B28" s="101" t="s">
        <v>159</v>
      </c>
      <c r="C28" s="77">
        <v>342.22</v>
      </c>
      <c r="D28" s="77">
        <v>123.02</v>
      </c>
      <c r="E28" s="77">
        <v>0</v>
      </c>
      <c r="F28" s="77">
        <v>49.56</v>
      </c>
      <c r="G28" s="77"/>
      <c r="H28" s="77"/>
      <c r="I28" s="77"/>
      <c r="J28" s="56"/>
    </row>
    <row r="29" spans="1:11" x14ac:dyDescent="0.25">
      <c r="A29" s="152">
        <v>292</v>
      </c>
      <c r="B29" s="101" t="s">
        <v>298</v>
      </c>
      <c r="C29" s="173"/>
      <c r="D29" s="77">
        <v>33427.07</v>
      </c>
      <c r="E29" s="77">
        <v>350</v>
      </c>
      <c r="F29" s="77">
        <v>822</v>
      </c>
      <c r="G29" s="77"/>
      <c r="H29" s="77"/>
      <c r="I29" s="77"/>
      <c r="J29" s="56"/>
    </row>
    <row r="30" spans="1:11" x14ac:dyDescent="0.25">
      <c r="A30" s="100" t="s">
        <v>160</v>
      </c>
      <c r="B30" s="185"/>
      <c r="C30" s="122">
        <f>SUM(C31:C37)</f>
        <v>329677.89</v>
      </c>
      <c r="D30" s="76">
        <f>SUM(D31:D38)</f>
        <v>370236.48000000004</v>
      </c>
      <c r="E30" s="76">
        <f>SUM(E31:E39)</f>
        <v>358191</v>
      </c>
      <c r="F30" s="76">
        <f>SUM(F31:F38)</f>
        <v>386976.88</v>
      </c>
      <c r="G30" s="76">
        <f>SUM(G31:G38)</f>
        <v>397232.88</v>
      </c>
      <c r="H30" s="76">
        <f t="shared" ref="H30:I30" si="8">SUM(H31:H38)</f>
        <v>415815.88</v>
      </c>
      <c r="I30" s="76">
        <f t="shared" si="8"/>
        <v>435315.88</v>
      </c>
      <c r="J30" s="56"/>
    </row>
    <row r="31" spans="1:11" x14ac:dyDescent="0.25">
      <c r="A31" s="152">
        <v>312012</v>
      </c>
      <c r="B31" s="101" t="s">
        <v>161</v>
      </c>
      <c r="C31" s="77">
        <v>314626.59999999998</v>
      </c>
      <c r="D31" s="77">
        <v>358116.4</v>
      </c>
      <c r="E31" s="77">
        <v>351961</v>
      </c>
      <c r="F31" s="77">
        <v>376657</v>
      </c>
      <c r="G31" s="85">
        <v>390604</v>
      </c>
      <c r="H31" s="85">
        <v>409187</v>
      </c>
      <c r="I31" s="85">
        <v>428687</v>
      </c>
      <c r="J31" s="56"/>
    </row>
    <row r="32" spans="1:11" x14ac:dyDescent="0.25">
      <c r="A32" s="152">
        <v>312012</v>
      </c>
      <c r="B32" s="101" t="s">
        <v>162</v>
      </c>
      <c r="C32" s="103">
        <v>3602.95</v>
      </c>
      <c r="D32" s="77">
        <v>3689.14</v>
      </c>
      <c r="E32" s="77">
        <v>3629</v>
      </c>
      <c r="F32" s="77">
        <v>3773.61</v>
      </c>
      <c r="G32" s="77">
        <v>3773.61</v>
      </c>
      <c r="H32" s="77">
        <v>3773.61</v>
      </c>
      <c r="I32" s="77">
        <v>3773.61</v>
      </c>
      <c r="J32" s="56"/>
    </row>
    <row r="33" spans="1:10" x14ac:dyDescent="0.25">
      <c r="A33" s="152">
        <v>312012</v>
      </c>
      <c r="B33" s="101" t="s">
        <v>163</v>
      </c>
      <c r="C33" s="103">
        <v>2020.17</v>
      </c>
      <c r="D33" s="77">
        <v>54</v>
      </c>
      <c r="E33" s="77">
        <v>50</v>
      </c>
      <c r="F33" s="77">
        <v>3091</v>
      </c>
      <c r="G33" s="77">
        <v>60</v>
      </c>
      <c r="H33" s="77">
        <v>60</v>
      </c>
      <c r="I33" s="77">
        <v>60</v>
      </c>
      <c r="J33" s="55"/>
    </row>
    <row r="34" spans="1:10" x14ac:dyDescent="0.25">
      <c r="A34" s="152">
        <v>312012</v>
      </c>
      <c r="B34" s="101" t="s">
        <v>164</v>
      </c>
      <c r="C34" s="103">
        <v>2587.84</v>
      </c>
      <c r="D34" s="77">
        <v>2651.28</v>
      </c>
      <c r="E34" s="77">
        <v>2531</v>
      </c>
      <c r="F34" s="77">
        <v>2795.27</v>
      </c>
      <c r="G34" s="77">
        <v>2795.27</v>
      </c>
      <c r="H34" s="77">
        <v>2795.27</v>
      </c>
      <c r="I34" s="77">
        <v>2795.27</v>
      </c>
      <c r="J34" s="55"/>
    </row>
    <row r="35" spans="1:10" x14ac:dyDescent="0.25">
      <c r="A35" s="152">
        <v>312012</v>
      </c>
      <c r="B35" s="101" t="s">
        <v>165</v>
      </c>
      <c r="C35" s="103">
        <v>1652.84</v>
      </c>
      <c r="D35" s="77">
        <v>5355.85</v>
      </c>
      <c r="E35" s="77">
        <v>0</v>
      </c>
      <c r="F35" s="77">
        <v>640</v>
      </c>
      <c r="G35" s="77">
        <v>0</v>
      </c>
      <c r="H35" s="77">
        <v>0</v>
      </c>
      <c r="I35" s="77">
        <v>0</v>
      </c>
      <c r="J35" s="55"/>
    </row>
    <row r="36" spans="1:10" x14ac:dyDescent="0.25">
      <c r="A36" s="152">
        <v>312012</v>
      </c>
      <c r="B36" s="104" t="s">
        <v>301</v>
      </c>
      <c r="C36" s="103">
        <v>4194.51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55"/>
    </row>
    <row r="37" spans="1:10" x14ac:dyDescent="0.25">
      <c r="A37" s="152">
        <v>312012</v>
      </c>
      <c r="B37" s="104" t="s">
        <v>300</v>
      </c>
      <c r="C37" s="103">
        <v>992.98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55"/>
    </row>
    <row r="38" spans="1:10" x14ac:dyDescent="0.25">
      <c r="A38" s="152">
        <v>312012</v>
      </c>
      <c r="B38" s="104" t="s">
        <v>302</v>
      </c>
      <c r="D38" s="77">
        <v>369.81</v>
      </c>
      <c r="E38" s="77">
        <v>20</v>
      </c>
      <c r="F38" s="77">
        <v>20</v>
      </c>
      <c r="G38" s="77">
        <v>0</v>
      </c>
      <c r="H38" s="77">
        <v>0</v>
      </c>
      <c r="I38" s="77">
        <v>0</v>
      </c>
      <c r="J38" s="56"/>
    </row>
    <row r="39" spans="1:10" x14ac:dyDescent="0.25">
      <c r="A39" s="152">
        <v>312012</v>
      </c>
      <c r="B39" s="105" t="s">
        <v>299</v>
      </c>
      <c r="C39" s="77">
        <v>300</v>
      </c>
      <c r="D39" s="106">
        <v>0</v>
      </c>
      <c r="E39" s="77">
        <v>0</v>
      </c>
      <c r="F39" s="77">
        <v>700</v>
      </c>
      <c r="G39" s="77">
        <v>0</v>
      </c>
      <c r="H39" s="77">
        <v>0</v>
      </c>
      <c r="I39" s="77">
        <v>0</v>
      </c>
      <c r="J39" s="56"/>
    </row>
    <row r="40" spans="1:10" x14ac:dyDescent="0.25">
      <c r="A40" s="272" t="s">
        <v>166</v>
      </c>
      <c r="B40" s="187"/>
      <c r="C40" s="78">
        <f>C7+C10+C17+C20+C24+C26+C30+C39</f>
        <v>1347299.0899999999</v>
      </c>
      <c r="D40" s="78">
        <f>D7+D10+D17+D20+D24+D27+D30</f>
        <v>1507552.5599999998</v>
      </c>
      <c r="E40" s="78">
        <f>E7+E10+E17+E20+E24+E27+E30</f>
        <v>1383260.99</v>
      </c>
      <c r="F40" s="78">
        <f>F7+F10+F17+F20+F24+F27+F30+F39</f>
        <v>1512822.4300000002</v>
      </c>
      <c r="G40" s="78">
        <f>G7+G10+G17+G20+G24+G27+G30+G39</f>
        <v>1527489.87</v>
      </c>
      <c r="H40" s="78">
        <f t="shared" ref="H40:I40" si="9">H7+H10+H17+H20+H24+H27+H30+H39</f>
        <v>1547073.87</v>
      </c>
      <c r="I40" s="78">
        <f t="shared" si="9"/>
        <v>1567574.87</v>
      </c>
      <c r="J40" s="56"/>
    </row>
    <row r="41" spans="1:10" x14ac:dyDescent="0.25">
      <c r="A41" s="157" t="s">
        <v>167</v>
      </c>
      <c r="B41" s="175"/>
      <c r="C41" s="159"/>
      <c r="D41" s="609"/>
      <c r="E41" s="82"/>
      <c r="F41" s="82"/>
      <c r="G41" s="82"/>
      <c r="H41" s="82"/>
      <c r="I41" s="82"/>
      <c r="J41" s="56"/>
    </row>
    <row r="42" spans="1:10" x14ac:dyDescent="0.25">
      <c r="A42" s="152">
        <v>239001</v>
      </c>
      <c r="B42" s="101" t="s">
        <v>168</v>
      </c>
      <c r="C42" s="77">
        <v>11164</v>
      </c>
      <c r="D42" s="176">
        <v>4740</v>
      </c>
      <c r="E42" s="77">
        <v>10000</v>
      </c>
      <c r="F42" s="77">
        <v>10000</v>
      </c>
      <c r="G42" s="77">
        <v>5000</v>
      </c>
      <c r="H42" s="77">
        <v>5000</v>
      </c>
      <c r="I42" s="77">
        <v>5000</v>
      </c>
      <c r="J42" s="55"/>
    </row>
    <row r="43" spans="1:10" x14ac:dyDescent="0.25">
      <c r="A43" s="152">
        <v>322001</v>
      </c>
      <c r="B43" s="104" t="s">
        <v>169</v>
      </c>
      <c r="C43" s="77">
        <v>67760</v>
      </c>
      <c r="D43" s="176"/>
      <c r="E43" s="77"/>
      <c r="F43" s="77">
        <v>105000</v>
      </c>
      <c r="G43" s="77"/>
      <c r="H43" s="77"/>
      <c r="I43" s="77"/>
      <c r="J43" s="55"/>
    </row>
    <row r="44" spans="1:10" x14ac:dyDescent="0.25">
      <c r="A44" s="189" t="s">
        <v>167</v>
      </c>
      <c r="B44" s="190"/>
      <c r="C44" s="124">
        <f>SUM(C42:C43)</f>
        <v>78924</v>
      </c>
      <c r="D44" s="191">
        <f>SUM(D42:D43)</f>
        <v>4740</v>
      </c>
      <c r="E44" s="83">
        <f>SUM(E42:E43)</f>
        <v>10000</v>
      </c>
      <c r="F44" s="83">
        <f>SUM(F42:F43)</f>
        <v>115000</v>
      </c>
      <c r="G44" s="83">
        <f>SUM(G42:G43)</f>
        <v>5000</v>
      </c>
      <c r="H44" s="83">
        <f t="shared" ref="H44:I44" si="10">SUM(H42:H43)</f>
        <v>5000</v>
      </c>
      <c r="I44" s="83">
        <f t="shared" si="10"/>
        <v>5000</v>
      </c>
      <c r="J44" s="55"/>
    </row>
    <row r="45" spans="1:10" x14ac:dyDescent="0.25">
      <c r="A45" s="169" t="s">
        <v>170</v>
      </c>
      <c r="B45" s="99"/>
      <c r="C45" s="79"/>
      <c r="D45" s="178"/>
      <c r="E45" s="79"/>
      <c r="F45" s="79"/>
      <c r="G45" s="132"/>
      <c r="H45" s="132"/>
      <c r="I45" s="132"/>
      <c r="J45" s="55"/>
    </row>
    <row r="46" spans="1:10" x14ac:dyDescent="0.25">
      <c r="A46" s="149" t="s">
        <v>171</v>
      </c>
      <c r="B46" s="101"/>
      <c r="C46" s="77"/>
      <c r="D46" s="176"/>
      <c r="E46" s="77"/>
      <c r="F46" s="77"/>
      <c r="G46" s="77"/>
      <c r="H46" s="77"/>
      <c r="I46" s="77"/>
      <c r="J46" s="56"/>
    </row>
    <row r="47" spans="1:10" x14ac:dyDescent="0.25">
      <c r="A47" s="149">
        <v>453</v>
      </c>
      <c r="B47" s="101" t="s">
        <v>172</v>
      </c>
      <c r="C47" s="77">
        <v>18450.29</v>
      </c>
      <c r="D47" s="610">
        <v>98359.48</v>
      </c>
      <c r="E47" s="77">
        <v>0</v>
      </c>
      <c r="F47" s="77">
        <v>15561.85</v>
      </c>
      <c r="G47" s="77">
        <v>55000</v>
      </c>
      <c r="H47" s="77"/>
      <c r="I47" s="77"/>
      <c r="J47" s="55"/>
    </row>
    <row r="48" spans="1:10" x14ac:dyDescent="0.25">
      <c r="A48" s="152">
        <v>454</v>
      </c>
      <c r="B48" s="104" t="s">
        <v>181</v>
      </c>
      <c r="C48" s="77">
        <v>0</v>
      </c>
      <c r="D48" s="610">
        <v>0</v>
      </c>
      <c r="E48" s="80">
        <v>122937</v>
      </c>
      <c r="F48" s="77">
        <v>331556.95</v>
      </c>
      <c r="G48" s="77">
        <v>250000</v>
      </c>
      <c r="H48" s="77">
        <v>50000</v>
      </c>
      <c r="I48" s="77">
        <v>50000</v>
      </c>
      <c r="J48" s="55"/>
    </row>
    <row r="49" spans="1:10" x14ac:dyDescent="0.25">
      <c r="A49" s="152">
        <v>453</v>
      </c>
      <c r="B49" s="104" t="s">
        <v>182</v>
      </c>
      <c r="C49" s="611"/>
      <c r="D49" s="103"/>
      <c r="E49" s="77">
        <v>0</v>
      </c>
      <c r="F49" s="77">
        <v>33000</v>
      </c>
      <c r="G49" s="77"/>
      <c r="H49" s="77"/>
      <c r="I49" s="77"/>
      <c r="J49" s="55"/>
    </row>
    <row r="50" spans="1:10" x14ac:dyDescent="0.25">
      <c r="A50" s="152">
        <v>513002</v>
      </c>
      <c r="B50" s="101" t="s">
        <v>183</v>
      </c>
      <c r="C50" s="158"/>
      <c r="D50" s="77">
        <v>197372.67</v>
      </c>
      <c r="E50" s="77">
        <f>SUM(E46:E48)</f>
        <v>122937</v>
      </c>
      <c r="F50" s="77">
        <v>282986.81</v>
      </c>
      <c r="G50" s="77"/>
      <c r="H50" s="77"/>
      <c r="I50" s="77"/>
      <c r="J50" s="55"/>
    </row>
    <row r="51" spans="1:10" ht="17.25" customHeight="1" x14ac:dyDescent="0.25">
      <c r="A51" s="98" t="s">
        <v>170</v>
      </c>
      <c r="B51" s="192"/>
      <c r="C51" s="193">
        <f>SUM(C47:C50)</f>
        <v>18450.29</v>
      </c>
      <c r="D51" s="588">
        <f>SUM(D47:D50)</f>
        <v>295732.15000000002</v>
      </c>
      <c r="E51" s="81">
        <f>SUM(E47:E49)</f>
        <v>122937</v>
      </c>
      <c r="F51" s="81">
        <f>SUM(F47:F50)</f>
        <v>663105.61</v>
      </c>
      <c r="G51" s="81">
        <f>SUM(G47:G50)</f>
        <v>305000</v>
      </c>
      <c r="H51" s="81">
        <f t="shared" ref="H51:I51" si="11">SUM(H47:H50)</f>
        <v>50000</v>
      </c>
      <c r="I51" s="81">
        <f t="shared" si="11"/>
        <v>50000</v>
      </c>
      <c r="J51" s="55"/>
    </row>
    <row r="52" spans="1:10" ht="17.25" customHeight="1" x14ac:dyDescent="0.25">
      <c r="A52" s="180" t="s">
        <v>173</v>
      </c>
      <c r="B52" s="180"/>
      <c r="C52" s="181"/>
      <c r="D52" s="182"/>
      <c r="E52" s="182"/>
      <c r="F52" s="182"/>
      <c r="G52" s="129"/>
      <c r="H52" s="129"/>
      <c r="I52" s="129"/>
      <c r="J52" s="55"/>
    </row>
    <row r="53" spans="1:10" ht="15.75" customHeight="1" x14ac:dyDescent="0.25">
      <c r="A53" s="94" t="s">
        <v>174</v>
      </c>
      <c r="B53" s="94"/>
      <c r="C53" s="182"/>
      <c r="D53" s="183"/>
      <c r="E53" s="184"/>
      <c r="F53" s="182"/>
      <c r="G53" s="129"/>
      <c r="H53" s="129"/>
      <c r="I53" s="129"/>
      <c r="J53" s="55"/>
    </row>
    <row r="54" spans="1:10" x14ac:dyDescent="0.25">
      <c r="A54" s="167" t="s">
        <v>136</v>
      </c>
      <c r="B54" s="96"/>
      <c r="C54" s="84">
        <f>C40</f>
        <v>1347299.0899999999</v>
      </c>
      <c r="D54" s="174">
        <f>D40</f>
        <v>1507552.5599999998</v>
      </c>
      <c r="E54" s="174">
        <f>E40</f>
        <v>1383260.99</v>
      </c>
      <c r="F54" s="174">
        <f>F40</f>
        <v>1512822.4300000002</v>
      </c>
      <c r="G54" s="174">
        <f>G40</f>
        <v>1527489.87</v>
      </c>
      <c r="H54" s="174">
        <f t="shared" ref="H54:I54" si="12">H40</f>
        <v>1547073.87</v>
      </c>
      <c r="I54" s="174">
        <f t="shared" si="12"/>
        <v>1567574.87</v>
      </c>
      <c r="J54" s="55"/>
    </row>
    <row r="55" spans="1:10" x14ac:dyDescent="0.25">
      <c r="A55" s="168" t="s">
        <v>175</v>
      </c>
      <c r="B55" s="97"/>
      <c r="C55" s="159">
        <f>C44</f>
        <v>78924</v>
      </c>
      <c r="D55" s="177">
        <f>D44</f>
        <v>4740</v>
      </c>
      <c r="E55" s="177">
        <f t="shared" ref="E55:G55" si="13">E44</f>
        <v>10000</v>
      </c>
      <c r="F55" s="177">
        <f t="shared" si="13"/>
        <v>115000</v>
      </c>
      <c r="G55" s="177">
        <f t="shared" si="13"/>
        <v>5000</v>
      </c>
      <c r="H55" s="177">
        <f t="shared" ref="H55:I55" si="14">H44</f>
        <v>5000</v>
      </c>
      <c r="I55" s="177">
        <f t="shared" si="14"/>
        <v>5000</v>
      </c>
      <c r="J55" s="55"/>
    </row>
    <row r="56" spans="1:10" x14ac:dyDescent="0.25">
      <c r="A56" s="169" t="s">
        <v>170</v>
      </c>
      <c r="B56" s="99"/>
      <c r="C56" s="79">
        <f>C51</f>
        <v>18450.29</v>
      </c>
      <c r="D56" s="179">
        <f>D51</f>
        <v>295732.15000000002</v>
      </c>
      <c r="E56" s="179">
        <f t="shared" ref="E56" si="15">E50</f>
        <v>122937</v>
      </c>
      <c r="F56" s="179">
        <f>F51</f>
        <v>663105.61</v>
      </c>
      <c r="G56" s="179">
        <f>G51</f>
        <v>305000</v>
      </c>
      <c r="H56" s="179">
        <f t="shared" ref="H56:I56" si="16">H51</f>
        <v>50000</v>
      </c>
      <c r="I56" s="179">
        <f t="shared" si="16"/>
        <v>50000</v>
      </c>
      <c r="J56" s="55"/>
    </row>
    <row r="57" spans="1:10" x14ac:dyDescent="0.25">
      <c r="A57" s="149" t="s">
        <v>176</v>
      </c>
      <c r="B57" s="101"/>
      <c r="C57" s="85">
        <f>SUM(C54:C56)</f>
        <v>1444673.38</v>
      </c>
      <c r="D57" s="106">
        <f>SUM(D54:D56)</f>
        <v>1808024.71</v>
      </c>
      <c r="E57" s="106">
        <f t="shared" ref="E57:G57" si="17">SUM(E54:E56)</f>
        <v>1516197.99</v>
      </c>
      <c r="F57" s="106">
        <f t="shared" si="17"/>
        <v>2290928.04</v>
      </c>
      <c r="G57" s="106">
        <f t="shared" si="17"/>
        <v>1837489.87</v>
      </c>
      <c r="H57" s="106">
        <f t="shared" ref="H57:I57" si="18">SUM(H54:H56)</f>
        <v>1602073.87</v>
      </c>
      <c r="I57" s="106">
        <f t="shared" si="18"/>
        <v>1622574.87</v>
      </c>
      <c r="J57" s="54"/>
    </row>
    <row r="58" spans="1:10" x14ac:dyDescent="0.25">
      <c r="A58" s="93"/>
      <c r="B58" s="110"/>
      <c r="C58" s="92"/>
      <c r="D58" s="110"/>
      <c r="E58" s="95"/>
      <c r="F58" s="111"/>
      <c r="G58" s="606"/>
      <c r="H58" s="385"/>
      <c r="I58" s="385"/>
      <c r="J58" s="54"/>
    </row>
    <row r="59" spans="1:10" ht="15" customHeight="1" x14ac:dyDescent="0.25">
      <c r="A59" s="102"/>
      <c r="B59" s="108"/>
      <c r="C59" s="12"/>
      <c r="D59" s="108"/>
      <c r="E59" s="15"/>
      <c r="F59" s="111"/>
      <c r="G59" s="607"/>
      <c r="H59" s="607"/>
      <c r="I59" s="607"/>
    </row>
    <row r="60" spans="1:10" ht="17.25" customHeight="1" x14ac:dyDescent="0.25">
      <c r="A60" s="102"/>
      <c r="B60" s="108"/>
      <c r="C60" s="12"/>
      <c r="D60" s="108"/>
      <c r="E60" s="15"/>
      <c r="F60" s="111"/>
      <c r="G60" s="607"/>
      <c r="H60" s="607"/>
      <c r="I60" s="607"/>
    </row>
    <row r="61" spans="1:10" s="9" customFormat="1" ht="18" x14ac:dyDescent="0.25">
      <c r="A61" s="58"/>
      <c r="B61" s="59"/>
      <c r="C61" s="32"/>
      <c r="D61" s="59"/>
      <c r="E61"/>
      <c r="F61"/>
      <c r="G61" s="603"/>
      <c r="H61" s="603"/>
      <c r="I61" s="603"/>
      <c r="J61"/>
    </row>
    <row r="62" spans="1:10" x14ac:dyDescent="0.25">
      <c r="A62" s="9"/>
      <c r="B62" s="59"/>
      <c r="C62" s="32"/>
      <c r="D62" s="59"/>
    </row>
    <row r="63" spans="1:10" x14ac:dyDescent="0.25">
      <c r="A63" s="9"/>
      <c r="B63" s="59"/>
      <c r="C63" s="32"/>
      <c r="D63" s="59"/>
    </row>
    <row r="64" spans="1:10" x14ac:dyDescent="0.25">
      <c r="A64" s="9"/>
      <c r="B64" s="59"/>
      <c r="C64" s="11"/>
      <c r="D64" s="59"/>
      <c r="E64" s="9"/>
      <c r="F64" s="9"/>
      <c r="G64" s="608"/>
      <c r="H64" s="608"/>
      <c r="I64" s="608"/>
      <c r="J64" s="9"/>
    </row>
    <row r="65" spans="1:4" x14ac:dyDescent="0.25">
      <c r="A65" s="9"/>
      <c r="B65" s="59"/>
      <c r="C65" s="59"/>
      <c r="D65" s="59"/>
    </row>
    <row r="66" spans="1:4" x14ac:dyDescent="0.25">
      <c r="A66" s="9"/>
    </row>
    <row r="67" spans="1:4" x14ac:dyDescent="0.25">
      <c r="A67" s="9"/>
      <c r="B67" s="9"/>
      <c r="C67" s="9"/>
      <c r="D67" s="9"/>
    </row>
    <row r="68" spans="1:4" x14ac:dyDescent="0.25">
      <c r="A68" s="9"/>
      <c r="B68" s="9"/>
      <c r="C68" s="9"/>
      <c r="D68" s="9"/>
    </row>
    <row r="69" spans="1:4" x14ac:dyDescent="0.25">
      <c r="A69" s="9"/>
      <c r="B69" s="9"/>
      <c r="C69" s="9"/>
      <c r="D69" s="9"/>
    </row>
    <row r="70" spans="1:4" x14ac:dyDescent="0.25">
      <c r="A70" s="9"/>
      <c r="B70" s="9"/>
      <c r="C70" s="9"/>
      <c r="D70" s="9"/>
    </row>
    <row r="71" spans="1:4" x14ac:dyDescent="0.25">
      <c r="A71" s="60"/>
      <c r="B71" s="9"/>
      <c r="C71" s="9"/>
      <c r="D71" s="9"/>
    </row>
    <row r="72" spans="1:4" x14ac:dyDescent="0.25">
      <c r="A72" s="9"/>
      <c r="B72" s="9"/>
      <c r="C72" s="9"/>
      <c r="D72" s="9"/>
    </row>
    <row r="73" spans="1:4" x14ac:dyDescent="0.25">
      <c r="A73" s="60"/>
      <c r="B73" s="9"/>
      <c r="C73" s="9"/>
      <c r="D73" s="9"/>
    </row>
    <row r="74" spans="1:4" x14ac:dyDescent="0.25">
      <c r="A74" s="9"/>
      <c r="B74" s="9"/>
      <c r="C74" s="9"/>
      <c r="D74" s="9"/>
    </row>
    <row r="75" spans="1:4" x14ac:dyDescent="0.25">
      <c r="A75" s="61"/>
      <c r="B75" s="9"/>
      <c r="C75" s="9"/>
      <c r="D75" s="9"/>
    </row>
    <row r="76" spans="1:4" x14ac:dyDescent="0.25">
      <c r="A76" s="9"/>
      <c r="B76" s="9"/>
      <c r="C76" s="9"/>
      <c r="D76" s="9"/>
    </row>
    <row r="77" spans="1:4" x14ac:dyDescent="0.25">
      <c r="A77" s="9"/>
      <c r="B77" s="9"/>
      <c r="C77" s="9"/>
      <c r="D77" s="9"/>
    </row>
    <row r="78" spans="1:4" x14ac:dyDescent="0.25">
      <c r="A78" s="9"/>
      <c r="B78" s="9"/>
      <c r="C78" s="9"/>
      <c r="D78" s="9"/>
    </row>
    <row r="79" spans="1:4" x14ac:dyDescent="0.25">
      <c r="A79" s="62"/>
      <c r="B79" s="9"/>
      <c r="C79" s="9"/>
      <c r="D79" s="9"/>
    </row>
    <row r="80" spans="1:4" x14ac:dyDescent="0.25">
      <c r="A80" s="9"/>
      <c r="B80" s="63"/>
      <c r="C80" s="63"/>
      <c r="D80" s="63"/>
    </row>
    <row r="81" spans="1:4" x14ac:dyDescent="0.25">
      <c r="A81" s="61"/>
      <c r="B81" s="9"/>
      <c r="C81" s="9"/>
      <c r="D81" s="9"/>
    </row>
    <row r="82" spans="1:4" x14ac:dyDescent="0.25">
      <c r="A82" s="9"/>
      <c r="B82" s="9"/>
      <c r="C82" s="9"/>
      <c r="D82" s="9"/>
    </row>
    <row r="83" spans="1:4" x14ac:dyDescent="0.25">
      <c r="A83" s="61"/>
      <c r="B83" s="9"/>
      <c r="C83" s="9"/>
      <c r="D83" s="9"/>
    </row>
    <row r="84" spans="1:4" x14ac:dyDescent="0.25">
      <c r="A84" s="9"/>
      <c r="B84" s="9"/>
      <c r="C84" s="9"/>
      <c r="D84" s="9"/>
    </row>
    <row r="85" spans="1:4" x14ac:dyDescent="0.25">
      <c r="A85" s="61"/>
      <c r="B85" s="9"/>
      <c r="C85" s="9"/>
      <c r="D85" s="9"/>
    </row>
    <row r="86" spans="1:4" x14ac:dyDescent="0.25">
      <c r="A86" s="64"/>
      <c r="B86" s="9"/>
      <c r="C86" s="9"/>
      <c r="D86" s="9"/>
    </row>
    <row r="87" spans="1:4" ht="12" customHeight="1" x14ac:dyDescent="0.25">
      <c r="A87" s="9"/>
      <c r="B87" s="9"/>
      <c r="C87" s="9"/>
      <c r="D87" s="9"/>
    </row>
    <row r="88" spans="1:4" hidden="1" x14ac:dyDescent="0.25">
      <c r="A88" s="60"/>
      <c r="B88" s="9"/>
      <c r="C88" s="9"/>
      <c r="D88" s="9"/>
    </row>
    <row r="89" spans="1:4" x14ac:dyDescent="0.25">
      <c r="A89" s="62"/>
      <c r="B89" s="9"/>
      <c r="C89" s="9"/>
      <c r="D89" s="9"/>
    </row>
    <row r="90" spans="1:4" x14ac:dyDescent="0.25">
      <c r="A90" s="60"/>
      <c r="B90" s="9"/>
      <c r="C90" s="9"/>
      <c r="D90" s="9"/>
    </row>
    <row r="91" spans="1:4" x14ac:dyDescent="0.25">
      <c r="A91" s="61"/>
      <c r="B91" s="9"/>
      <c r="C91" s="9"/>
      <c r="D91" s="9"/>
    </row>
    <row r="92" spans="1:4" x14ac:dyDescent="0.25">
      <c r="A92" s="65"/>
      <c r="B92" s="9"/>
      <c r="C92" s="9"/>
      <c r="D92" s="9"/>
    </row>
    <row r="93" spans="1:4" x14ac:dyDescent="0.25">
      <c r="A93" s="9"/>
      <c r="B93" s="9"/>
      <c r="C93" s="9"/>
      <c r="D93" s="9"/>
    </row>
    <row r="94" spans="1:4" x14ac:dyDescent="0.25">
      <c r="A94" s="64"/>
      <c r="B94" s="66"/>
      <c r="C94" s="66"/>
      <c r="D94" s="9"/>
    </row>
    <row r="95" spans="1:4" x14ac:dyDescent="0.25">
      <c r="A95" s="9"/>
      <c r="B95" s="9"/>
      <c r="C95" s="9"/>
      <c r="D95" s="9"/>
    </row>
    <row r="96" spans="1:4" x14ac:dyDescent="0.25">
      <c r="A96" s="67"/>
      <c r="B96" s="9"/>
      <c r="C96" s="9"/>
      <c r="D96" s="9"/>
    </row>
    <row r="97" spans="1:4" x14ac:dyDescent="0.25">
      <c r="A97" s="65"/>
      <c r="B97" s="9"/>
      <c r="C97" s="9"/>
      <c r="D97" s="9"/>
    </row>
    <row r="98" spans="1:4" x14ac:dyDescent="0.25">
      <c r="A98" s="61"/>
      <c r="B98" s="9"/>
      <c r="C98" s="9"/>
      <c r="D98" s="9"/>
    </row>
    <row r="99" spans="1:4" x14ac:dyDescent="0.25">
      <c r="A99" s="65"/>
      <c r="B99" s="9"/>
      <c r="C99" s="9"/>
      <c r="D99" s="9"/>
    </row>
    <row r="100" spans="1:4" x14ac:dyDescent="0.25">
      <c r="A100" s="61"/>
      <c r="B100" s="9"/>
      <c r="C100" s="9"/>
      <c r="D100" s="9"/>
    </row>
    <row r="101" spans="1:4" x14ac:dyDescent="0.25">
      <c r="A101" s="65"/>
      <c r="B101" s="9"/>
      <c r="C101" s="9"/>
      <c r="D101" s="9"/>
    </row>
    <row r="102" spans="1:4" x14ac:dyDescent="0.25">
      <c r="A102" s="61"/>
      <c r="B102" s="9"/>
      <c r="C102" s="9"/>
      <c r="D102" s="9"/>
    </row>
    <row r="103" spans="1:4" x14ac:dyDescent="0.25">
      <c r="A103" s="9"/>
      <c r="B103" s="9"/>
      <c r="C103" s="9"/>
      <c r="D103" s="9"/>
    </row>
    <row r="104" spans="1:4" x14ac:dyDescent="0.25">
      <c r="A104" s="61"/>
      <c r="B104" s="9"/>
      <c r="C104" s="9"/>
      <c r="D104" s="9"/>
    </row>
    <row r="105" spans="1:4" x14ac:dyDescent="0.25">
      <c r="A105" s="68"/>
      <c r="B105" s="9"/>
      <c r="C105" s="9"/>
      <c r="D105" s="9"/>
    </row>
    <row r="106" spans="1:4" x14ac:dyDescent="0.25">
      <c r="A106" s="64"/>
      <c r="B106" s="9"/>
      <c r="C106" s="9"/>
      <c r="D106" s="9"/>
    </row>
    <row r="107" spans="1:4" x14ac:dyDescent="0.25">
      <c r="A107" s="9"/>
      <c r="B107" s="9"/>
      <c r="C107" s="9"/>
      <c r="D107" s="9"/>
    </row>
    <row r="108" spans="1:4" x14ac:dyDescent="0.25">
      <c r="A108" s="68"/>
      <c r="B108" s="9"/>
      <c r="C108" s="9"/>
      <c r="D108" s="9"/>
    </row>
    <row r="109" spans="1:4" x14ac:dyDescent="0.25">
      <c r="A109" s="69"/>
      <c r="B109" s="9"/>
      <c r="C109" s="9"/>
      <c r="D109" s="9"/>
    </row>
    <row r="110" spans="1:4" x14ac:dyDescent="0.25">
      <c r="A110" s="69"/>
      <c r="B110" s="9"/>
      <c r="C110" s="9"/>
      <c r="D110" s="9"/>
    </row>
    <row r="111" spans="1:4" x14ac:dyDescent="0.25">
      <c r="A111" s="70"/>
      <c r="B111" s="9"/>
      <c r="C111" s="9"/>
      <c r="D111" s="9"/>
    </row>
    <row r="112" spans="1:4" x14ac:dyDescent="0.25">
      <c r="A112" s="69"/>
      <c r="B112" s="9"/>
      <c r="C112" s="9"/>
      <c r="D112" s="9"/>
    </row>
    <row r="113" spans="1:23" x14ac:dyDescent="0.25">
      <c r="A113" s="69"/>
      <c r="B113" s="9"/>
      <c r="C113" s="9"/>
      <c r="D113" s="9"/>
    </row>
    <row r="114" spans="1:23" x14ac:dyDescent="0.25">
      <c r="A114" s="69"/>
      <c r="B114" s="9"/>
      <c r="C114" s="9"/>
      <c r="D114" s="9"/>
    </row>
    <row r="115" spans="1:23" x14ac:dyDescent="0.25">
      <c r="A115" s="9"/>
      <c r="B115" s="9"/>
      <c r="C115" s="9"/>
      <c r="D115" s="9"/>
    </row>
    <row r="116" spans="1:23" x14ac:dyDescent="0.25">
      <c r="A116" s="69"/>
      <c r="B116" s="9"/>
      <c r="C116" s="9"/>
      <c r="D116" s="9"/>
    </row>
    <row r="117" spans="1:23" hidden="1" x14ac:dyDescent="0.25">
      <c r="A117" s="60"/>
      <c r="B117" s="9"/>
      <c r="C117" s="9"/>
      <c r="D117" s="9"/>
    </row>
    <row r="118" spans="1:23" x14ac:dyDescent="0.25">
      <c r="A118" s="62"/>
      <c r="B118" s="9"/>
      <c r="C118" s="9"/>
      <c r="D118" s="9"/>
    </row>
    <row r="119" spans="1:23" x14ac:dyDescent="0.25">
      <c r="A119" s="9"/>
      <c r="B119" s="9"/>
      <c r="C119" s="9"/>
      <c r="D119" s="9"/>
    </row>
    <row r="120" spans="1:23" x14ac:dyDescent="0.25">
      <c r="A120" s="62"/>
      <c r="B120" s="9"/>
      <c r="C120" s="9"/>
      <c r="D120" s="9"/>
    </row>
    <row r="121" spans="1:23" x14ac:dyDescent="0.25">
      <c r="A121" s="9"/>
      <c r="B121" s="9"/>
      <c r="C121" s="9"/>
      <c r="D121" s="9"/>
    </row>
    <row r="122" spans="1:23" x14ac:dyDescent="0.25">
      <c r="A122" s="62"/>
      <c r="B122" s="9"/>
      <c r="C122" s="9"/>
      <c r="D122" s="9"/>
    </row>
    <row r="123" spans="1:23" x14ac:dyDescent="0.25">
      <c r="A123" s="9"/>
      <c r="B123" s="63"/>
      <c r="C123" s="63"/>
      <c r="D123" s="63"/>
      <c r="F123" s="9"/>
      <c r="G123" s="608"/>
      <c r="H123" s="608"/>
      <c r="I123" s="608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25">
      <c r="A124" s="62"/>
      <c r="B124" s="9"/>
      <c r="C124" s="9"/>
      <c r="D124" s="9"/>
      <c r="F124" s="9"/>
      <c r="G124" s="608"/>
      <c r="H124" s="608"/>
      <c r="I124" s="608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25">
      <c r="A125" s="9"/>
      <c r="B125" s="9"/>
      <c r="C125" s="9"/>
      <c r="D125" s="9"/>
      <c r="F125" s="9"/>
      <c r="G125" s="608"/>
      <c r="H125" s="608"/>
      <c r="I125" s="608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25">
      <c r="A126" s="9"/>
      <c r="B126" s="9"/>
      <c r="C126" s="9"/>
      <c r="D126" s="9"/>
      <c r="F126" s="9"/>
      <c r="G126" s="608"/>
      <c r="H126" s="608"/>
      <c r="I126" s="608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ht="18" x14ac:dyDescent="0.25">
      <c r="A127" s="58"/>
      <c r="B127" s="9"/>
      <c r="C127" s="9"/>
      <c r="D127" s="9"/>
      <c r="F127" s="9"/>
      <c r="G127" s="608"/>
      <c r="H127" s="608"/>
      <c r="I127" s="608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25">
      <c r="A128" s="9"/>
      <c r="B128" s="9"/>
      <c r="C128" s="9"/>
      <c r="D128" s="9"/>
      <c r="F128" s="9"/>
      <c r="G128" s="608"/>
      <c r="H128" s="608"/>
      <c r="I128" s="608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25">
      <c r="A129" s="71"/>
      <c r="B129" s="9"/>
      <c r="C129" s="9"/>
      <c r="D129" s="9"/>
      <c r="F129" s="9"/>
      <c r="G129" s="608"/>
      <c r="H129" s="608"/>
      <c r="I129" s="608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25">
      <c r="A130" s="9"/>
      <c r="B130" s="9"/>
      <c r="C130" s="9"/>
      <c r="D130" s="9"/>
      <c r="F130" s="9"/>
      <c r="G130" s="608"/>
      <c r="H130" s="608"/>
      <c r="I130" s="608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25">
      <c r="A131" s="72"/>
      <c r="B131" s="9"/>
      <c r="C131" s="9"/>
      <c r="D131" s="9"/>
      <c r="F131" s="9"/>
      <c r="G131" s="608"/>
      <c r="H131" s="608"/>
      <c r="I131" s="608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25">
      <c r="A132" s="9"/>
      <c r="B132" s="9"/>
      <c r="C132" s="9"/>
      <c r="D132" s="9"/>
      <c r="F132" s="9"/>
      <c r="G132" s="608"/>
      <c r="H132" s="608"/>
      <c r="I132" s="608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25">
      <c r="A133" s="9"/>
      <c r="B133" s="9"/>
      <c r="C133" s="9"/>
      <c r="D133" s="9"/>
      <c r="F133" s="9"/>
      <c r="G133" s="608"/>
      <c r="H133" s="608"/>
      <c r="I133" s="608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ht="18" x14ac:dyDescent="0.25">
      <c r="A134" s="58"/>
      <c r="B134" s="9"/>
      <c r="C134" s="9"/>
      <c r="D134" s="9"/>
      <c r="F134" s="9"/>
      <c r="G134" s="608"/>
      <c r="H134" s="608"/>
      <c r="I134" s="608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25">
      <c r="A135" s="9"/>
      <c r="B135" s="9"/>
      <c r="C135" s="9"/>
      <c r="D135" s="9"/>
      <c r="F135" s="9"/>
      <c r="G135" s="608"/>
      <c r="H135" s="608"/>
      <c r="I135" s="608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25">
      <c r="A136" s="71"/>
      <c r="B136" s="9"/>
      <c r="C136" s="9"/>
      <c r="D136" s="9"/>
      <c r="F136" s="9"/>
      <c r="G136" s="608"/>
      <c r="H136" s="608"/>
      <c r="I136" s="608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25">
      <c r="A137" s="73"/>
      <c r="B137" s="9"/>
      <c r="C137" s="9"/>
      <c r="D137" s="9"/>
      <c r="F137" s="9"/>
      <c r="G137" s="608"/>
      <c r="H137" s="608"/>
      <c r="I137" s="608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25">
      <c r="A138" s="11"/>
      <c r="B138" s="9"/>
      <c r="C138" s="9"/>
      <c r="D138" s="9"/>
      <c r="F138" s="9"/>
      <c r="G138" s="608"/>
      <c r="H138" s="608"/>
      <c r="I138" s="608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25">
      <c r="A139" s="11"/>
      <c r="B139" s="9"/>
      <c r="C139" s="9"/>
      <c r="D139" s="9"/>
      <c r="F139" s="9"/>
      <c r="G139" s="608"/>
      <c r="H139" s="608"/>
      <c r="I139" s="608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25">
      <c r="A140" s="71"/>
      <c r="B140" s="9"/>
      <c r="C140" s="9"/>
      <c r="D140" s="9"/>
      <c r="F140" s="9"/>
      <c r="G140" s="608"/>
      <c r="H140" s="608"/>
      <c r="I140" s="608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25">
      <c r="A141" s="74"/>
      <c r="B141" s="9"/>
      <c r="C141" s="9"/>
      <c r="D141" s="9"/>
      <c r="F141" s="9"/>
      <c r="G141" s="608"/>
      <c r="H141" s="608"/>
      <c r="I141" s="608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25">
      <c r="A142" s="9"/>
      <c r="B142" s="9"/>
      <c r="C142" s="9"/>
      <c r="D142" s="9"/>
      <c r="F142" s="9"/>
      <c r="G142" s="608"/>
      <c r="H142" s="608"/>
      <c r="I142" s="608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x14ac:dyDescent="0.25">
      <c r="A143" s="9"/>
      <c r="B143" s="9"/>
      <c r="C143" s="9"/>
      <c r="D143" s="9"/>
      <c r="F143" s="9"/>
      <c r="G143" s="608"/>
      <c r="H143" s="608"/>
      <c r="I143" s="608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25">
      <c r="A144" s="9"/>
      <c r="B144" s="9"/>
      <c r="C144" s="9"/>
      <c r="D144" s="9"/>
      <c r="F144" s="62"/>
      <c r="G144" s="608"/>
      <c r="H144" s="608"/>
      <c r="I144" s="608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25">
      <c r="A145" s="9"/>
      <c r="B145" s="9"/>
      <c r="C145" s="9"/>
      <c r="D145" s="9"/>
      <c r="F145" s="9"/>
      <c r="G145" s="608"/>
      <c r="H145" s="608"/>
      <c r="I145" s="608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25">
      <c r="A146" s="9"/>
      <c r="B146" s="9"/>
      <c r="C146" s="9"/>
      <c r="D146" s="9"/>
      <c r="F146" s="9"/>
      <c r="G146" s="608"/>
      <c r="H146" s="608"/>
      <c r="I146" s="608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25">
      <c r="A147" s="9"/>
      <c r="B147" s="9"/>
      <c r="C147" s="9"/>
      <c r="D147" s="9"/>
      <c r="F147" s="9"/>
      <c r="G147" s="608"/>
      <c r="H147" s="608"/>
      <c r="I147" s="608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x14ac:dyDescent="0.25">
      <c r="A148" s="9"/>
      <c r="B148" s="9"/>
      <c r="C148" s="9"/>
      <c r="D148" s="9"/>
      <c r="F148" s="9"/>
      <c r="G148" s="608"/>
      <c r="H148" s="608"/>
      <c r="I148" s="608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ht="12" customHeight="1" x14ac:dyDescent="0.25">
      <c r="A149" s="9"/>
      <c r="B149" s="9"/>
      <c r="C149" s="9"/>
      <c r="D149" s="9"/>
      <c r="F149" s="9"/>
      <c r="G149" s="608"/>
      <c r="H149" s="608"/>
      <c r="I149" s="608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hidden="1" x14ac:dyDescent="0.25">
      <c r="A150" s="9"/>
      <c r="B150" s="9"/>
      <c r="C150" s="9"/>
      <c r="D150" s="9"/>
      <c r="F150" s="9"/>
      <c r="G150" s="608"/>
      <c r="H150" s="608"/>
      <c r="I150" s="608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hidden="1" x14ac:dyDescent="0.25">
      <c r="A151" s="9"/>
      <c r="B151" s="9"/>
      <c r="C151" s="9"/>
      <c r="D151" s="9"/>
      <c r="F151" s="9"/>
      <c r="G151" s="608"/>
      <c r="H151" s="608"/>
      <c r="I151" s="608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25">
      <c r="A152" s="9"/>
      <c r="B152" s="9"/>
      <c r="C152" s="9"/>
      <c r="D152" s="9"/>
      <c r="F152" s="9"/>
      <c r="G152" s="608"/>
      <c r="H152" s="608"/>
      <c r="I152" s="608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x14ac:dyDescent="0.25">
      <c r="A153" s="9"/>
      <c r="B153" s="9"/>
      <c r="C153" s="9"/>
      <c r="D153" s="9"/>
      <c r="F153" s="9"/>
      <c r="G153" s="608"/>
      <c r="H153" s="608"/>
      <c r="I153" s="608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25">
      <c r="A154" s="9"/>
      <c r="B154" s="9"/>
      <c r="C154" s="9"/>
      <c r="D154" s="9"/>
      <c r="F154" s="9"/>
      <c r="G154" s="608"/>
      <c r="H154" s="608"/>
      <c r="I154" s="608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25">
      <c r="A155" s="9"/>
      <c r="B155" s="9"/>
      <c r="C155" s="9"/>
      <c r="D155" s="9"/>
      <c r="F155" s="9"/>
      <c r="G155" s="608"/>
      <c r="H155" s="608"/>
      <c r="I155" s="608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25">
      <c r="A156" s="9"/>
      <c r="B156" s="9"/>
      <c r="C156" s="9"/>
      <c r="D156" s="9"/>
      <c r="E156" s="9"/>
      <c r="F156" s="9"/>
      <c r="G156" s="608"/>
      <c r="H156" s="608"/>
      <c r="I156" s="608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25">
      <c r="A157" s="9"/>
      <c r="B157" s="9"/>
      <c r="C157" s="9"/>
      <c r="D157" s="9"/>
      <c r="E157" s="9"/>
      <c r="F157" s="9"/>
      <c r="G157" s="608"/>
      <c r="H157" s="608"/>
      <c r="I157" s="608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x14ac:dyDescent="0.25">
      <c r="A158" s="9"/>
      <c r="B158" s="9"/>
      <c r="C158" s="9"/>
      <c r="D158" s="9"/>
      <c r="E158" s="9"/>
      <c r="F158" s="9"/>
      <c r="G158" s="608"/>
      <c r="H158" s="608"/>
      <c r="I158" s="608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x14ac:dyDescent="0.25">
      <c r="B159" s="9"/>
      <c r="C159" s="9"/>
      <c r="D159" s="9"/>
      <c r="E159" s="9"/>
      <c r="F159" s="9"/>
      <c r="G159" s="608"/>
      <c r="H159" s="608"/>
      <c r="I159" s="608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x14ac:dyDescent="0.25">
      <c r="B160" s="9"/>
      <c r="C160" s="9"/>
      <c r="D160" s="9"/>
      <c r="E160" s="9"/>
      <c r="F160" s="9"/>
      <c r="G160" s="608"/>
      <c r="H160" s="608"/>
      <c r="I160" s="608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2:23" x14ac:dyDescent="0.25">
      <c r="B161" s="9"/>
      <c r="C161" s="9"/>
      <c r="D161" s="9"/>
      <c r="E161" s="9"/>
      <c r="F161" s="9"/>
      <c r="G161" s="608"/>
      <c r="H161" s="608"/>
      <c r="I161" s="608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2:23" x14ac:dyDescent="0.25">
      <c r="B162" s="9"/>
      <c r="C162" s="9"/>
      <c r="D162" s="9"/>
      <c r="E162" s="9"/>
      <c r="F162" s="9"/>
      <c r="G162" s="608"/>
      <c r="H162" s="608"/>
      <c r="I162" s="608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2:23" x14ac:dyDescent="0.25">
      <c r="B163" s="9"/>
      <c r="C163" s="9"/>
      <c r="D163" s="9"/>
      <c r="E163" s="9"/>
      <c r="F163" s="9"/>
      <c r="G163" s="608"/>
      <c r="H163" s="608"/>
      <c r="I163" s="608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2:23" x14ac:dyDescent="0.25">
      <c r="B164" s="9"/>
      <c r="C164" s="9"/>
      <c r="D164" s="9"/>
      <c r="E164" s="9"/>
      <c r="F164" s="9"/>
      <c r="G164" s="608"/>
      <c r="H164" s="608"/>
      <c r="I164" s="608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2:23" x14ac:dyDescent="0.25">
      <c r="B165" s="9"/>
      <c r="C165" s="9"/>
      <c r="D165" s="9"/>
      <c r="E165" s="9"/>
      <c r="F165" s="9"/>
      <c r="G165" s="608"/>
      <c r="H165" s="608"/>
      <c r="I165" s="608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2:23" x14ac:dyDescent="0.25">
      <c r="B166" s="9"/>
      <c r="C166" s="9"/>
      <c r="D166" s="9"/>
      <c r="E166" s="9"/>
      <c r="F166" s="9"/>
      <c r="G166" s="608"/>
      <c r="H166" s="608"/>
      <c r="I166" s="608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2:23" x14ac:dyDescent="0.25">
      <c r="B167" s="9"/>
      <c r="C167" s="9"/>
      <c r="D167" s="9"/>
      <c r="E167" s="9"/>
      <c r="F167" s="9"/>
      <c r="G167" s="608"/>
      <c r="H167" s="608"/>
      <c r="I167" s="608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2:23" x14ac:dyDescent="0.25">
      <c r="B168" s="9"/>
      <c r="C168" s="9"/>
      <c r="D168" s="9"/>
      <c r="E168" s="9"/>
      <c r="F168" s="9"/>
      <c r="G168" s="608"/>
      <c r="H168" s="608"/>
      <c r="I168" s="608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2:23" x14ac:dyDescent="0.25">
      <c r="B169" s="9"/>
      <c r="C169" s="9"/>
      <c r="D169" s="9"/>
      <c r="E169" s="9"/>
      <c r="F169" s="9"/>
      <c r="G169" s="608"/>
      <c r="H169" s="608"/>
      <c r="I169" s="608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2:23" x14ac:dyDescent="0.25">
      <c r="B170" s="9"/>
      <c r="C170" s="9"/>
      <c r="D170" s="9"/>
      <c r="E170" s="9"/>
      <c r="F170" s="9"/>
      <c r="G170" s="608"/>
      <c r="H170" s="608"/>
      <c r="I170" s="608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2:23" x14ac:dyDescent="0.25">
      <c r="B171" s="9"/>
      <c r="C171" s="9"/>
      <c r="D171" s="9"/>
      <c r="E171" s="9"/>
      <c r="F171" s="9"/>
      <c r="G171" s="608"/>
      <c r="H171" s="608"/>
      <c r="I171" s="608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2:23" x14ac:dyDescent="0.25">
      <c r="B172" s="9"/>
      <c r="C172" s="9"/>
      <c r="D172" s="9"/>
      <c r="E172" s="9"/>
      <c r="F172" s="9"/>
      <c r="G172" s="608"/>
      <c r="H172" s="608"/>
      <c r="I172" s="608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2:23" x14ac:dyDescent="0.25">
      <c r="B173" s="9"/>
      <c r="C173" s="9"/>
      <c r="D173" s="9"/>
      <c r="E173" s="9"/>
      <c r="F173" s="9"/>
      <c r="G173" s="608"/>
      <c r="H173" s="608"/>
      <c r="I173" s="608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</sheetData>
  <mergeCells count="4">
    <mergeCell ref="A5:B5"/>
    <mergeCell ref="A6:B6"/>
    <mergeCell ref="A2:I2"/>
    <mergeCell ref="A3:I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A16" workbookViewId="0">
      <selection activeCell="H5" sqref="H5:N5"/>
    </sheetView>
  </sheetViews>
  <sheetFormatPr defaultRowHeight="15" x14ac:dyDescent="0.25"/>
  <cols>
    <col min="1" max="1" width="1.7109375" customWidth="1"/>
    <col min="2" max="2" width="4.140625" customWidth="1"/>
    <col min="3" max="3" width="5.7109375" customWidth="1"/>
    <col min="4" max="4" width="5.85546875" customWidth="1"/>
    <col min="5" max="5" width="7" customWidth="1"/>
    <col min="6" max="6" width="5" customWidth="1"/>
    <col min="7" max="7" width="23.42578125" customWidth="1"/>
    <col min="8" max="8" width="10.85546875" style="110" customWidth="1"/>
    <col min="9" max="9" width="11.5703125" style="110" customWidth="1"/>
    <col min="10" max="10" width="12" style="9" customWidth="1"/>
    <col min="11" max="11" width="12.85546875" style="9" customWidth="1"/>
    <col min="12" max="12" width="9.7109375" bestFit="1" customWidth="1"/>
    <col min="256" max="256" width="1.7109375" customWidth="1"/>
    <col min="257" max="257" width="4.140625" customWidth="1"/>
    <col min="258" max="258" width="5.7109375" customWidth="1"/>
    <col min="259" max="259" width="5.85546875" customWidth="1"/>
    <col min="260" max="260" width="7" customWidth="1"/>
    <col min="261" max="261" width="5" customWidth="1"/>
    <col min="262" max="262" width="23.42578125" customWidth="1"/>
    <col min="263" max="263" width="10.7109375" customWidth="1"/>
    <col min="264" max="264" width="0" hidden="1" customWidth="1"/>
    <col min="265" max="266" width="9.7109375" bestFit="1" customWidth="1"/>
    <col min="267" max="267" width="9.85546875" customWidth="1"/>
    <col min="512" max="512" width="1.7109375" customWidth="1"/>
    <col min="513" max="513" width="4.140625" customWidth="1"/>
    <col min="514" max="514" width="5.7109375" customWidth="1"/>
    <col min="515" max="515" width="5.85546875" customWidth="1"/>
    <col min="516" max="516" width="7" customWidth="1"/>
    <col min="517" max="517" width="5" customWidth="1"/>
    <col min="518" max="518" width="23.42578125" customWidth="1"/>
    <col min="519" max="519" width="10.7109375" customWidth="1"/>
    <col min="520" max="520" width="0" hidden="1" customWidth="1"/>
    <col min="521" max="522" width="9.7109375" bestFit="1" customWidth="1"/>
    <col min="523" max="523" width="9.85546875" customWidth="1"/>
    <col min="768" max="768" width="1.7109375" customWidth="1"/>
    <col min="769" max="769" width="4.140625" customWidth="1"/>
    <col min="770" max="770" width="5.7109375" customWidth="1"/>
    <col min="771" max="771" width="5.85546875" customWidth="1"/>
    <col min="772" max="772" width="7" customWidth="1"/>
    <col min="773" max="773" width="5" customWidth="1"/>
    <col min="774" max="774" width="23.42578125" customWidth="1"/>
    <col min="775" max="775" width="10.7109375" customWidth="1"/>
    <col min="776" max="776" width="0" hidden="1" customWidth="1"/>
    <col min="777" max="778" width="9.7109375" bestFit="1" customWidth="1"/>
    <col min="779" max="779" width="9.85546875" customWidth="1"/>
    <col min="1024" max="1024" width="1.7109375" customWidth="1"/>
    <col min="1025" max="1025" width="4.140625" customWidth="1"/>
    <col min="1026" max="1026" width="5.7109375" customWidth="1"/>
    <col min="1027" max="1027" width="5.85546875" customWidth="1"/>
    <col min="1028" max="1028" width="7" customWidth="1"/>
    <col min="1029" max="1029" width="5" customWidth="1"/>
    <col min="1030" max="1030" width="23.42578125" customWidth="1"/>
    <col min="1031" max="1031" width="10.7109375" customWidth="1"/>
    <col min="1032" max="1032" width="0" hidden="1" customWidth="1"/>
    <col min="1033" max="1034" width="9.7109375" bestFit="1" customWidth="1"/>
    <col min="1035" max="1035" width="9.85546875" customWidth="1"/>
    <col min="1280" max="1280" width="1.7109375" customWidth="1"/>
    <col min="1281" max="1281" width="4.140625" customWidth="1"/>
    <col min="1282" max="1282" width="5.7109375" customWidth="1"/>
    <col min="1283" max="1283" width="5.85546875" customWidth="1"/>
    <col min="1284" max="1284" width="7" customWidth="1"/>
    <col min="1285" max="1285" width="5" customWidth="1"/>
    <col min="1286" max="1286" width="23.42578125" customWidth="1"/>
    <col min="1287" max="1287" width="10.7109375" customWidth="1"/>
    <col min="1288" max="1288" width="0" hidden="1" customWidth="1"/>
    <col min="1289" max="1290" width="9.7109375" bestFit="1" customWidth="1"/>
    <col min="1291" max="1291" width="9.85546875" customWidth="1"/>
    <col min="1536" max="1536" width="1.7109375" customWidth="1"/>
    <col min="1537" max="1537" width="4.140625" customWidth="1"/>
    <col min="1538" max="1538" width="5.7109375" customWidth="1"/>
    <col min="1539" max="1539" width="5.85546875" customWidth="1"/>
    <col min="1540" max="1540" width="7" customWidth="1"/>
    <col min="1541" max="1541" width="5" customWidth="1"/>
    <col min="1542" max="1542" width="23.42578125" customWidth="1"/>
    <col min="1543" max="1543" width="10.7109375" customWidth="1"/>
    <col min="1544" max="1544" width="0" hidden="1" customWidth="1"/>
    <col min="1545" max="1546" width="9.7109375" bestFit="1" customWidth="1"/>
    <col min="1547" max="1547" width="9.85546875" customWidth="1"/>
    <col min="1792" max="1792" width="1.7109375" customWidth="1"/>
    <col min="1793" max="1793" width="4.140625" customWidth="1"/>
    <col min="1794" max="1794" width="5.7109375" customWidth="1"/>
    <col min="1795" max="1795" width="5.85546875" customWidth="1"/>
    <col min="1796" max="1796" width="7" customWidth="1"/>
    <col min="1797" max="1797" width="5" customWidth="1"/>
    <col min="1798" max="1798" width="23.42578125" customWidth="1"/>
    <col min="1799" max="1799" width="10.7109375" customWidth="1"/>
    <col min="1800" max="1800" width="0" hidden="1" customWidth="1"/>
    <col min="1801" max="1802" width="9.7109375" bestFit="1" customWidth="1"/>
    <col min="1803" max="1803" width="9.85546875" customWidth="1"/>
    <col min="2048" max="2048" width="1.7109375" customWidth="1"/>
    <col min="2049" max="2049" width="4.140625" customWidth="1"/>
    <col min="2050" max="2050" width="5.7109375" customWidth="1"/>
    <col min="2051" max="2051" width="5.85546875" customWidth="1"/>
    <col min="2052" max="2052" width="7" customWidth="1"/>
    <col min="2053" max="2053" width="5" customWidth="1"/>
    <col min="2054" max="2054" width="23.42578125" customWidth="1"/>
    <col min="2055" max="2055" width="10.7109375" customWidth="1"/>
    <col min="2056" max="2056" width="0" hidden="1" customWidth="1"/>
    <col min="2057" max="2058" width="9.7109375" bestFit="1" customWidth="1"/>
    <col min="2059" max="2059" width="9.85546875" customWidth="1"/>
    <col min="2304" max="2304" width="1.7109375" customWidth="1"/>
    <col min="2305" max="2305" width="4.140625" customWidth="1"/>
    <col min="2306" max="2306" width="5.7109375" customWidth="1"/>
    <col min="2307" max="2307" width="5.85546875" customWidth="1"/>
    <col min="2308" max="2308" width="7" customWidth="1"/>
    <col min="2309" max="2309" width="5" customWidth="1"/>
    <col min="2310" max="2310" width="23.42578125" customWidth="1"/>
    <col min="2311" max="2311" width="10.7109375" customWidth="1"/>
    <col min="2312" max="2312" width="0" hidden="1" customWidth="1"/>
    <col min="2313" max="2314" width="9.7109375" bestFit="1" customWidth="1"/>
    <col min="2315" max="2315" width="9.85546875" customWidth="1"/>
    <col min="2560" max="2560" width="1.7109375" customWidth="1"/>
    <col min="2561" max="2561" width="4.140625" customWidth="1"/>
    <col min="2562" max="2562" width="5.7109375" customWidth="1"/>
    <col min="2563" max="2563" width="5.85546875" customWidth="1"/>
    <col min="2564" max="2564" width="7" customWidth="1"/>
    <col min="2565" max="2565" width="5" customWidth="1"/>
    <col min="2566" max="2566" width="23.42578125" customWidth="1"/>
    <col min="2567" max="2567" width="10.7109375" customWidth="1"/>
    <col min="2568" max="2568" width="0" hidden="1" customWidth="1"/>
    <col min="2569" max="2570" width="9.7109375" bestFit="1" customWidth="1"/>
    <col min="2571" max="2571" width="9.85546875" customWidth="1"/>
    <col min="2816" max="2816" width="1.7109375" customWidth="1"/>
    <col min="2817" max="2817" width="4.140625" customWidth="1"/>
    <col min="2818" max="2818" width="5.7109375" customWidth="1"/>
    <col min="2819" max="2819" width="5.85546875" customWidth="1"/>
    <col min="2820" max="2820" width="7" customWidth="1"/>
    <col min="2821" max="2821" width="5" customWidth="1"/>
    <col min="2822" max="2822" width="23.42578125" customWidth="1"/>
    <col min="2823" max="2823" width="10.7109375" customWidth="1"/>
    <col min="2824" max="2824" width="0" hidden="1" customWidth="1"/>
    <col min="2825" max="2826" width="9.7109375" bestFit="1" customWidth="1"/>
    <col min="2827" max="2827" width="9.85546875" customWidth="1"/>
    <col min="3072" max="3072" width="1.7109375" customWidth="1"/>
    <col min="3073" max="3073" width="4.140625" customWidth="1"/>
    <col min="3074" max="3074" width="5.7109375" customWidth="1"/>
    <col min="3075" max="3075" width="5.85546875" customWidth="1"/>
    <col min="3076" max="3076" width="7" customWidth="1"/>
    <col min="3077" max="3077" width="5" customWidth="1"/>
    <col min="3078" max="3078" width="23.42578125" customWidth="1"/>
    <col min="3079" max="3079" width="10.7109375" customWidth="1"/>
    <col min="3080" max="3080" width="0" hidden="1" customWidth="1"/>
    <col min="3081" max="3082" width="9.7109375" bestFit="1" customWidth="1"/>
    <col min="3083" max="3083" width="9.85546875" customWidth="1"/>
    <col min="3328" max="3328" width="1.7109375" customWidth="1"/>
    <col min="3329" max="3329" width="4.140625" customWidth="1"/>
    <col min="3330" max="3330" width="5.7109375" customWidth="1"/>
    <col min="3331" max="3331" width="5.85546875" customWidth="1"/>
    <col min="3332" max="3332" width="7" customWidth="1"/>
    <col min="3333" max="3333" width="5" customWidth="1"/>
    <col min="3334" max="3334" width="23.42578125" customWidth="1"/>
    <col min="3335" max="3335" width="10.7109375" customWidth="1"/>
    <col min="3336" max="3336" width="0" hidden="1" customWidth="1"/>
    <col min="3337" max="3338" width="9.7109375" bestFit="1" customWidth="1"/>
    <col min="3339" max="3339" width="9.85546875" customWidth="1"/>
    <col min="3584" max="3584" width="1.7109375" customWidth="1"/>
    <col min="3585" max="3585" width="4.140625" customWidth="1"/>
    <col min="3586" max="3586" width="5.7109375" customWidth="1"/>
    <col min="3587" max="3587" width="5.85546875" customWidth="1"/>
    <col min="3588" max="3588" width="7" customWidth="1"/>
    <col min="3589" max="3589" width="5" customWidth="1"/>
    <col min="3590" max="3590" width="23.42578125" customWidth="1"/>
    <col min="3591" max="3591" width="10.7109375" customWidth="1"/>
    <col min="3592" max="3592" width="0" hidden="1" customWidth="1"/>
    <col min="3593" max="3594" width="9.7109375" bestFit="1" customWidth="1"/>
    <col min="3595" max="3595" width="9.85546875" customWidth="1"/>
    <col min="3840" max="3840" width="1.7109375" customWidth="1"/>
    <col min="3841" max="3841" width="4.140625" customWidth="1"/>
    <col min="3842" max="3842" width="5.7109375" customWidth="1"/>
    <col min="3843" max="3843" width="5.85546875" customWidth="1"/>
    <col min="3844" max="3844" width="7" customWidth="1"/>
    <col min="3845" max="3845" width="5" customWidth="1"/>
    <col min="3846" max="3846" width="23.42578125" customWidth="1"/>
    <col min="3847" max="3847" width="10.7109375" customWidth="1"/>
    <col min="3848" max="3848" width="0" hidden="1" customWidth="1"/>
    <col min="3849" max="3850" width="9.7109375" bestFit="1" customWidth="1"/>
    <col min="3851" max="3851" width="9.85546875" customWidth="1"/>
    <col min="4096" max="4096" width="1.7109375" customWidth="1"/>
    <col min="4097" max="4097" width="4.140625" customWidth="1"/>
    <col min="4098" max="4098" width="5.7109375" customWidth="1"/>
    <col min="4099" max="4099" width="5.85546875" customWidth="1"/>
    <col min="4100" max="4100" width="7" customWidth="1"/>
    <col min="4101" max="4101" width="5" customWidth="1"/>
    <col min="4102" max="4102" width="23.42578125" customWidth="1"/>
    <col min="4103" max="4103" width="10.7109375" customWidth="1"/>
    <col min="4104" max="4104" width="0" hidden="1" customWidth="1"/>
    <col min="4105" max="4106" width="9.7109375" bestFit="1" customWidth="1"/>
    <col min="4107" max="4107" width="9.85546875" customWidth="1"/>
    <col min="4352" max="4352" width="1.7109375" customWidth="1"/>
    <col min="4353" max="4353" width="4.140625" customWidth="1"/>
    <col min="4354" max="4354" width="5.7109375" customWidth="1"/>
    <col min="4355" max="4355" width="5.85546875" customWidth="1"/>
    <col min="4356" max="4356" width="7" customWidth="1"/>
    <col min="4357" max="4357" width="5" customWidth="1"/>
    <col min="4358" max="4358" width="23.42578125" customWidth="1"/>
    <col min="4359" max="4359" width="10.7109375" customWidth="1"/>
    <col min="4360" max="4360" width="0" hidden="1" customWidth="1"/>
    <col min="4361" max="4362" width="9.7109375" bestFit="1" customWidth="1"/>
    <col min="4363" max="4363" width="9.85546875" customWidth="1"/>
    <col min="4608" max="4608" width="1.7109375" customWidth="1"/>
    <col min="4609" max="4609" width="4.140625" customWidth="1"/>
    <col min="4610" max="4610" width="5.7109375" customWidth="1"/>
    <col min="4611" max="4611" width="5.85546875" customWidth="1"/>
    <col min="4612" max="4612" width="7" customWidth="1"/>
    <col min="4613" max="4613" width="5" customWidth="1"/>
    <col min="4614" max="4614" width="23.42578125" customWidth="1"/>
    <col min="4615" max="4615" width="10.7109375" customWidth="1"/>
    <col min="4616" max="4616" width="0" hidden="1" customWidth="1"/>
    <col min="4617" max="4618" width="9.7109375" bestFit="1" customWidth="1"/>
    <col min="4619" max="4619" width="9.85546875" customWidth="1"/>
    <col min="4864" max="4864" width="1.7109375" customWidth="1"/>
    <col min="4865" max="4865" width="4.140625" customWidth="1"/>
    <col min="4866" max="4866" width="5.7109375" customWidth="1"/>
    <col min="4867" max="4867" width="5.85546875" customWidth="1"/>
    <col min="4868" max="4868" width="7" customWidth="1"/>
    <col min="4869" max="4869" width="5" customWidth="1"/>
    <col min="4870" max="4870" width="23.42578125" customWidth="1"/>
    <col min="4871" max="4871" width="10.7109375" customWidth="1"/>
    <col min="4872" max="4872" width="0" hidden="1" customWidth="1"/>
    <col min="4873" max="4874" width="9.7109375" bestFit="1" customWidth="1"/>
    <col min="4875" max="4875" width="9.85546875" customWidth="1"/>
    <col min="5120" max="5120" width="1.7109375" customWidth="1"/>
    <col min="5121" max="5121" width="4.140625" customWidth="1"/>
    <col min="5122" max="5122" width="5.7109375" customWidth="1"/>
    <col min="5123" max="5123" width="5.85546875" customWidth="1"/>
    <col min="5124" max="5124" width="7" customWidth="1"/>
    <col min="5125" max="5125" width="5" customWidth="1"/>
    <col min="5126" max="5126" width="23.42578125" customWidth="1"/>
    <col min="5127" max="5127" width="10.7109375" customWidth="1"/>
    <col min="5128" max="5128" width="0" hidden="1" customWidth="1"/>
    <col min="5129" max="5130" width="9.7109375" bestFit="1" customWidth="1"/>
    <col min="5131" max="5131" width="9.85546875" customWidth="1"/>
    <col min="5376" max="5376" width="1.7109375" customWidth="1"/>
    <col min="5377" max="5377" width="4.140625" customWidth="1"/>
    <col min="5378" max="5378" width="5.7109375" customWidth="1"/>
    <col min="5379" max="5379" width="5.85546875" customWidth="1"/>
    <col min="5380" max="5380" width="7" customWidth="1"/>
    <col min="5381" max="5381" width="5" customWidth="1"/>
    <col min="5382" max="5382" width="23.42578125" customWidth="1"/>
    <col min="5383" max="5383" width="10.7109375" customWidth="1"/>
    <col min="5384" max="5384" width="0" hidden="1" customWidth="1"/>
    <col min="5385" max="5386" width="9.7109375" bestFit="1" customWidth="1"/>
    <col min="5387" max="5387" width="9.85546875" customWidth="1"/>
    <col min="5632" max="5632" width="1.7109375" customWidth="1"/>
    <col min="5633" max="5633" width="4.140625" customWidth="1"/>
    <col min="5634" max="5634" width="5.7109375" customWidth="1"/>
    <col min="5635" max="5635" width="5.85546875" customWidth="1"/>
    <col min="5636" max="5636" width="7" customWidth="1"/>
    <col min="5637" max="5637" width="5" customWidth="1"/>
    <col min="5638" max="5638" width="23.42578125" customWidth="1"/>
    <col min="5639" max="5639" width="10.7109375" customWidth="1"/>
    <col min="5640" max="5640" width="0" hidden="1" customWidth="1"/>
    <col min="5641" max="5642" width="9.7109375" bestFit="1" customWidth="1"/>
    <col min="5643" max="5643" width="9.85546875" customWidth="1"/>
    <col min="5888" max="5888" width="1.7109375" customWidth="1"/>
    <col min="5889" max="5889" width="4.140625" customWidth="1"/>
    <col min="5890" max="5890" width="5.7109375" customWidth="1"/>
    <col min="5891" max="5891" width="5.85546875" customWidth="1"/>
    <col min="5892" max="5892" width="7" customWidth="1"/>
    <col min="5893" max="5893" width="5" customWidth="1"/>
    <col min="5894" max="5894" width="23.42578125" customWidth="1"/>
    <col min="5895" max="5895" width="10.7109375" customWidth="1"/>
    <col min="5896" max="5896" width="0" hidden="1" customWidth="1"/>
    <col min="5897" max="5898" width="9.7109375" bestFit="1" customWidth="1"/>
    <col min="5899" max="5899" width="9.85546875" customWidth="1"/>
    <col min="6144" max="6144" width="1.7109375" customWidth="1"/>
    <col min="6145" max="6145" width="4.140625" customWidth="1"/>
    <col min="6146" max="6146" width="5.7109375" customWidth="1"/>
    <col min="6147" max="6147" width="5.85546875" customWidth="1"/>
    <col min="6148" max="6148" width="7" customWidth="1"/>
    <col min="6149" max="6149" width="5" customWidth="1"/>
    <col min="6150" max="6150" width="23.42578125" customWidth="1"/>
    <col min="6151" max="6151" width="10.7109375" customWidth="1"/>
    <col min="6152" max="6152" width="0" hidden="1" customWidth="1"/>
    <col min="6153" max="6154" width="9.7109375" bestFit="1" customWidth="1"/>
    <col min="6155" max="6155" width="9.85546875" customWidth="1"/>
    <col min="6400" max="6400" width="1.7109375" customWidth="1"/>
    <col min="6401" max="6401" width="4.140625" customWidth="1"/>
    <col min="6402" max="6402" width="5.7109375" customWidth="1"/>
    <col min="6403" max="6403" width="5.85546875" customWidth="1"/>
    <col min="6404" max="6404" width="7" customWidth="1"/>
    <col min="6405" max="6405" width="5" customWidth="1"/>
    <col min="6406" max="6406" width="23.42578125" customWidth="1"/>
    <col min="6407" max="6407" width="10.7109375" customWidth="1"/>
    <col min="6408" max="6408" width="0" hidden="1" customWidth="1"/>
    <col min="6409" max="6410" width="9.7109375" bestFit="1" customWidth="1"/>
    <col min="6411" max="6411" width="9.85546875" customWidth="1"/>
    <col min="6656" max="6656" width="1.7109375" customWidth="1"/>
    <col min="6657" max="6657" width="4.140625" customWidth="1"/>
    <col min="6658" max="6658" width="5.7109375" customWidth="1"/>
    <col min="6659" max="6659" width="5.85546875" customWidth="1"/>
    <col min="6660" max="6660" width="7" customWidth="1"/>
    <col min="6661" max="6661" width="5" customWidth="1"/>
    <col min="6662" max="6662" width="23.42578125" customWidth="1"/>
    <col min="6663" max="6663" width="10.7109375" customWidth="1"/>
    <col min="6664" max="6664" width="0" hidden="1" customWidth="1"/>
    <col min="6665" max="6666" width="9.7109375" bestFit="1" customWidth="1"/>
    <col min="6667" max="6667" width="9.85546875" customWidth="1"/>
    <col min="6912" max="6912" width="1.7109375" customWidth="1"/>
    <col min="6913" max="6913" width="4.140625" customWidth="1"/>
    <col min="6914" max="6914" width="5.7109375" customWidth="1"/>
    <col min="6915" max="6915" width="5.85546875" customWidth="1"/>
    <col min="6916" max="6916" width="7" customWidth="1"/>
    <col min="6917" max="6917" width="5" customWidth="1"/>
    <col min="6918" max="6918" width="23.42578125" customWidth="1"/>
    <col min="6919" max="6919" width="10.7109375" customWidth="1"/>
    <col min="6920" max="6920" width="0" hidden="1" customWidth="1"/>
    <col min="6921" max="6922" width="9.7109375" bestFit="1" customWidth="1"/>
    <col min="6923" max="6923" width="9.85546875" customWidth="1"/>
    <col min="7168" max="7168" width="1.7109375" customWidth="1"/>
    <col min="7169" max="7169" width="4.140625" customWidth="1"/>
    <col min="7170" max="7170" width="5.7109375" customWidth="1"/>
    <col min="7171" max="7171" width="5.85546875" customWidth="1"/>
    <col min="7172" max="7172" width="7" customWidth="1"/>
    <col min="7173" max="7173" width="5" customWidth="1"/>
    <col min="7174" max="7174" width="23.42578125" customWidth="1"/>
    <col min="7175" max="7175" width="10.7109375" customWidth="1"/>
    <col min="7176" max="7176" width="0" hidden="1" customWidth="1"/>
    <col min="7177" max="7178" width="9.7109375" bestFit="1" customWidth="1"/>
    <col min="7179" max="7179" width="9.85546875" customWidth="1"/>
    <col min="7424" max="7424" width="1.7109375" customWidth="1"/>
    <col min="7425" max="7425" width="4.140625" customWidth="1"/>
    <col min="7426" max="7426" width="5.7109375" customWidth="1"/>
    <col min="7427" max="7427" width="5.85546875" customWidth="1"/>
    <col min="7428" max="7428" width="7" customWidth="1"/>
    <col min="7429" max="7429" width="5" customWidth="1"/>
    <col min="7430" max="7430" width="23.42578125" customWidth="1"/>
    <col min="7431" max="7431" width="10.7109375" customWidth="1"/>
    <col min="7432" max="7432" width="0" hidden="1" customWidth="1"/>
    <col min="7433" max="7434" width="9.7109375" bestFit="1" customWidth="1"/>
    <col min="7435" max="7435" width="9.85546875" customWidth="1"/>
    <col min="7680" max="7680" width="1.7109375" customWidth="1"/>
    <col min="7681" max="7681" width="4.140625" customWidth="1"/>
    <col min="7682" max="7682" width="5.7109375" customWidth="1"/>
    <col min="7683" max="7683" width="5.85546875" customWidth="1"/>
    <col min="7684" max="7684" width="7" customWidth="1"/>
    <col min="7685" max="7685" width="5" customWidth="1"/>
    <col min="7686" max="7686" width="23.42578125" customWidth="1"/>
    <col min="7687" max="7687" width="10.7109375" customWidth="1"/>
    <col min="7688" max="7688" width="0" hidden="1" customWidth="1"/>
    <col min="7689" max="7690" width="9.7109375" bestFit="1" customWidth="1"/>
    <col min="7691" max="7691" width="9.85546875" customWidth="1"/>
    <col min="7936" max="7936" width="1.7109375" customWidth="1"/>
    <col min="7937" max="7937" width="4.140625" customWidth="1"/>
    <col min="7938" max="7938" width="5.7109375" customWidth="1"/>
    <col min="7939" max="7939" width="5.85546875" customWidth="1"/>
    <col min="7940" max="7940" width="7" customWidth="1"/>
    <col min="7941" max="7941" width="5" customWidth="1"/>
    <col min="7942" max="7942" width="23.42578125" customWidth="1"/>
    <col min="7943" max="7943" width="10.7109375" customWidth="1"/>
    <col min="7944" max="7944" width="0" hidden="1" customWidth="1"/>
    <col min="7945" max="7946" width="9.7109375" bestFit="1" customWidth="1"/>
    <col min="7947" max="7947" width="9.85546875" customWidth="1"/>
    <col min="8192" max="8192" width="1.7109375" customWidth="1"/>
    <col min="8193" max="8193" width="4.140625" customWidth="1"/>
    <col min="8194" max="8194" width="5.7109375" customWidth="1"/>
    <col min="8195" max="8195" width="5.85546875" customWidth="1"/>
    <col min="8196" max="8196" width="7" customWidth="1"/>
    <col min="8197" max="8197" width="5" customWidth="1"/>
    <col min="8198" max="8198" width="23.42578125" customWidth="1"/>
    <col min="8199" max="8199" width="10.7109375" customWidth="1"/>
    <col min="8200" max="8200" width="0" hidden="1" customWidth="1"/>
    <col min="8201" max="8202" width="9.7109375" bestFit="1" customWidth="1"/>
    <col min="8203" max="8203" width="9.85546875" customWidth="1"/>
    <col min="8448" max="8448" width="1.7109375" customWidth="1"/>
    <col min="8449" max="8449" width="4.140625" customWidth="1"/>
    <col min="8450" max="8450" width="5.7109375" customWidth="1"/>
    <col min="8451" max="8451" width="5.85546875" customWidth="1"/>
    <col min="8452" max="8452" width="7" customWidth="1"/>
    <col min="8453" max="8453" width="5" customWidth="1"/>
    <col min="8454" max="8454" width="23.42578125" customWidth="1"/>
    <col min="8455" max="8455" width="10.7109375" customWidth="1"/>
    <col min="8456" max="8456" width="0" hidden="1" customWidth="1"/>
    <col min="8457" max="8458" width="9.7109375" bestFit="1" customWidth="1"/>
    <col min="8459" max="8459" width="9.85546875" customWidth="1"/>
    <col min="8704" max="8704" width="1.7109375" customWidth="1"/>
    <col min="8705" max="8705" width="4.140625" customWidth="1"/>
    <col min="8706" max="8706" width="5.7109375" customWidth="1"/>
    <col min="8707" max="8707" width="5.85546875" customWidth="1"/>
    <col min="8708" max="8708" width="7" customWidth="1"/>
    <col min="8709" max="8709" width="5" customWidth="1"/>
    <col min="8710" max="8710" width="23.42578125" customWidth="1"/>
    <col min="8711" max="8711" width="10.7109375" customWidth="1"/>
    <col min="8712" max="8712" width="0" hidden="1" customWidth="1"/>
    <col min="8713" max="8714" width="9.7109375" bestFit="1" customWidth="1"/>
    <col min="8715" max="8715" width="9.85546875" customWidth="1"/>
    <col min="8960" max="8960" width="1.7109375" customWidth="1"/>
    <col min="8961" max="8961" width="4.140625" customWidth="1"/>
    <col min="8962" max="8962" width="5.7109375" customWidth="1"/>
    <col min="8963" max="8963" width="5.85546875" customWidth="1"/>
    <col min="8964" max="8964" width="7" customWidth="1"/>
    <col min="8965" max="8965" width="5" customWidth="1"/>
    <col min="8966" max="8966" width="23.42578125" customWidth="1"/>
    <col min="8967" max="8967" width="10.7109375" customWidth="1"/>
    <col min="8968" max="8968" width="0" hidden="1" customWidth="1"/>
    <col min="8969" max="8970" width="9.7109375" bestFit="1" customWidth="1"/>
    <col min="8971" max="8971" width="9.85546875" customWidth="1"/>
    <col min="9216" max="9216" width="1.7109375" customWidth="1"/>
    <col min="9217" max="9217" width="4.140625" customWidth="1"/>
    <col min="9218" max="9218" width="5.7109375" customWidth="1"/>
    <col min="9219" max="9219" width="5.85546875" customWidth="1"/>
    <col min="9220" max="9220" width="7" customWidth="1"/>
    <col min="9221" max="9221" width="5" customWidth="1"/>
    <col min="9222" max="9222" width="23.42578125" customWidth="1"/>
    <col min="9223" max="9223" width="10.7109375" customWidth="1"/>
    <col min="9224" max="9224" width="0" hidden="1" customWidth="1"/>
    <col min="9225" max="9226" width="9.7109375" bestFit="1" customWidth="1"/>
    <col min="9227" max="9227" width="9.85546875" customWidth="1"/>
    <col min="9472" max="9472" width="1.7109375" customWidth="1"/>
    <col min="9473" max="9473" width="4.140625" customWidth="1"/>
    <col min="9474" max="9474" width="5.7109375" customWidth="1"/>
    <col min="9475" max="9475" width="5.85546875" customWidth="1"/>
    <col min="9476" max="9476" width="7" customWidth="1"/>
    <col min="9477" max="9477" width="5" customWidth="1"/>
    <col min="9478" max="9478" width="23.42578125" customWidth="1"/>
    <col min="9479" max="9479" width="10.7109375" customWidth="1"/>
    <col min="9480" max="9480" width="0" hidden="1" customWidth="1"/>
    <col min="9481" max="9482" width="9.7109375" bestFit="1" customWidth="1"/>
    <col min="9483" max="9483" width="9.85546875" customWidth="1"/>
    <col min="9728" max="9728" width="1.7109375" customWidth="1"/>
    <col min="9729" max="9729" width="4.140625" customWidth="1"/>
    <col min="9730" max="9730" width="5.7109375" customWidth="1"/>
    <col min="9731" max="9731" width="5.85546875" customWidth="1"/>
    <col min="9732" max="9732" width="7" customWidth="1"/>
    <col min="9733" max="9733" width="5" customWidth="1"/>
    <col min="9734" max="9734" width="23.42578125" customWidth="1"/>
    <col min="9735" max="9735" width="10.7109375" customWidth="1"/>
    <col min="9736" max="9736" width="0" hidden="1" customWidth="1"/>
    <col min="9737" max="9738" width="9.7109375" bestFit="1" customWidth="1"/>
    <col min="9739" max="9739" width="9.85546875" customWidth="1"/>
    <col min="9984" max="9984" width="1.7109375" customWidth="1"/>
    <col min="9985" max="9985" width="4.140625" customWidth="1"/>
    <col min="9986" max="9986" width="5.7109375" customWidth="1"/>
    <col min="9987" max="9987" width="5.85546875" customWidth="1"/>
    <col min="9988" max="9988" width="7" customWidth="1"/>
    <col min="9989" max="9989" width="5" customWidth="1"/>
    <col min="9990" max="9990" width="23.42578125" customWidth="1"/>
    <col min="9991" max="9991" width="10.7109375" customWidth="1"/>
    <col min="9992" max="9992" width="0" hidden="1" customWidth="1"/>
    <col min="9993" max="9994" width="9.7109375" bestFit="1" customWidth="1"/>
    <col min="9995" max="9995" width="9.85546875" customWidth="1"/>
    <col min="10240" max="10240" width="1.7109375" customWidth="1"/>
    <col min="10241" max="10241" width="4.140625" customWidth="1"/>
    <col min="10242" max="10242" width="5.7109375" customWidth="1"/>
    <col min="10243" max="10243" width="5.85546875" customWidth="1"/>
    <col min="10244" max="10244" width="7" customWidth="1"/>
    <col min="10245" max="10245" width="5" customWidth="1"/>
    <col min="10246" max="10246" width="23.42578125" customWidth="1"/>
    <col min="10247" max="10247" width="10.7109375" customWidth="1"/>
    <col min="10248" max="10248" width="0" hidden="1" customWidth="1"/>
    <col min="10249" max="10250" width="9.7109375" bestFit="1" customWidth="1"/>
    <col min="10251" max="10251" width="9.85546875" customWidth="1"/>
    <col min="10496" max="10496" width="1.7109375" customWidth="1"/>
    <col min="10497" max="10497" width="4.140625" customWidth="1"/>
    <col min="10498" max="10498" width="5.7109375" customWidth="1"/>
    <col min="10499" max="10499" width="5.85546875" customWidth="1"/>
    <col min="10500" max="10500" width="7" customWidth="1"/>
    <col min="10501" max="10501" width="5" customWidth="1"/>
    <col min="10502" max="10502" width="23.42578125" customWidth="1"/>
    <col min="10503" max="10503" width="10.7109375" customWidth="1"/>
    <col min="10504" max="10504" width="0" hidden="1" customWidth="1"/>
    <col min="10505" max="10506" width="9.7109375" bestFit="1" customWidth="1"/>
    <col min="10507" max="10507" width="9.85546875" customWidth="1"/>
    <col min="10752" max="10752" width="1.7109375" customWidth="1"/>
    <col min="10753" max="10753" width="4.140625" customWidth="1"/>
    <col min="10754" max="10754" width="5.7109375" customWidth="1"/>
    <col min="10755" max="10755" width="5.85546875" customWidth="1"/>
    <col min="10756" max="10756" width="7" customWidth="1"/>
    <col min="10757" max="10757" width="5" customWidth="1"/>
    <col min="10758" max="10758" width="23.42578125" customWidth="1"/>
    <col min="10759" max="10759" width="10.7109375" customWidth="1"/>
    <col min="10760" max="10760" width="0" hidden="1" customWidth="1"/>
    <col min="10761" max="10762" width="9.7109375" bestFit="1" customWidth="1"/>
    <col min="10763" max="10763" width="9.85546875" customWidth="1"/>
    <col min="11008" max="11008" width="1.7109375" customWidth="1"/>
    <col min="11009" max="11009" width="4.140625" customWidth="1"/>
    <col min="11010" max="11010" width="5.7109375" customWidth="1"/>
    <col min="11011" max="11011" width="5.85546875" customWidth="1"/>
    <col min="11012" max="11012" width="7" customWidth="1"/>
    <col min="11013" max="11013" width="5" customWidth="1"/>
    <col min="11014" max="11014" width="23.42578125" customWidth="1"/>
    <col min="11015" max="11015" width="10.7109375" customWidth="1"/>
    <col min="11016" max="11016" width="0" hidden="1" customWidth="1"/>
    <col min="11017" max="11018" width="9.7109375" bestFit="1" customWidth="1"/>
    <col min="11019" max="11019" width="9.85546875" customWidth="1"/>
    <col min="11264" max="11264" width="1.7109375" customWidth="1"/>
    <col min="11265" max="11265" width="4.140625" customWidth="1"/>
    <col min="11266" max="11266" width="5.7109375" customWidth="1"/>
    <col min="11267" max="11267" width="5.85546875" customWidth="1"/>
    <col min="11268" max="11268" width="7" customWidth="1"/>
    <col min="11269" max="11269" width="5" customWidth="1"/>
    <col min="11270" max="11270" width="23.42578125" customWidth="1"/>
    <col min="11271" max="11271" width="10.7109375" customWidth="1"/>
    <col min="11272" max="11272" width="0" hidden="1" customWidth="1"/>
    <col min="11273" max="11274" width="9.7109375" bestFit="1" customWidth="1"/>
    <col min="11275" max="11275" width="9.85546875" customWidth="1"/>
    <col min="11520" max="11520" width="1.7109375" customWidth="1"/>
    <col min="11521" max="11521" width="4.140625" customWidth="1"/>
    <col min="11522" max="11522" width="5.7109375" customWidth="1"/>
    <col min="11523" max="11523" width="5.85546875" customWidth="1"/>
    <col min="11524" max="11524" width="7" customWidth="1"/>
    <col min="11525" max="11525" width="5" customWidth="1"/>
    <col min="11526" max="11526" width="23.42578125" customWidth="1"/>
    <col min="11527" max="11527" width="10.7109375" customWidth="1"/>
    <col min="11528" max="11528" width="0" hidden="1" customWidth="1"/>
    <col min="11529" max="11530" width="9.7109375" bestFit="1" customWidth="1"/>
    <col min="11531" max="11531" width="9.85546875" customWidth="1"/>
    <col min="11776" max="11776" width="1.7109375" customWidth="1"/>
    <col min="11777" max="11777" width="4.140625" customWidth="1"/>
    <col min="11778" max="11778" width="5.7109375" customWidth="1"/>
    <col min="11779" max="11779" width="5.85546875" customWidth="1"/>
    <col min="11780" max="11780" width="7" customWidth="1"/>
    <col min="11781" max="11781" width="5" customWidth="1"/>
    <col min="11782" max="11782" width="23.42578125" customWidth="1"/>
    <col min="11783" max="11783" width="10.7109375" customWidth="1"/>
    <col min="11784" max="11784" width="0" hidden="1" customWidth="1"/>
    <col min="11785" max="11786" width="9.7109375" bestFit="1" customWidth="1"/>
    <col min="11787" max="11787" width="9.85546875" customWidth="1"/>
    <col min="12032" max="12032" width="1.7109375" customWidth="1"/>
    <col min="12033" max="12033" width="4.140625" customWidth="1"/>
    <col min="12034" max="12034" width="5.7109375" customWidth="1"/>
    <col min="12035" max="12035" width="5.85546875" customWidth="1"/>
    <col min="12036" max="12036" width="7" customWidth="1"/>
    <col min="12037" max="12037" width="5" customWidth="1"/>
    <col min="12038" max="12038" width="23.42578125" customWidth="1"/>
    <col min="12039" max="12039" width="10.7109375" customWidth="1"/>
    <col min="12040" max="12040" width="0" hidden="1" customWidth="1"/>
    <col min="12041" max="12042" width="9.7109375" bestFit="1" customWidth="1"/>
    <col min="12043" max="12043" width="9.85546875" customWidth="1"/>
    <col min="12288" max="12288" width="1.7109375" customWidth="1"/>
    <col min="12289" max="12289" width="4.140625" customWidth="1"/>
    <col min="12290" max="12290" width="5.7109375" customWidth="1"/>
    <col min="12291" max="12291" width="5.85546875" customWidth="1"/>
    <col min="12292" max="12292" width="7" customWidth="1"/>
    <col min="12293" max="12293" width="5" customWidth="1"/>
    <col min="12294" max="12294" width="23.42578125" customWidth="1"/>
    <col min="12295" max="12295" width="10.7109375" customWidth="1"/>
    <col min="12296" max="12296" width="0" hidden="1" customWidth="1"/>
    <col min="12297" max="12298" width="9.7109375" bestFit="1" customWidth="1"/>
    <col min="12299" max="12299" width="9.85546875" customWidth="1"/>
    <col min="12544" max="12544" width="1.7109375" customWidth="1"/>
    <col min="12545" max="12545" width="4.140625" customWidth="1"/>
    <col min="12546" max="12546" width="5.7109375" customWidth="1"/>
    <col min="12547" max="12547" width="5.85546875" customWidth="1"/>
    <col min="12548" max="12548" width="7" customWidth="1"/>
    <col min="12549" max="12549" width="5" customWidth="1"/>
    <col min="12550" max="12550" width="23.42578125" customWidth="1"/>
    <col min="12551" max="12551" width="10.7109375" customWidth="1"/>
    <col min="12552" max="12552" width="0" hidden="1" customWidth="1"/>
    <col min="12553" max="12554" width="9.7109375" bestFit="1" customWidth="1"/>
    <col min="12555" max="12555" width="9.85546875" customWidth="1"/>
    <col min="12800" max="12800" width="1.7109375" customWidth="1"/>
    <col min="12801" max="12801" width="4.140625" customWidth="1"/>
    <col min="12802" max="12802" width="5.7109375" customWidth="1"/>
    <col min="12803" max="12803" width="5.85546875" customWidth="1"/>
    <col min="12804" max="12804" width="7" customWidth="1"/>
    <col min="12805" max="12805" width="5" customWidth="1"/>
    <col min="12806" max="12806" width="23.42578125" customWidth="1"/>
    <col min="12807" max="12807" width="10.7109375" customWidth="1"/>
    <col min="12808" max="12808" width="0" hidden="1" customWidth="1"/>
    <col min="12809" max="12810" width="9.7109375" bestFit="1" customWidth="1"/>
    <col min="12811" max="12811" width="9.85546875" customWidth="1"/>
    <col min="13056" max="13056" width="1.7109375" customWidth="1"/>
    <col min="13057" max="13057" width="4.140625" customWidth="1"/>
    <col min="13058" max="13058" width="5.7109375" customWidth="1"/>
    <col min="13059" max="13059" width="5.85546875" customWidth="1"/>
    <col min="13060" max="13060" width="7" customWidth="1"/>
    <col min="13061" max="13061" width="5" customWidth="1"/>
    <col min="13062" max="13062" width="23.42578125" customWidth="1"/>
    <col min="13063" max="13063" width="10.7109375" customWidth="1"/>
    <col min="13064" max="13064" width="0" hidden="1" customWidth="1"/>
    <col min="13065" max="13066" width="9.7109375" bestFit="1" customWidth="1"/>
    <col min="13067" max="13067" width="9.85546875" customWidth="1"/>
    <col min="13312" max="13312" width="1.7109375" customWidth="1"/>
    <col min="13313" max="13313" width="4.140625" customWidth="1"/>
    <col min="13314" max="13314" width="5.7109375" customWidth="1"/>
    <col min="13315" max="13315" width="5.85546875" customWidth="1"/>
    <col min="13316" max="13316" width="7" customWidth="1"/>
    <col min="13317" max="13317" width="5" customWidth="1"/>
    <col min="13318" max="13318" width="23.42578125" customWidth="1"/>
    <col min="13319" max="13319" width="10.7109375" customWidth="1"/>
    <col min="13320" max="13320" width="0" hidden="1" customWidth="1"/>
    <col min="13321" max="13322" width="9.7109375" bestFit="1" customWidth="1"/>
    <col min="13323" max="13323" width="9.85546875" customWidth="1"/>
    <col min="13568" max="13568" width="1.7109375" customWidth="1"/>
    <col min="13569" max="13569" width="4.140625" customWidth="1"/>
    <col min="13570" max="13570" width="5.7109375" customWidth="1"/>
    <col min="13571" max="13571" width="5.85546875" customWidth="1"/>
    <col min="13572" max="13572" width="7" customWidth="1"/>
    <col min="13573" max="13573" width="5" customWidth="1"/>
    <col min="13574" max="13574" width="23.42578125" customWidth="1"/>
    <col min="13575" max="13575" width="10.7109375" customWidth="1"/>
    <col min="13576" max="13576" width="0" hidden="1" customWidth="1"/>
    <col min="13577" max="13578" width="9.7109375" bestFit="1" customWidth="1"/>
    <col min="13579" max="13579" width="9.85546875" customWidth="1"/>
    <col min="13824" max="13824" width="1.7109375" customWidth="1"/>
    <col min="13825" max="13825" width="4.140625" customWidth="1"/>
    <col min="13826" max="13826" width="5.7109375" customWidth="1"/>
    <col min="13827" max="13827" width="5.85546875" customWidth="1"/>
    <col min="13828" max="13828" width="7" customWidth="1"/>
    <col min="13829" max="13829" width="5" customWidth="1"/>
    <col min="13830" max="13830" width="23.42578125" customWidth="1"/>
    <col min="13831" max="13831" width="10.7109375" customWidth="1"/>
    <col min="13832" max="13832" width="0" hidden="1" customWidth="1"/>
    <col min="13833" max="13834" width="9.7109375" bestFit="1" customWidth="1"/>
    <col min="13835" max="13835" width="9.85546875" customWidth="1"/>
    <col min="14080" max="14080" width="1.7109375" customWidth="1"/>
    <col min="14081" max="14081" width="4.140625" customWidth="1"/>
    <col min="14082" max="14082" width="5.7109375" customWidth="1"/>
    <col min="14083" max="14083" width="5.85546875" customWidth="1"/>
    <col min="14084" max="14084" width="7" customWidth="1"/>
    <col min="14085" max="14085" width="5" customWidth="1"/>
    <col min="14086" max="14086" width="23.42578125" customWidth="1"/>
    <col min="14087" max="14087" width="10.7109375" customWidth="1"/>
    <col min="14088" max="14088" width="0" hidden="1" customWidth="1"/>
    <col min="14089" max="14090" width="9.7109375" bestFit="1" customWidth="1"/>
    <col min="14091" max="14091" width="9.85546875" customWidth="1"/>
    <col min="14336" max="14336" width="1.7109375" customWidth="1"/>
    <col min="14337" max="14337" width="4.140625" customWidth="1"/>
    <col min="14338" max="14338" width="5.7109375" customWidth="1"/>
    <col min="14339" max="14339" width="5.85546875" customWidth="1"/>
    <col min="14340" max="14340" width="7" customWidth="1"/>
    <col min="14341" max="14341" width="5" customWidth="1"/>
    <col min="14342" max="14342" width="23.42578125" customWidth="1"/>
    <col min="14343" max="14343" width="10.7109375" customWidth="1"/>
    <col min="14344" max="14344" width="0" hidden="1" customWidth="1"/>
    <col min="14345" max="14346" width="9.7109375" bestFit="1" customWidth="1"/>
    <col min="14347" max="14347" width="9.85546875" customWidth="1"/>
    <col min="14592" max="14592" width="1.7109375" customWidth="1"/>
    <col min="14593" max="14593" width="4.140625" customWidth="1"/>
    <col min="14594" max="14594" width="5.7109375" customWidth="1"/>
    <col min="14595" max="14595" width="5.85546875" customWidth="1"/>
    <col min="14596" max="14596" width="7" customWidth="1"/>
    <col min="14597" max="14597" width="5" customWidth="1"/>
    <col min="14598" max="14598" width="23.42578125" customWidth="1"/>
    <col min="14599" max="14599" width="10.7109375" customWidth="1"/>
    <col min="14600" max="14600" width="0" hidden="1" customWidth="1"/>
    <col min="14601" max="14602" width="9.7109375" bestFit="1" customWidth="1"/>
    <col min="14603" max="14603" width="9.85546875" customWidth="1"/>
    <col min="14848" max="14848" width="1.7109375" customWidth="1"/>
    <col min="14849" max="14849" width="4.140625" customWidth="1"/>
    <col min="14850" max="14850" width="5.7109375" customWidth="1"/>
    <col min="14851" max="14851" width="5.85546875" customWidth="1"/>
    <col min="14852" max="14852" width="7" customWidth="1"/>
    <col min="14853" max="14853" width="5" customWidth="1"/>
    <col min="14854" max="14854" width="23.42578125" customWidth="1"/>
    <col min="14855" max="14855" width="10.7109375" customWidth="1"/>
    <col min="14856" max="14856" width="0" hidden="1" customWidth="1"/>
    <col min="14857" max="14858" width="9.7109375" bestFit="1" customWidth="1"/>
    <col min="14859" max="14859" width="9.85546875" customWidth="1"/>
    <col min="15104" max="15104" width="1.7109375" customWidth="1"/>
    <col min="15105" max="15105" width="4.140625" customWidth="1"/>
    <col min="15106" max="15106" width="5.7109375" customWidth="1"/>
    <col min="15107" max="15107" width="5.85546875" customWidth="1"/>
    <col min="15108" max="15108" width="7" customWidth="1"/>
    <col min="15109" max="15109" width="5" customWidth="1"/>
    <col min="15110" max="15110" width="23.42578125" customWidth="1"/>
    <col min="15111" max="15111" width="10.7109375" customWidth="1"/>
    <col min="15112" max="15112" width="0" hidden="1" customWidth="1"/>
    <col min="15113" max="15114" width="9.7109375" bestFit="1" customWidth="1"/>
    <col min="15115" max="15115" width="9.85546875" customWidth="1"/>
    <col min="15360" max="15360" width="1.7109375" customWidth="1"/>
    <col min="15361" max="15361" width="4.140625" customWidth="1"/>
    <col min="15362" max="15362" width="5.7109375" customWidth="1"/>
    <col min="15363" max="15363" width="5.85546875" customWidth="1"/>
    <col min="15364" max="15364" width="7" customWidth="1"/>
    <col min="15365" max="15365" width="5" customWidth="1"/>
    <col min="15366" max="15366" width="23.42578125" customWidth="1"/>
    <col min="15367" max="15367" width="10.7109375" customWidth="1"/>
    <col min="15368" max="15368" width="0" hidden="1" customWidth="1"/>
    <col min="15369" max="15370" width="9.7109375" bestFit="1" customWidth="1"/>
    <col min="15371" max="15371" width="9.85546875" customWidth="1"/>
    <col min="15616" max="15616" width="1.7109375" customWidth="1"/>
    <col min="15617" max="15617" width="4.140625" customWidth="1"/>
    <col min="15618" max="15618" width="5.7109375" customWidth="1"/>
    <col min="15619" max="15619" width="5.85546875" customWidth="1"/>
    <col min="15620" max="15620" width="7" customWidth="1"/>
    <col min="15621" max="15621" width="5" customWidth="1"/>
    <col min="15622" max="15622" width="23.42578125" customWidth="1"/>
    <col min="15623" max="15623" width="10.7109375" customWidth="1"/>
    <col min="15624" max="15624" width="0" hidden="1" customWidth="1"/>
    <col min="15625" max="15626" width="9.7109375" bestFit="1" customWidth="1"/>
    <col min="15627" max="15627" width="9.85546875" customWidth="1"/>
    <col min="15872" max="15872" width="1.7109375" customWidth="1"/>
    <col min="15873" max="15873" width="4.140625" customWidth="1"/>
    <col min="15874" max="15874" width="5.7109375" customWidth="1"/>
    <col min="15875" max="15875" width="5.85546875" customWidth="1"/>
    <col min="15876" max="15876" width="7" customWidth="1"/>
    <col min="15877" max="15877" width="5" customWidth="1"/>
    <col min="15878" max="15878" width="23.42578125" customWidth="1"/>
    <col min="15879" max="15879" width="10.7109375" customWidth="1"/>
    <col min="15880" max="15880" width="0" hidden="1" customWidth="1"/>
    <col min="15881" max="15882" width="9.7109375" bestFit="1" customWidth="1"/>
    <col min="15883" max="15883" width="9.85546875" customWidth="1"/>
    <col min="16128" max="16128" width="1.7109375" customWidth="1"/>
    <col min="16129" max="16129" width="4.140625" customWidth="1"/>
    <col min="16130" max="16130" width="5.7109375" customWidth="1"/>
    <col min="16131" max="16131" width="5.85546875" customWidth="1"/>
    <col min="16132" max="16132" width="7" customWidth="1"/>
    <col min="16133" max="16133" width="5" customWidth="1"/>
    <col min="16134" max="16134" width="23.42578125" customWidth="1"/>
    <col min="16135" max="16135" width="10.7109375" customWidth="1"/>
    <col min="16136" max="16136" width="0" hidden="1" customWidth="1"/>
    <col min="16137" max="16138" width="9.7109375" bestFit="1" customWidth="1"/>
    <col min="16139" max="16139" width="9.85546875" customWidth="1"/>
  </cols>
  <sheetData>
    <row r="2" spans="2:14" hidden="1" x14ac:dyDescent="0.25"/>
    <row r="3" spans="2:14" ht="15.75" thickBot="1" x14ac:dyDescent="0.3"/>
    <row r="4" spans="2:14" ht="18.75" x14ac:dyDescent="0.3">
      <c r="B4" s="298" t="s">
        <v>273</v>
      </c>
      <c r="C4" s="299"/>
      <c r="D4" s="299"/>
      <c r="E4" s="299"/>
      <c r="F4" s="379"/>
      <c r="G4" s="379"/>
      <c r="H4" s="576"/>
      <c r="I4" s="576"/>
      <c r="J4" s="379"/>
      <c r="K4" s="379"/>
      <c r="L4" s="300"/>
      <c r="M4" s="300"/>
      <c r="N4" s="300"/>
    </row>
    <row r="5" spans="2:14" ht="38.25" x14ac:dyDescent="0.25">
      <c r="B5" s="1014" t="s">
        <v>0</v>
      </c>
      <c r="C5" s="1015"/>
      <c r="D5" s="1015"/>
      <c r="E5" s="1015"/>
      <c r="F5" s="1015"/>
      <c r="G5" s="1016"/>
      <c r="H5" s="538" t="s">
        <v>310</v>
      </c>
      <c r="I5" s="538" t="s">
        <v>311</v>
      </c>
      <c r="J5" s="538" t="s">
        <v>312</v>
      </c>
      <c r="K5" s="538" t="s">
        <v>313</v>
      </c>
      <c r="L5" s="655" t="s">
        <v>314</v>
      </c>
      <c r="M5" s="538" t="s">
        <v>315</v>
      </c>
      <c r="N5" s="538" t="s">
        <v>316</v>
      </c>
    </row>
    <row r="6" spans="2:14" ht="33.75" x14ac:dyDescent="0.25">
      <c r="B6" s="305" t="s">
        <v>209</v>
      </c>
      <c r="C6" s="303" t="s">
        <v>210</v>
      </c>
      <c r="D6" s="304" t="s">
        <v>211</v>
      </c>
      <c r="E6" s="304" t="s">
        <v>212</v>
      </c>
      <c r="F6" s="304" t="s">
        <v>239</v>
      </c>
      <c r="G6" s="305" t="s">
        <v>214</v>
      </c>
      <c r="H6" s="568">
        <f>H7+H12</f>
        <v>24846.160000000003</v>
      </c>
      <c r="I6" s="568">
        <f>I7+I12</f>
        <v>20684.25</v>
      </c>
      <c r="J6" s="306">
        <f>J7+J12</f>
        <v>38970</v>
      </c>
      <c r="K6" s="306">
        <f>K7+K12</f>
        <v>29970</v>
      </c>
      <c r="L6" s="593">
        <f>L7+L12</f>
        <v>27576</v>
      </c>
      <c r="M6" s="593">
        <f t="shared" ref="M6:N6" si="0">M7+M12</f>
        <v>27576</v>
      </c>
      <c r="N6" s="593">
        <f t="shared" si="0"/>
        <v>27576</v>
      </c>
    </row>
    <row r="7" spans="2:14" x14ac:dyDescent="0.25">
      <c r="B7" s="505"/>
      <c r="C7" s="445">
        <v>1</v>
      </c>
      <c r="D7" s="506"/>
      <c r="E7" s="506"/>
      <c r="F7" s="507"/>
      <c r="G7" s="508" t="s">
        <v>274</v>
      </c>
      <c r="H7" s="475">
        <f>SUM(H8)</f>
        <v>14099.27</v>
      </c>
      <c r="I7" s="475">
        <f>SUM(I8)</f>
        <v>14642.890000000001</v>
      </c>
      <c r="J7" s="309">
        <f>J8</f>
        <v>20270</v>
      </c>
      <c r="K7" s="309">
        <f>K8</f>
        <v>20270</v>
      </c>
      <c r="L7" s="490">
        <f>L8</f>
        <v>17696</v>
      </c>
      <c r="M7" s="490">
        <f t="shared" ref="M7:N7" si="1">M8</f>
        <v>17696</v>
      </c>
      <c r="N7" s="490">
        <f t="shared" si="1"/>
        <v>17696</v>
      </c>
    </row>
    <row r="8" spans="2:14" x14ac:dyDescent="0.25">
      <c r="B8" s="509"/>
      <c r="C8" s="510"/>
      <c r="D8" s="510"/>
      <c r="E8" s="511" t="s">
        <v>275</v>
      </c>
      <c r="F8" s="100">
        <v>630</v>
      </c>
      <c r="G8" s="139" t="s">
        <v>19</v>
      </c>
      <c r="H8" s="113">
        <f>SUM(H9:H11)</f>
        <v>14099.27</v>
      </c>
      <c r="I8" s="113">
        <f>SUM(I9:I11)</f>
        <v>14642.890000000001</v>
      </c>
      <c r="J8" s="113">
        <f>SUM(J9:J11)</f>
        <v>20270</v>
      </c>
      <c r="K8" s="113">
        <f>SUM(K9:K11)</f>
        <v>20270</v>
      </c>
      <c r="L8" s="113">
        <f>SUM(L9:L11)</f>
        <v>17696</v>
      </c>
      <c r="M8" s="113">
        <f t="shared" ref="M8:N8" si="2">SUM(M9:M11)</f>
        <v>17696</v>
      </c>
      <c r="N8" s="113">
        <f t="shared" si="2"/>
        <v>17696</v>
      </c>
    </row>
    <row r="9" spans="2:14" x14ac:dyDescent="0.25">
      <c r="B9" s="509"/>
      <c r="C9" s="510"/>
      <c r="D9" s="510"/>
      <c r="E9" s="511" t="s">
        <v>275</v>
      </c>
      <c r="F9" s="316">
        <v>632</v>
      </c>
      <c r="G9" s="317" t="s">
        <v>25</v>
      </c>
      <c r="H9" s="116">
        <v>9622.9</v>
      </c>
      <c r="I9" s="116">
        <v>12279.48</v>
      </c>
      <c r="J9" s="116">
        <v>17000</v>
      </c>
      <c r="K9" s="116">
        <v>17000</v>
      </c>
      <c r="L9" s="103">
        <v>4700</v>
      </c>
      <c r="M9" s="103">
        <v>4700</v>
      </c>
      <c r="N9" s="103">
        <v>4700</v>
      </c>
    </row>
    <row r="10" spans="2:14" x14ac:dyDescent="0.25">
      <c r="B10" s="509"/>
      <c r="C10" s="510"/>
      <c r="D10" s="510"/>
      <c r="E10" s="511" t="s">
        <v>275</v>
      </c>
      <c r="F10" s="149">
        <v>635</v>
      </c>
      <c r="G10" s="104" t="s">
        <v>74</v>
      </c>
      <c r="H10" s="77">
        <v>4179.6899999999996</v>
      </c>
      <c r="I10" s="77">
        <v>2090.88</v>
      </c>
      <c r="J10" s="118">
        <v>3000</v>
      </c>
      <c r="K10" s="116">
        <v>3000</v>
      </c>
      <c r="L10" s="103"/>
      <c r="M10" s="103"/>
      <c r="N10" s="103"/>
    </row>
    <row r="11" spans="2:14" x14ac:dyDescent="0.25">
      <c r="B11" s="509"/>
      <c r="C11" s="510"/>
      <c r="D11" s="510"/>
      <c r="E11" s="511" t="s">
        <v>275</v>
      </c>
      <c r="F11" s="149">
        <v>637</v>
      </c>
      <c r="G11" s="104" t="s">
        <v>49</v>
      </c>
      <c r="H11" s="77">
        <v>296.68</v>
      </c>
      <c r="I11" s="77">
        <v>272.52999999999997</v>
      </c>
      <c r="J11" s="118">
        <v>270</v>
      </c>
      <c r="K11" s="116">
        <v>270</v>
      </c>
      <c r="L11" s="103">
        <v>12996</v>
      </c>
      <c r="M11" s="103">
        <v>12996</v>
      </c>
      <c r="N11" s="103">
        <v>12996</v>
      </c>
    </row>
    <row r="12" spans="2:14" x14ac:dyDescent="0.25">
      <c r="B12" s="308"/>
      <c r="C12" s="445">
        <v>2</v>
      </c>
      <c r="D12" s="512"/>
      <c r="E12" s="513"/>
      <c r="F12" s="514"/>
      <c r="G12" s="515" t="s">
        <v>276</v>
      </c>
      <c r="H12" s="475">
        <f>SUM(H13:H14)</f>
        <v>10746.890000000001</v>
      </c>
      <c r="I12" s="475">
        <f>SUM(I13:I14)</f>
        <v>6041.3600000000006</v>
      </c>
      <c r="J12" s="309">
        <f>J13+J14</f>
        <v>18700</v>
      </c>
      <c r="K12" s="309">
        <f t="shared" ref="K12:L12" si="3">K13+K14</f>
        <v>9700</v>
      </c>
      <c r="L12" s="309">
        <f t="shared" si="3"/>
        <v>9880</v>
      </c>
      <c r="M12" s="309">
        <f>M13+M14</f>
        <v>9880</v>
      </c>
      <c r="N12" s="309">
        <f t="shared" ref="N12" si="4">N13+N14</f>
        <v>9880</v>
      </c>
    </row>
    <row r="13" spans="2:14" ht="26.25" x14ac:dyDescent="0.25">
      <c r="B13" s="387"/>
      <c r="C13" s="387"/>
      <c r="D13" s="387"/>
      <c r="E13" s="388" t="s">
        <v>277</v>
      </c>
      <c r="F13" s="100">
        <v>625</v>
      </c>
      <c r="G13" s="139" t="s">
        <v>77</v>
      </c>
      <c r="H13" s="113">
        <v>640.99</v>
      </c>
      <c r="I13" s="113">
        <v>399.76</v>
      </c>
      <c r="J13" s="113">
        <v>500</v>
      </c>
      <c r="K13" s="113">
        <v>500</v>
      </c>
      <c r="L13" s="113">
        <v>680</v>
      </c>
      <c r="M13" s="113">
        <v>680</v>
      </c>
      <c r="N13" s="113">
        <v>680</v>
      </c>
    </row>
    <row r="14" spans="2:14" x14ac:dyDescent="0.25">
      <c r="B14" s="387"/>
      <c r="C14" s="387"/>
      <c r="D14" s="387"/>
      <c r="E14" s="388" t="s">
        <v>277</v>
      </c>
      <c r="F14" s="100">
        <v>630</v>
      </c>
      <c r="G14" s="139" t="s">
        <v>19</v>
      </c>
      <c r="H14" s="113">
        <f>SUM(H15:H17)</f>
        <v>10105.900000000001</v>
      </c>
      <c r="I14" s="113">
        <f>SUM(I15:I17)</f>
        <v>5641.6</v>
      </c>
      <c r="J14" s="113">
        <f>SUM(J15:J17)</f>
        <v>18200</v>
      </c>
      <c r="K14" s="113">
        <f>SUM(K15:K17)</f>
        <v>9200</v>
      </c>
      <c r="L14" s="113">
        <f>SUM(L15:L17)</f>
        <v>9200</v>
      </c>
      <c r="M14" s="113">
        <f t="shared" ref="M14:N14" si="5">SUM(M15:M17)</f>
        <v>9200</v>
      </c>
      <c r="N14" s="113">
        <f t="shared" si="5"/>
        <v>9200</v>
      </c>
    </row>
    <row r="15" spans="2:14" x14ac:dyDescent="0.25">
      <c r="B15" s="387"/>
      <c r="C15" s="387"/>
      <c r="D15" s="387"/>
      <c r="E15" s="388" t="s">
        <v>277</v>
      </c>
      <c r="F15" s="149">
        <v>633</v>
      </c>
      <c r="G15" s="104" t="s">
        <v>28</v>
      </c>
      <c r="H15" s="77">
        <v>2477.5700000000002</v>
      </c>
      <c r="I15" s="77">
        <v>1769.37</v>
      </c>
      <c r="J15" s="118">
        <v>2000</v>
      </c>
      <c r="K15" s="116">
        <v>2000</v>
      </c>
      <c r="L15" s="103">
        <v>2000</v>
      </c>
      <c r="M15" s="103">
        <v>2000</v>
      </c>
      <c r="N15" s="103">
        <v>2000</v>
      </c>
    </row>
    <row r="16" spans="2:14" ht="26.25" x14ac:dyDescent="0.25">
      <c r="B16" s="387"/>
      <c r="C16" s="387"/>
      <c r="D16" s="387"/>
      <c r="E16" s="388" t="s">
        <v>277</v>
      </c>
      <c r="F16" s="152">
        <v>635</v>
      </c>
      <c r="G16" s="150" t="s">
        <v>85</v>
      </c>
      <c r="H16" s="116">
        <v>926.15</v>
      </c>
      <c r="I16" s="116">
        <v>820.37</v>
      </c>
      <c r="J16" s="116">
        <v>12000</v>
      </c>
      <c r="K16" s="116">
        <v>3000</v>
      </c>
      <c r="L16" s="103">
        <v>2000</v>
      </c>
      <c r="M16" s="103">
        <v>2000</v>
      </c>
      <c r="N16" s="103">
        <v>2000</v>
      </c>
    </row>
    <row r="17" spans="2:14" x14ac:dyDescent="0.25">
      <c r="B17" s="387"/>
      <c r="C17" s="387"/>
      <c r="D17" s="387"/>
      <c r="E17" s="388" t="s">
        <v>277</v>
      </c>
      <c r="F17" s="152">
        <v>637</v>
      </c>
      <c r="G17" s="150" t="s">
        <v>86</v>
      </c>
      <c r="H17" s="116">
        <v>6702.18</v>
      </c>
      <c r="I17" s="116">
        <v>3051.86</v>
      </c>
      <c r="J17" s="116">
        <v>4200</v>
      </c>
      <c r="K17" s="116">
        <v>4200</v>
      </c>
      <c r="L17" s="103">
        <v>5200</v>
      </c>
      <c r="M17" s="103">
        <v>5200</v>
      </c>
      <c r="N17" s="103">
        <v>5200</v>
      </c>
    </row>
    <row r="18" spans="2:14" x14ac:dyDescent="0.25">
      <c r="B18" s="4"/>
      <c r="C18" s="4"/>
      <c r="D18" s="4"/>
      <c r="E18" s="4"/>
      <c r="F18" s="4"/>
      <c r="G18" s="4"/>
      <c r="H18" s="375"/>
      <c r="I18" s="375"/>
      <c r="J18" s="374"/>
      <c r="K18" s="374"/>
    </row>
    <row r="19" spans="2:14" x14ac:dyDescent="0.25">
      <c r="B19" s="1075" t="s">
        <v>108</v>
      </c>
      <c r="C19" s="1076"/>
      <c r="D19" s="1076"/>
      <c r="E19" s="1076"/>
      <c r="F19" s="1076"/>
      <c r="G19" s="1077"/>
      <c r="H19" s="578"/>
      <c r="I19" s="578"/>
      <c r="J19" s="1078"/>
      <c r="K19" s="1078"/>
      <c r="L19" s="516"/>
      <c r="M19" s="516"/>
      <c r="N19" s="516"/>
    </row>
    <row r="20" spans="2:14" ht="33.75" x14ac:dyDescent="0.25">
      <c r="B20" s="305" t="s">
        <v>209</v>
      </c>
      <c r="C20" s="303" t="s">
        <v>210</v>
      </c>
      <c r="D20" s="304" t="s">
        <v>211</v>
      </c>
      <c r="E20" s="304" t="s">
        <v>212</v>
      </c>
      <c r="F20" s="304" t="s">
        <v>239</v>
      </c>
      <c r="G20" s="305" t="s">
        <v>214</v>
      </c>
      <c r="H20" s="568">
        <f>SUM(H21:H22)</f>
        <v>485</v>
      </c>
      <c r="I20" s="568">
        <f>SUM(I21:I22)</f>
        <v>0</v>
      </c>
      <c r="J20" s="306">
        <f>SUM(J21:J22)</f>
        <v>3000</v>
      </c>
      <c r="K20" s="306">
        <f>SUM(K21:K22)</f>
        <v>10320</v>
      </c>
      <c r="L20" s="306">
        <f>SUM(L21:L22)</f>
        <v>0</v>
      </c>
      <c r="M20" s="306">
        <f t="shared" ref="M20:N20" si="6">SUM(M21:M22)</f>
        <v>2000</v>
      </c>
      <c r="N20" s="306">
        <f t="shared" si="6"/>
        <v>0</v>
      </c>
    </row>
    <row r="21" spans="2:14" x14ac:dyDescent="0.25">
      <c r="B21" s="503"/>
      <c r="C21" s="504"/>
      <c r="D21" s="504"/>
      <c r="E21" s="517" t="s">
        <v>277</v>
      </c>
      <c r="F21" s="454">
        <v>713</v>
      </c>
      <c r="G21" s="432" t="s">
        <v>110</v>
      </c>
      <c r="H21" s="579">
        <v>485</v>
      </c>
      <c r="I21" s="579"/>
      <c r="J21" s="82">
        <v>3000</v>
      </c>
      <c r="K21" s="82">
        <v>9200</v>
      </c>
      <c r="L21" s="609"/>
      <c r="M21" s="609">
        <v>2000</v>
      </c>
      <c r="N21" s="516"/>
    </row>
    <row r="22" spans="2:14" ht="26.25" x14ac:dyDescent="0.25">
      <c r="B22" s="518"/>
      <c r="C22" s="518"/>
      <c r="D22" s="518"/>
      <c r="E22" s="517" t="s">
        <v>277</v>
      </c>
      <c r="F22" s="519">
        <v>716</v>
      </c>
      <c r="G22" s="520" t="s">
        <v>111</v>
      </c>
      <c r="H22" s="580"/>
      <c r="I22" s="580"/>
      <c r="J22" s="82"/>
      <c r="K22" s="82">
        <v>1120</v>
      </c>
      <c r="L22" s="609"/>
      <c r="M22" s="516"/>
      <c r="N22" s="516"/>
    </row>
    <row r="23" spans="2:14" x14ac:dyDescent="0.25">
      <c r="E23" s="521"/>
      <c r="F23" s="521"/>
      <c r="G23" s="521"/>
      <c r="H23" s="375"/>
      <c r="I23" s="375"/>
      <c r="J23" s="522"/>
      <c r="K23" s="522"/>
    </row>
    <row r="24" spans="2:14" ht="15.75" x14ac:dyDescent="0.25">
      <c r="B24" s="1025" t="s">
        <v>236</v>
      </c>
      <c r="C24" s="1027"/>
      <c r="D24" s="1027"/>
      <c r="E24" s="1027"/>
      <c r="F24" s="1027"/>
      <c r="G24" s="1027"/>
      <c r="H24" s="475">
        <f>H20+H6</f>
        <v>25331.160000000003</v>
      </c>
      <c r="I24" s="475">
        <f>I20+I6</f>
        <v>20684.25</v>
      </c>
      <c r="J24" s="309">
        <f>J6+J20</f>
        <v>41970</v>
      </c>
      <c r="K24" s="309">
        <f t="shared" ref="K24:N24" si="7">K6+K20</f>
        <v>40290</v>
      </c>
      <c r="L24" s="309">
        <f t="shared" si="7"/>
        <v>27576</v>
      </c>
      <c r="M24" s="309">
        <f t="shared" si="7"/>
        <v>29576</v>
      </c>
      <c r="N24" s="309">
        <f t="shared" si="7"/>
        <v>27576</v>
      </c>
    </row>
    <row r="26" spans="2:14" x14ac:dyDescent="0.25">
      <c r="C26" s="4"/>
    </row>
  </sheetData>
  <mergeCells count="4">
    <mergeCell ref="B5:G5"/>
    <mergeCell ref="B19:G19"/>
    <mergeCell ref="J19:K19"/>
    <mergeCell ref="B24:G2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topLeftCell="A7" workbookViewId="0">
      <selection activeCell="H4" sqref="H4:N4"/>
    </sheetView>
  </sheetViews>
  <sheetFormatPr defaultRowHeight="15" x14ac:dyDescent="0.25"/>
  <cols>
    <col min="1" max="1" width="1" customWidth="1"/>
    <col min="2" max="2" width="4.28515625" customWidth="1"/>
    <col min="3" max="3" width="6" customWidth="1"/>
    <col min="4" max="4" width="5.7109375" customWidth="1"/>
    <col min="5" max="5" width="7.140625" customWidth="1"/>
    <col min="6" max="6" width="8.28515625" customWidth="1"/>
    <col min="7" max="7" width="23.28515625" customWidth="1"/>
    <col min="8" max="8" width="10.7109375" customWidth="1"/>
    <col min="9" max="9" width="11.85546875" customWidth="1"/>
    <col min="10" max="10" width="10.5703125" style="9" customWidth="1"/>
    <col min="11" max="11" width="12" style="9" customWidth="1"/>
    <col min="12" max="12" width="11" customWidth="1"/>
    <col min="13" max="13" width="10.42578125" customWidth="1"/>
    <col min="14" max="14" width="10.85546875" customWidth="1"/>
    <col min="256" max="256" width="1" customWidth="1"/>
    <col min="257" max="257" width="4.28515625" customWidth="1"/>
    <col min="258" max="258" width="6" customWidth="1"/>
    <col min="259" max="259" width="5.7109375" customWidth="1"/>
    <col min="260" max="260" width="7.140625" customWidth="1"/>
    <col min="261" max="261" width="8.28515625" customWidth="1"/>
    <col min="262" max="262" width="23.28515625" customWidth="1"/>
    <col min="263" max="263" width="10.5703125" customWidth="1"/>
    <col min="264" max="264" width="0" hidden="1" customWidth="1"/>
    <col min="265" max="265" width="11.140625" customWidth="1"/>
    <col min="266" max="266" width="9.7109375" bestFit="1" customWidth="1"/>
    <col min="267" max="267" width="10.42578125" customWidth="1"/>
    <col min="268" max="268" width="11" customWidth="1"/>
    <col min="512" max="512" width="1" customWidth="1"/>
    <col min="513" max="513" width="4.28515625" customWidth="1"/>
    <col min="514" max="514" width="6" customWidth="1"/>
    <col min="515" max="515" width="5.7109375" customWidth="1"/>
    <col min="516" max="516" width="7.140625" customWidth="1"/>
    <col min="517" max="517" width="8.28515625" customWidth="1"/>
    <col min="518" max="518" width="23.28515625" customWidth="1"/>
    <col min="519" max="519" width="10.5703125" customWidth="1"/>
    <col min="520" max="520" width="0" hidden="1" customWidth="1"/>
    <col min="521" max="521" width="11.140625" customWidth="1"/>
    <col min="522" max="522" width="9.7109375" bestFit="1" customWidth="1"/>
    <col min="523" max="523" width="10.42578125" customWidth="1"/>
    <col min="524" max="524" width="11" customWidth="1"/>
    <col min="768" max="768" width="1" customWidth="1"/>
    <col min="769" max="769" width="4.28515625" customWidth="1"/>
    <col min="770" max="770" width="6" customWidth="1"/>
    <col min="771" max="771" width="5.7109375" customWidth="1"/>
    <col min="772" max="772" width="7.140625" customWidth="1"/>
    <col min="773" max="773" width="8.28515625" customWidth="1"/>
    <col min="774" max="774" width="23.28515625" customWidth="1"/>
    <col min="775" max="775" width="10.5703125" customWidth="1"/>
    <col min="776" max="776" width="0" hidden="1" customWidth="1"/>
    <col min="777" max="777" width="11.140625" customWidth="1"/>
    <col min="778" max="778" width="9.7109375" bestFit="1" customWidth="1"/>
    <col min="779" max="779" width="10.42578125" customWidth="1"/>
    <col min="780" max="780" width="11" customWidth="1"/>
    <col min="1024" max="1024" width="1" customWidth="1"/>
    <col min="1025" max="1025" width="4.28515625" customWidth="1"/>
    <col min="1026" max="1026" width="6" customWidth="1"/>
    <col min="1027" max="1027" width="5.7109375" customWidth="1"/>
    <col min="1028" max="1028" width="7.140625" customWidth="1"/>
    <col min="1029" max="1029" width="8.28515625" customWidth="1"/>
    <col min="1030" max="1030" width="23.28515625" customWidth="1"/>
    <col min="1031" max="1031" width="10.5703125" customWidth="1"/>
    <col min="1032" max="1032" width="0" hidden="1" customWidth="1"/>
    <col min="1033" max="1033" width="11.140625" customWidth="1"/>
    <col min="1034" max="1034" width="9.7109375" bestFit="1" customWidth="1"/>
    <col min="1035" max="1035" width="10.42578125" customWidth="1"/>
    <col min="1036" max="1036" width="11" customWidth="1"/>
    <col min="1280" max="1280" width="1" customWidth="1"/>
    <col min="1281" max="1281" width="4.28515625" customWidth="1"/>
    <col min="1282" max="1282" width="6" customWidth="1"/>
    <col min="1283" max="1283" width="5.7109375" customWidth="1"/>
    <col min="1284" max="1284" width="7.140625" customWidth="1"/>
    <col min="1285" max="1285" width="8.28515625" customWidth="1"/>
    <col min="1286" max="1286" width="23.28515625" customWidth="1"/>
    <col min="1287" max="1287" width="10.5703125" customWidth="1"/>
    <col min="1288" max="1288" width="0" hidden="1" customWidth="1"/>
    <col min="1289" max="1289" width="11.140625" customWidth="1"/>
    <col min="1290" max="1290" width="9.7109375" bestFit="1" customWidth="1"/>
    <col min="1291" max="1291" width="10.42578125" customWidth="1"/>
    <col min="1292" max="1292" width="11" customWidth="1"/>
    <col min="1536" max="1536" width="1" customWidth="1"/>
    <col min="1537" max="1537" width="4.28515625" customWidth="1"/>
    <col min="1538" max="1538" width="6" customWidth="1"/>
    <col min="1539" max="1539" width="5.7109375" customWidth="1"/>
    <col min="1540" max="1540" width="7.140625" customWidth="1"/>
    <col min="1541" max="1541" width="8.28515625" customWidth="1"/>
    <col min="1542" max="1542" width="23.28515625" customWidth="1"/>
    <col min="1543" max="1543" width="10.5703125" customWidth="1"/>
    <col min="1544" max="1544" width="0" hidden="1" customWidth="1"/>
    <col min="1545" max="1545" width="11.140625" customWidth="1"/>
    <col min="1546" max="1546" width="9.7109375" bestFit="1" customWidth="1"/>
    <col min="1547" max="1547" width="10.42578125" customWidth="1"/>
    <col min="1548" max="1548" width="11" customWidth="1"/>
    <col min="1792" max="1792" width="1" customWidth="1"/>
    <col min="1793" max="1793" width="4.28515625" customWidth="1"/>
    <col min="1794" max="1794" width="6" customWidth="1"/>
    <col min="1795" max="1795" width="5.7109375" customWidth="1"/>
    <col min="1796" max="1796" width="7.140625" customWidth="1"/>
    <col min="1797" max="1797" width="8.28515625" customWidth="1"/>
    <col min="1798" max="1798" width="23.28515625" customWidth="1"/>
    <col min="1799" max="1799" width="10.5703125" customWidth="1"/>
    <col min="1800" max="1800" width="0" hidden="1" customWidth="1"/>
    <col min="1801" max="1801" width="11.140625" customWidth="1"/>
    <col min="1802" max="1802" width="9.7109375" bestFit="1" customWidth="1"/>
    <col min="1803" max="1803" width="10.42578125" customWidth="1"/>
    <col min="1804" max="1804" width="11" customWidth="1"/>
    <col min="2048" max="2048" width="1" customWidth="1"/>
    <col min="2049" max="2049" width="4.28515625" customWidth="1"/>
    <col min="2050" max="2050" width="6" customWidth="1"/>
    <col min="2051" max="2051" width="5.7109375" customWidth="1"/>
    <col min="2052" max="2052" width="7.140625" customWidth="1"/>
    <col min="2053" max="2053" width="8.28515625" customWidth="1"/>
    <col min="2054" max="2054" width="23.28515625" customWidth="1"/>
    <col min="2055" max="2055" width="10.5703125" customWidth="1"/>
    <col min="2056" max="2056" width="0" hidden="1" customWidth="1"/>
    <col min="2057" max="2057" width="11.140625" customWidth="1"/>
    <col min="2058" max="2058" width="9.7109375" bestFit="1" customWidth="1"/>
    <col min="2059" max="2059" width="10.42578125" customWidth="1"/>
    <col min="2060" max="2060" width="11" customWidth="1"/>
    <col min="2304" max="2304" width="1" customWidth="1"/>
    <col min="2305" max="2305" width="4.28515625" customWidth="1"/>
    <col min="2306" max="2306" width="6" customWidth="1"/>
    <col min="2307" max="2307" width="5.7109375" customWidth="1"/>
    <col min="2308" max="2308" width="7.140625" customWidth="1"/>
    <col min="2309" max="2309" width="8.28515625" customWidth="1"/>
    <col min="2310" max="2310" width="23.28515625" customWidth="1"/>
    <col min="2311" max="2311" width="10.5703125" customWidth="1"/>
    <col min="2312" max="2312" width="0" hidden="1" customWidth="1"/>
    <col min="2313" max="2313" width="11.140625" customWidth="1"/>
    <col min="2314" max="2314" width="9.7109375" bestFit="1" customWidth="1"/>
    <col min="2315" max="2315" width="10.42578125" customWidth="1"/>
    <col min="2316" max="2316" width="11" customWidth="1"/>
    <col min="2560" max="2560" width="1" customWidth="1"/>
    <col min="2561" max="2561" width="4.28515625" customWidth="1"/>
    <col min="2562" max="2562" width="6" customWidth="1"/>
    <col min="2563" max="2563" width="5.7109375" customWidth="1"/>
    <col min="2564" max="2564" width="7.140625" customWidth="1"/>
    <col min="2565" max="2565" width="8.28515625" customWidth="1"/>
    <col min="2566" max="2566" width="23.28515625" customWidth="1"/>
    <col min="2567" max="2567" width="10.5703125" customWidth="1"/>
    <col min="2568" max="2568" width="0" hidden="1" customWidth="1"/>
    <col min="2569" max="2569" width="11.140625" customWidth="1"/>
    <col min="2570" max="2570" width="9.7109375" bestFit="1" customWidth="1"/>
    <col min="2571" max="2571" width="10.42578125" customWidth="1"/>
    <col min="2572" max="2572" width="11" customWidth="1"/>
    <col min="2816" max="2816" width="1" customWidth="1"/>
    <col min="2817" max="2817" width="4.28515625" customWidth="1"/>
    <col min="2818" max="2818" width="6" customWidth="1"/>
    <col min="2819" max="2819" width="5.7109375" customWidth="1"/>
    <col min="2820" max="2820" width="7.140625" customWidth="1"/>
    <col min="2821" max="2821" width="8.28515625" customWidth="1"/>
    <col min="2822" max="2822" width="23.28515625" customWidth="1"/>
    <col min="2823" max="2823" width="10.5703125" customWidth="1"/>
    <col min="2824" max="2824" width="0" hidden="1" customWidth="1"/>
    <col min="2825" max="2825" width="11.140625" customWidth="1"/>
    <col min="2826" max="2826" width="9.7109375" bestFit="1" customWidth="1"/>
    <col min="2827" max="2827" width="10.42578125" customWidth="1"/>
    <col min="2828" max="2828" width="11" customWidth="1"/>
    <col min="3072" max="3072" width="1" customWidth="1"/>
    <col min="3073" max="3073" width="4.28515625" customWidth="1"/>
    <col min="3074" max="3074" width="6" customWidth="1"/>
    <col min="3075" max="3075" width="5.7109375" customWidth="1"/>
    <col min="3076" max="3076" width="7.140625" customWidth="1"/>
    <col min="3077" max="3077" width="8.28515625" customWidth="1"/>
    <col min="3078" max="3078" width="23.28515625" customWidth="1"/>
    <col min="3079" max="3079" width="10.5703125" customWidth="1"/>
    <col min="3080" max="3080" width="0" hidden="1" customWidth="1"/>
    <col min="3081" max="3081" width="11.140625" customWidth="1"/>
    <col min="3082" max="3082" width="9.7109375" bestFit="1" customWidth="1"/>
    <col min="3083" max="3083" width="10.42578125" customWidth="1"/>
    <col min="3084" max="3084" width="11" customWidth="1"/>
    <col min="3328" max="3328" width="1" customWidth="1"/>
    <col min="3329" max="3329" width="4.28515625" customWidth="1"/>
    <col min="3330" max="3330" width="6" customWidth="1"/>
    <col min="3331" max="3331" width="5.7109375" customWidth="1"/>
    <col min="3332" max="3332" width="7.140625" customWidth="1"/>
    <col min="3333" max="3333" width="8.28515625" customWidth="1"/>
    <col min="3334" max="3334" width="23.28515625" customWidth="1"/>
    <col min="3335" max="3335" width="10.5703125" customWidth="1"/>
    <col min="3336" max="3336" width="0" hidden="1" customWidth="1"/>
    <col min="3337" max="3337" width="11.140625" customWidth="1"/>
    <col min="3338" max="3338" width="9.7109375" bestFit="1" customWidth="1"/>
    <col min="3339" max="3339" width="10.42578125" customWidth="1"/>
    <col min="3340" max="3340" width="11" customWidth="1"/>
    <col min="3584" max="3584" width="1" customWidth="1"/>
    <col min="3585" max="3585" width="4.28515625" customWidth="1"/>
    <col min="3586" max="3586" width="6" customWidth="1"/>
    <col min="3587" max="3587" width="5.7109375" customWidth="1"/>
    <col min="3588" max="3588" width="7.140625" customWidth="1"/>
    <col min="3589" max="3589" width="8.28515625" customWidth="1"/>
    <col min="3590" max="3590" width="23.28515625" customWidth="1"/>
    <col min="3591" max="3591" width="10.5703125" customWidth="1"/>
    <col min="3592" max="3592" width="0" hidden="1" customWidth="1"/>
    <col min="3593" max="3593" width="11.140625" customWidth="1"/>
    <col min="3594" max="3594" width="9.7109375" bestFit="1" customWidth="1"/>
    <col min="3595" max="3595" width="10.42578125" customWidth="1"/>
    <col min="3596" max="3596" width="11" customWidth="1"/>
    <col min="3840" max="3840" width="1" customWidth="1"/>
    <col min="3841" max="3841" width="4.28515625" customWidth="1"/>
    <col min="3842" max="3842" width="6" customWidth="1"/>
    <col min="3843" max="3843" width="5.7109375" customWidth="1"/>
    <col min="3844" max="3844" width="7.140625" customWidth="1"/>
    <col min="3845" max="3845" width="8.28515625" customWidth="1"/>
    <col min="3846" max="3846" width="23.28515625" customWidth="1"/>
    <col min="3847" max="3847" width="10.5703125" customWidth="1"/>
    <col min="3848" max="3848" width="0" hidden="1" customWidth="1"/>
    <col min="3849" max="3849" width="11.140625" customWidth="1"/>
    <col min="3850" max="3850" width="9.7109375" bestFit="1" customWidth="1"/>
    <col min="3851" max="3851" width="10.42578125" customWidth="1"/>
    <col min="3852" max="3852" width="11" customWidth="1"/>
    <col min="4096" max="4096" width="1" customWidth="1"/>
    <col min="4097" max="4097" width="4.28515625" customWidth="1"/>
    <col min="4098" max="4098" width="6" customWidth="1"/>
    <col min="4099" max="4099" width="5.7109375" customWidth="1"/>
    <col min="4100" max="4100" width="7.140625" customWidth="1"/>
    <col min="4101" max="4101" width="8.28515625" customWidth="1"/>
    <col min="4102" max="4102" width="23.28515625" customWidth="1"/>
    <col min="4103" max="4103" width="10.5703125" customWidth="1"/>
    <col min="4104" max="4104" width="0" hidden="1" customWidth="1"/>
    <col min="4105" max="4105" width="11.140625" customWidth="1"/>
    <col min="4106" max="4106" width="9.7109375" bestFit="1" customWidth="1"/>
    <col min="4107" max="4107" width="10.42578125" customWidth="1"/>
    <col min="4108" max="4108" width="11" customWidth="1"/>
    <col min="4352" max="4352" width="1" customWidth="1"/>
    <col min="4353" max="4353" width="4.28515625" customWidth="1"/>
    <col min="4354" max="4354" width="6" customWidth="1"/>
    <col min="4355" max="4355" width="5.7109375" customWidth="1"/>
    <col min="4356" max="4356" width="7.140625" customWidth="1"/>
    <col min="4357" max="4357" width="8.28515625" customWidth="1"/>
    <col min="4358" max="4358" width="23.28515625" customWidth="1"/>
    <col min="4359" max="4359" width="10.5703125" customWidth="1"/>
    <col min="4360" max="4360" width="0" hidden="1" customWidth="1"/>
    <col min="4361" max="4361" width="11.140625" customWidth="1"/>
    <col min="4362" max="4362" width="9.7109375" bestFit="1" customWidth="1"/>
    <col min="4363" max="4363" width="10.42578125" customWidth="1"/>
    <col min="4364" max="4364" width="11" customWidth="1"/>
    <col min="4608" max="4608" width="1" customWidth="1"/>
    <col min="4609" max="4609" width="4.28515625" customWidth="1"/>
    <col min="4610" max="4610" width="6" customWidth="1"/>
    <col min="4611" max="4611" width="5.7109375" customWidth="1"/>
    <col min="4612" max="4612" width="7.140625" customWidth="1"/>
    <col min="4613" max="4613" width="8.28515625" customWidth="1"/>
    <col min="4614" max="4614" width="23.28515625" customWidth="1"/>
    <col min="4615" max="4615" width="10.5703125" customWidth="1"/>
    <col min="4616" max="4616" width="0" hidden="1" customWidth="1"/>
    <col min="4617" max="4617" width="11.140625" customWidth="1"/>
    <col min="4618" max="4618" width="9.7109375" bestFit="1" customWidth="1"/>
    <col min="4619" max="4619" width="10.42578125" customWidth="1"/>
    <col min="4620" max="4620" width="11" customWidth="1"/>
    <col min="4864" max="4864" width="1" customWidth="1"/>
    <col min="4865" max="4865" width="4.28515625" customWidth="1"/>
    <col min="4866" max="4866" width="6" customWidth="1"/>
    <col min="4867" max="4867" width="5.7109375" customWidth="1"/>
    <col min="4868" max="4868" width="7.140625" customWidth="1"/>
    <col min="4869" max="4869" width="8.28515625" customWidth="1"/>
    <col min="4870" max="4870" width="23.28515625" customWidth="1"/>
    <col min="4871" max="4871" width="10.5703125" customWidth="1"/>
    <col min="4872" max="4872" width="0" hidden="1" customWidth="1"/>
    <col min="4873" max="4873" width="11.140625" customWidth="1"/>
    <col min="4874" max="4874" width="9.7109375" bestFit="1" customWidth="1"/>
    <col min="4875" max="4875" width="10.42578125" customWidth="1"/>
    <col min="4876" max="4876" width="11" customWidth="1"/>
    <col min="5120" max="5120" width="1" customWidth="1"/>
    <col min="5121" max="5121" width="4.28515625" customWidth="1"/>
    <col min="5122" max="5122" width="6" customWidth="1"/>
    <col min="5123" max="5123" width="5.7109375" customWidth="1"/>
    <col min="5124" max="5124" width="7.140625" customWidth="1"/>
    <col min="5125" max="5125" width="8.28515625" customWidth="1"/>
    <col min="5126" max="5126" width="23.28515625" customWidth="1"/>
    <col min="5127" max="5127" width="10.5703125" customWidth="1"/>
    <col min="5128" max="5128" width="0" hidden="1" customWidth="1"/>
    <col min="5129" max="5129" width="11.140625" customWidth="1"/>
    <col min="5130" max="5130" width="9.7109375" bestFit="1" customWidth="1"/>
    <col min="5131" max="5131" width="10.42578125" customWidth="1"/>
    <col min="5132" max="5132" width="11" customWidth="1"/>
    <col min="5376" max="5376" width="1" customWidth="1"/>
    <col min="5377" max="5377" width="4.28515625" customWidth="1"/>
    <col min="5378" max="5378" width="6" customWidth="1"/>
    <col min="5379" max="5379" width="5.7109375" customWidth="1"/>
    <col min="5380" max="5380" width="7.140625" customWidth="1"/>
    <col min="5381" max="5381" width="8.28515625" customWidth="1"/>
    <col min="5382" max="5382" width="23.28515625" customWidth="1"/>
    <col min="5383" max="5383" width="10.5703125" customWidth="1"/>
    <col min="5384" max="5384" width="0" hidden="1" customWidth="1"/>
    <col min="5385" max="5385" width="11.140625" customWidth="1"/>
    <col min="5386" max="5386" width="9.7109375" bestFit="1" customWidth="1"/>
    <col min="5387" max="5387" width="10.42578125" customWidth="1"/>
    <col min="5388" max="5388" width="11" customWidth="1"/>
    <col min="5632" max="5632" width="1" customWidth="1"/>
    <col min="5633" max="5633" width="4.28515625" customWidth="1"/>
    <col min="5634" max="5634" width="6" customWidth="1"/>
    <col min="5635" max="5635" width="5.7109375" customWidth="1"/>
    <col min="5636" max="5636" width="7.140625" customWidth="1"/>
    <col min="5637" max="5637" width="8.28515625" customWidth="1"/>
    <col min="5638" max="5638" width="23.28515625" customWidth="1"/>
    <col min="5639" max="5639" width="10.5703125" customWidth="1"/>
    <col min="5640" max="5640" width="0" hidden="1" customWidth="1"/>
    <col min="5641" max="5641" width="11.140625" customWidth="1"/>
    <col min="5642" max="5642" width="9.7109375" bestFit="1" customWidth="1"/>
    <col min="5643" max="5643" width="10.42578125" customWidth="1"/>
    <col min="5644" max="5644" width="11" customWidth="1"/>
    <col min="5888" max="5888" width="1" customWidth="1"/>
    <col min="5889" max="5889" width="4.28515625" customWidth="1"/>
    <col min="5890" max="5890" width="6" customWidth="1"/>
    <col min="5891" max="5891" width="5.7109375" customWidth="1"/>
    <col min="5892" max="5892" width="7.140625" customWidth="1"/>
    <col min="5893" max="5893" width="8.28515625" customWidth="1"/>
    <col min="5894" max="5894" width="23.28515625" customWidth="1"/>
    <col min="5895" max="5895" width="10.5703125" customWidth="1"/>
    <col min="5896" max="5896" width="0" hidden="1" customWidth="1"/>
    <col min="5897" max="5897" width="11.140625" customWidth="1"/>
    <col min="5898" max="5898" width="9.7109375" bestFit="1" customWidth="1"/>
    <col min="5899" max="5899" width="10.42578125" customWidth="1"/>
    <col min="5900" max="5900" width="11" customWidth="1"/>
    <col min="6144" max="6144" width="1" customWidth="1"/>
    <col min="6145" max="6145" width="4.28515625" customWidth="1"/>
    <col min="6146" max="6146" width="6" customWidth="1"/>
    <col min="6147" max="6147" width="5.7109375" customWidth="1"/>
    <col min="6148" max="6148" width="7.140625" customWidth="1"/>
    <col min="6149" max="6149" width="8.28515625" customWidth="1"/>
    <col min="6150" max="6150" width="23.28515625" customWidth="1"/>
    <col min="6151" max="6151" width="10.5703125" customWidth="1"/>
    <col min="6152" max="6152" width="0" hidden="1" customWidth="1"/>
    <col min="6153" max="6153" width="11.140625" customWidth="1"/>
    <col min="6154" max="6154" width="9.7109375" bestFit="1" customWidth="1"/>
    <col min="6155" max="6155" width="10.42578125" customWidth="1"/>
    <col min="6156" max="6156" width="11" customWidth="1"/>
    <col min="6400" max="6400" width="1" customWidth="1"/>
    <col min="6401" max="6401" width="4.28515625" customWidth="1"/>
    <col min="6402" max="6402" width="6" customWidth="1"/>
    <col min="6403" max="6403" width="5.7109375" customWidth="1"/>
    <col min="6404" max="6404" width="7.140625" customWidth="1"/>
    <col min="6405" max="6405" width="8.28515625" customWidth="1"/>
    <col min="6406" max="6406" width="23.28515625" customWidth="1"/>
    <col min="6407" max="6407" width="10.5703125" customWidth="1"/>
    <col min="6408" max="6408" width="0" hidden="1" customWidth="1"/>
    <col min="6409" max="6409" width="11.140625" customWidth="1"/>
    <col min="6410" max="6410" width="9.7109375" bestFit="1" customWidth="1"/>
    <col min="6411" max="6411" width="10.42578125" customWidth="1"/>
    <col min="6412" max="6412" width="11" customWidth="1"/>
    <col min="6656" max="6656" width="1" customWidth="1"/>
    <col min="6657" max="6657" width="4.28515625" customWidth="1"/>
    <col min="6658" max="6658" width="6" customWidth="1"/>
    <col min="6659" max="6659" width="5.7109375" customWidth="1"/>
    <col min="6660" max="6660" width="7.140625" customWidth="1"/>
    <col min="6661" max="6661" width="8.28515625" customWidth="1"/>
    <col min="6662" max="6662" width="23.28515625" customWidth="1"/>
    <col min="6663" max="6663" width="10.5703125" customWidth="1"/>
    <col min="6664" max="6664" width="0" hidden="1" customWidth="1"/>
    <col min="6665" max="6665" width="11.140625" customWidth="1"/>
    <col min="6666" max="6666" width="9.7109375" bestFit="1" customWidth="1"/>
    <col min="6667" max="6667" width="10.42578125" customWidth="1"/>
    <col min="6668" max="6668" width="11" customWidth="1"/>
    <col min="6912" max="6912" width="1" customWidth="1"/>
    <col min="6913" max="6913" width="4.28515625" customWidth="1"/>
    <col min="6914" max="6914" width="6" customWidth="1"/>
    <col min="6915" max="6915" width="5.7109375" customWidth="1"/>
    <col min="6916" max="6916" width="7.140625" customWidth="1"/>
    <col min="6917" max="6917" width="8.28515625" customWidth="1"/>
    <col min="6918" max="6918" width="23.28515625" customWidth="1"/>
    <col min="6919" max="6919" width="10.5703125" customWidth="1"/>
    <col min="6920" max="6920" width="0" hidden="1" customWidth="1"/>
    <col min="6921" max="6921" width="11.140625" customWidth="1"/>
    <col min="6922" max="6922" width="9.7109375" bestFit="1" customWidth="1"/>
    <col min="6923" max="6923" width="10.42578125" customWidth="1"/>
    <col min="6924" max="6924" width="11" customWidth="1"/>
    <col min="7168" max="7168" width="1" customWidth="1"/>
    <col min="7169" max="7169" width="4.28515625" customWidth="1"/>
    <col min="7170" max="7170" width="6" customWidth="1"/>
    <col min="7171" max="7171" width="5.7109375" customWidth="1"/>
    <col min="7172" max="7172" width="7.140625" customWidth="1"/>
    <col min="7173" max="7173" width="8.28515625" customWidth="1"/>
    <col min="7174" max="7174" width="23.28515625" customWidth="1"/>
    <col min="7175" max="7175" width="10.5703125" customWidth="1"/>
    <col min="7176" max="7176" width="0" hidden="1" customWidth="1"/>
    <col min="7177" max="7177" width="11.140625" customWidth="1"/>
    <col min="7178" max="7178" width="9.7109375" bestFit="1" customWidth="1"/>
    <col min="7179" max="7179" width="10.42578125" customWidth="1"/>
    <col min="7180" max="7180" width="11" customWidth="1"/>
    <col min="7424" max="7424" width="1" customWidth="1"/>
    <col min="7425" max="7425" width="4.28515625" customWidth="1"/>
    <col min="7426" max="7426" width="6" customWidth="1"/>
    <col min="7427" max="7427" width="5.7109375" customWidth="1"/>
    <col min="7428" max="7428" width="7.140625" customWidth="1"/>
    <col min="7429" max="7429" width="8.28515625" customWidth="1"/>
    <col min="7430" max="7430" width="23.28515625" customWidth="1"/>
    <col min="7431" max="7431" width="10.5703125" customWidth="1"/>
    <col min="7432" max="7432" width="0" hidden="1" customWidth="1"/>
    <col min="7433" max="7433" width="11.140625" customWidth="1"/>
    <col min="7434" max="7434" width="9.7109375" bestFit="1" customWidth="1"/>
    <col min="7435" max="7435" width="10.42578125" customWidth="1"/>
    <col min="7436" max="7436" width="11" customWidth="1"/>
    <col min="7680" max="7680" width="1" customWidth="1"/>
    <col min="7681" max="7681" width="4.28515625" customWidth="1"/>
    <col min="7682" max="7682" width="6" customWidth="1"/>
    <col min="7683" max="7683" width="5.7109375" customWidth="1"/>
    <col min="7684" max="7684" width="7.140625" customWidth="1"/>
    <col min="7685" max="7685" width="8.28515625" customWidth="1"/>
    <col min="7686" max="7686" width="23.28515625" customWidth="1"/>
    <col min="7687" max="7687" width="10.5703125" customWidth="1"/>
    <col min="7688" max="7688" width="0" hidden="1" customWidth="1"/>
    <col min="7689" max="7689" width="11.140625" customWidth="1"/>
    <col min="7690" max="7690" width="9.7109375" bestFit="1" customWidth="1"/>
    <col min="7691" max="7691" width="10.42578125" customWidth="1"/>
    <col min="7692" max="7692" width="11" customWidth="1"/>
    <col min="7936" max="7936" width="1" customWidth="1"/>
    <col min="7937" max="7937" width="4.28515625" customWidth="1"/>
    <col min="7938" max="7938" width="6" customWidth="1"/>
    <col min="7939" max="7939" width="5.7109375" customWidth="1"/>
    <col min="7940" max="7940" width="7.140625" customWidth="1"/>
    <col min="7941" max="7941" width="8.28515625" customWidth="1"/>
    <col min="7942" max="7942" width="23.28515625" customWidth="1"/>
    <col min="7943" max="7943" width="10.5703125" customWidth="1"/>
    <col min="7944" max="7944" width="0" hidden="1" customWidth="1"/>
    <col min="7945" max="7945" width="11.140625" customWidth="1"/>
    <col min="7946" max="7946" width="9.7109375" bestFit="1" customWidth="1"/>
    <col min="7947" max="7947" width="10.42578125" customWidth="1"/>
    <col min="7948" max="7948" width="11" customWidth="1"/>
    <col min="8192" max="8192" width="1" customWidth="1"/>
    <col min="8193" max="8193" width="4.28515625" customWidth="1"/>
    <col min="8194" max="8194" width="6" customWidth="1"/>
    <col min="8195" max="8195" width="5.7109375" customWidth="1"/>
    <col min="8196" max="8196" width="7.140625" customWidth="1"/>
    <col min="8197" max="8197" width="8.28515625" customWidth="1"/>
    <col min="8198" max="8198" width="23.28515625" customWidth="1"/>
    <col min="8199" max="8199" width="10.5703125" customWidth="1"/>
    <col min="8200" max="8200" width="0" hidden="1" customWidth="1"/>
    <col min="8201" max="8201" width="11.140625" customWidth="1"/>
    <col min="8202" max="8202" width="9.7109375" bestFit="1" customWidth="1"/>
    <col min="8203" max="8203" width="10.42578125" customWidth="1"/>
    <col min="8204" max="8204" width="11" customWidth="1"/>
    <col min="8448" max="8448" width="1" customWidth="1"/>
    <col min="8449" max="8449" width="4.28515625" customWidth="1"/>
    <col min="8450" max="8450" width="6" customWidth="1"/>
    <col min="8451" max="8451" width="5.7109375" customWidth="1"/>
    <col min="8452" max="8452" width="7.140625" customWidth="1"/>
    <col min="8453" max="8453" width="8.28515625" customWidth="1"/>
    <col min="8454" max="8454" width="23.28515625" customWidth="1"/>
    <col min="8455" max="8455" width="10.5703125" customWidth="1"/>
    <col min="8456" max="8456" width="0" hidden="1" customWidth="1"/>
    <col min="8457" max="8457" width="11.140625" customWidth="1"/>
    <col min="8458" max="8458" width="9.7109375" bestFit="1" customWidth="1"/>
    <col min="8459" max="8459" width="10.42578125" customWidth="1"/>
    <col min="8460" max="8460" width="11" customWidth="1"/>
    <col min="8704" max="8704" width="1" customWidth="1"/>
    <col min="8705" max="8705" width="4.28515625" customWidth="1"/>
    <col min="8706" max="8706" width="6" customWidth="1"/>
    <col min="8707" max="8707" width="5.7109375" customWidth="1"/>
    <col min="8708" max="8708" width="7.140625" customWidth="1"/>
    <col min="8709" max="8709" width="8.28515625" customWidth="1"/>
    <col min="8710" max="8710" width="23.28515625" customWidth="1"/>
    <col min="8711" max="8711" width="10.5703125" customWidth="1"/>
    <col min="8712" max="8712" width="0" hidden="1" customWidth="1"/>
    <col min="8713" max="8713" width="11.140625" customWidth="1"/>
    <col min="8714" max="8714" width="9.7109375" bestFit="1" customWidth="1"/>
    <col min="8715" max="8715" width="10.42578125" customWidth="1"/>
    <col min="8716" max="8716" width="11" customWidth="1"/>
    <col min="8960" max="8960" width="1" customWidth="1"/>
    <col min="8961" max="8961" width="4.28515625" customWidth="1"/>
    <col min="8962" max="8962" width="6" customWidth="1"/>
    <col min="8963" max="8963" width="5.7109375" customWidth="1"/>
    <col min="8964" max="8964" width="7.140625" customWidth="1"/>
    <col min="8965" max="8965" width="8.28515625" customWidth="1"/>
    <col min="8966" max="8966" width="23.28515625" customWidth="1"/>
    <col min="8967" max="8967" width="10.5703125" customWidth="1"/>
    <col min="8968" max="8968" width="0" hidden="1" customWidth="1"/>
    <col min="8969" max="8969" width="11.140625" customWidth="1"/>
    <col min="8970" max="8970" width="9.7109375" bestFit="1" customWidth="1"/>
    <col min="8971" max="8971" width="10.42578125" customWidth="1"/>
    <col min="8972" max="8972" width="11" customWidth="1"/>
    <col min="9216" max="9216" width="1" customWidth="1"/>
    <col min="9217" max="9217" width="4.28515625" customWidth="1"/>
    <col min="9218" max="9218" width="6" customWidth="1"/>
    <col min="9219" max="9219" width="5.7109375" customWidth="1"/>
    <col min="9220" max="9220" width="7.140625" customWidth="1"/>
    <col min="9221" max="9221" width="8.28515625" customWidth="1"/>
    <col min="9222" max="9222" width="23.28515625" customWidth="1"/>
    <col min="9223" max="9223" width="10.5703125" customWidth="1"/>
    <col min="9224" max="9224" width="0" hidden="1" customWidth="1"/>
    <col min="9225" max="9225" width="11.140625" customWidth="1"/>
    <col min="9226" max="9226" width="9.7109375" bestFit="1" customWidth="1"/>
    <col min="9227" max="9227" width="10.42578125" customWidth="1"/>
    <col min="9228" max="9228" width="11" customWidth="1"/>
    <col min="9472" max="9472" width="1" customWidth="1"/>
    <col min="9473" max="9473" width="4.28515625" customWidth="1"/>
    <col min="9474" max="9474" width="6" customWidth="1"/>
    <col min="9475" max="9475" width="5.7109375" customWidth="1"/>
    <col min="9476" max="9476" width="7.140625" customWidth="1"/>
    <col min="9477" max="9477" width="8.28515625" customWidth="1"/>
    <col min="9478" max="9478" width="23.28515625" customWidth="1"/>
    <col min="9479" max="9479" width="10.5703125" customWidth="1"/>
    <col min="9480" max="9480" width="0" hidden="1" customWidth="1"/>
    <col min="9481" max="9481" width="11.140625" customWidth="1"/>
    <col min="9482" max="9482" width="9.7109375" bestFit="1" customWidth="1"/>
    <col min="9483" max="9483" width="10.42578125" customWidth="1"/>
    <col min="9484" max="9484" width="11" customWidth="1"/>
    <col min="9728" max="9728" width="1" customWidth="1"/>
    <col min="9729" max="9729" width="4.28515625" customWidth="1"/>
    <col min="9730" max="9730" width="6" customWidth="1"/>
    <col min="9731" max="9731" width="5.7109375" customWidth="1"/>
    <col min="9732" max="9732" width="7.140625" customWidth="1"/>
    <col min="9733" max="9733" width="8.28515625" customWidth="1"/>
    <col min="9734" max="9734" width="23.28515625" customWidth="1"/>
    <col min="9735" max="9735" width="10.5703125" customWidth="1"/>
    <col min="9736" max="9736" width="0" hidden="1" customWidth="1"/>
    <col min="9737" max="9737" width="11.140625" customWidth="1"/>
    <col min="9738" max="9738" width="9.7109375" bestFit="1" customWidth="1"/>
    <col min="9739" max="9739" width="10.42578125" customWidth="1"/>
    <col min="9740" max="9740" width="11" customWidth="1"/>
    <col min="9984" max="9984" width="1" customWidth="1"/>
    <col min="9985" max="9985" width="4.28515625" customWidth="1"/>
    <col min="9986" max="9986" width="6" customWidth="1"/>
    <col min="9987" max="9987" width="5.7109375" customWidth="1"/>
    <col min="9988" max="9988" width="7.140625" customWidth="1"/>
    <col min="9989" max="9989" width="8.28515625" customWidth="1"/>
    <col min="9990" max="9990" width="23.28515625" customWidth="1"/>
    <col min="9991" max="9991" width="10.5703125" customWidth="1"/>
    <col min="9992" max="9992" width="0" hidden="1" customWidth="1"/>
    <col min="9993" max="9993" width="11.140625" customWidth="1"/>
    <col min="9994" max="9994" width="9.7109375" bestFit="1" customWidth="1"/>
    <col min="9995" max="9995" width="10.42578125" customWidth="1"/>
    <col min="9996" max="9996" width="11" customWidth="1"/>
    <col min="10240" max="10240" width="1" customWidth="1"/>
    <col min="10241" max="10241" width="4.28515625" customWidth="1"/>
    <col min="10242" max="10242" width="6" customWidth="1"/>
    <col min="10243" max="10243" width="5.7109375" customWidth="1"/>
    <col min="10244" max="10244" width="7.140625" customWidth="1"/>
    <col min="10245" max="10245" width="8.28515625" customWidth="1"/>
    <col min="10246" max="10246" width="23.28515625" customWidth="1"/>
    <col min="10247" max="10247" width="10.5703125" customWidth="1"/>
    <col min="10248" max="10248" width="0" hidden="1" customWidth="1"/>
    <col min="10249" max="10249" width="11.140625" customWidth="1"/>
    <col min="10250" max="10250" width="9.7109375" bestFit="1" customWidth="1"/>
    <col min="10251" max="10251" width="10.42578125" customWidth="1"/>
    <col min="10252" max="10252" width="11" customWidth="1"/>
    <col min="10496" max="10496" width="1" customWidth="1"/>
    <col min="10497" max="10497" width="4.28515625" customWidth="1"/>
    <col min="10498" max="10498" width="6" customWidth="1"/>
    <col min="10499" max="10499" width="5.7109375" customWidth="1"/>
    <col min="10500" max="10500" width="7.140625" customWidth="1"/>
    <col min="10501" max="10501" width="8.28515625" customWidth="1"/>
    <col min="10502" max="10502" width="23.28515625" customWidth="1"/>
    <col min="10503" max="10503" width="10.5703125" customWidth="1"/>
    <col min="10504" max="10504" width="0" hidden="1" customWidth="1"/>
    <col min="10505" max="10505" width="11.140625" customWidth="1"/>
    <col min="10506" max="10506" width="9.7109375" bestFit="1" customWidth="1"/>
    <col min="10507" max="10507" width="10.42578125" customWidth="1"/>
    <col min="10508" max="10508" width="11" customWidth="1"/>
    <col min="10752" max="10752" width="1" customWidth="1"/>
    <col min="10753" max="10753" width="4.28515625" customWidth="1"/>
    <col min="10754" max="10754" width="6" customWidth="1"/>
    <col min="10755" max="10755" width="5.7109375" customWidth="1"/>
    <col min="10756" max="10756" width="7.140625" customWidth="1"/>
    <col min="10757" max="10757" width="8.28515625" customWidth="1"/>
    <col min="10758" max="10758" width="23.28515625" customWidth="1"/>
    <col min="10759" max="10759" width="10.5703125" customWidth="1"/>
    <col min="10760" max="10760" width="0" hidden="1" customWidth="1"/>
    <col min="10761" max="10761" width="11.140625" customWidth="1"/>
    <col min="10762" max="10762" width="9.7109375" bestFit="1" customWidth="1"/>
    <col min="10763" max="10763" width="10.42578125" customWidth="1"/>
    <col min="10764" max="10764" width="11" customWidth="1"/>
    <col min="11008" max="11008" width="1" customWidth="1"/>
    <col min="11009" max="11009" width="4.28515625" customWidth="1"/>
    <col min="11010" max="11010" width="6" customWidth="1"/>
    <col min="11011" max="11011" width="5.7109375" customWidth="1"/>
    <col min="11012" max="11012" width="7.140625" customWidth="1"/>
    <col min="11013" max="11013" width="8.28515625" customWidth="1"/>
    <col min="11014" max="11014" width="23.28515625" customWidth="1"/>
    <col min="11015" max="11015" width="10.5703125" customWidth="1"/>
    <col min="11016" max="11016" width="0" hidden="1" customWidth="1"/>
    <col min="11017" max="11017" width="11.140625" customWidth="1"/>
    <col min="11018" max="11018" width="9.7109375" bestFit="1" customWidth="1"/>
    <col min="11019" max="11019" width="10.42578125" customWidth="1"/>
    <col min="11020" max="11020" width="11" customWidth="1"/>
    <col min="11264" max="11264" width="1" customWidth="1"/>
    <col min="11265" max="11265" width="4.28515625" customWidth="1"/>
    <col min="11266" max="11266" width="6" customWidth="1"/>
    <col min="11267" max="11267" width="5.7109375" customWidth="1"/>
    <col min="11268" max="11268" width="7.140625" customWidth="1"/>
    <col min="11269" max="11269" width="8.28515625" customWidth="1"/>
    <col min="11270" max="11270" width="23.28515625" customWidth="1"/>
    <col min="11271" max="11271" width="10.5703125" customWidth="1"/>
    <col min="11272" max="11272" width="0" hidden="1" customWidth="1"/>
    <col min="11273" max="11273" width="11.140625" customWidth="1"/>
    <col min="11274" max="11274" width="9.7109375" bestFit="1" customWidth="1"/>
    <col min="11275" max="11275" width="10.42578125" customWidth="1"/>
    <col min="11276" max="11276" width="11" customWidth="1"/>
    <col min="11520" max="11520" width="1" customWidth="1"/>
    <col min="11521" max="11521" width="4.28515625" customWidth="1"/>
    <col min="11522" max="11522" width="6" customWidth="1"/>
    <col min="11523" max="11523" width="5.7109375" customWidth="1"/>
    <col min="11524" max="11524" width="7.140625" customWidth="1"/>
    <col min="11525" max="11525" width="8.28515625" customWidth="1"/>
    <col min="11526" max="11526" width="23.28515625" customWidth="1"/>
    <col min="11527" max="11527" width="10.5703125" customWidth="1"/>
    <col min="11528" max="11528" width="0" hidden="1" customWidth="1"/>
    <col min="11529" max="11529" width="11.140625" customWidth="1"/>
    <col min="11530" max="11530" width="9.7109375" bestFit="1" customWidth="1"/>
    <col min="11531" max="11531" width="10.42578125" customWidth="1"/>
    <col min="11532" max="11532" width="11" customWidth="1"/>
    <col min="11776" max="11776" width="1" customWidth="1"/>
    <col min="11777" max="11777" width="4.28515625" customWidth="1"/>
    <col min="11778" max="11778" width="6" customWidth="1"/>
    <col min="11779" max="11779" width="5.7109375" customWidth="1"/>
    <col min="11780" max="11780" width="7.140625" customWidth="1"/>
    <col min="11781" max="11781" width="8.28515625" customWidth="1"/>
    <col min="11782" max="11782" width="23.28515625" customWidth="1"/>
    <col min="11783" max="11783" width="10.5703125" customWidth="1"/>
    <col min="11784" max="11784" width="0" hidden="1" customWidth="1"/>
    <col min="11785" max="11785" width="11.140625" customWidth="1"/>
    <col min="11786" max="11786" width="9.7109375" bestFit="1" customWidth="1"/>
    <col min="11787" max="11787" width="10.42578125" customWidth="1"/>
    <col min="11788" max="11788" width="11" customWidth="1"/>
    <col min="12032" max="12032" width="1" customWidth="1"/>
    <col min="12033" max="12033" width="4.28515625" customWidth="1"/>
    <col min="12034" max="12034" width="6" customWidth="1"/>
    <col min="12035" max="12035" width="5.7109375" customWidth="1"/>
    <col min="12036" max="12036" width="7.140625" customWidth="1"/>
    <col min="12037" max="12037" width="8.28515625" customWidth="1"/>
    <col min="12038" max="12038" width="23.28515625" customWidth="1"/>
    <col min="12039" max="12039" width="10.5703125" customWidth="1"/>
    <col min="12040" max="12040" width="0" hidden="1" customWidth="1"/>
    <col min="12041" max="12041" width="11.140625" customWidth="1"/>
    <col min="12042" max="12042" width="9.7109375" bestFit="1" customWidth="1"/>
    <col min="12043" max="12043" width="10.42578125" customWidth="1"/>
    <col min="12044" max="12044" width="11" customWidth="1"/>
    <col min="12288" max="12288" width="1" customWidth="1"/>
    <col min="12289" max="12289" width="4.28515625" customWidth="1"/>
    <col min="12290" max="12290" width="6" customWidth="1"/>
    <col min="12291" max="12291" width="5.7109375" customWidth="1"/>
    <col min="12292" max="12292" width="7.140625" customWidth="1"/>
    <col min="12293" max="12293" width="8.28515625" customWidth="1"/>
    <col min="12294" max="12294" width="23.28515625" customWidth="1"/>
    <col min="12295" max="12295" width="10.5703125" customWidth="1"/>
    <col min="12296" max="12296" width="0" hidden="1" customWidth="1"/>
    <col min="12297" max="12297" width="11.140625" customWidth="1"/>
    <col min="12298" max="12298" width="9.7109375" bestFit="1" customWidth="1"/>
    <col min="12299" max="12299" width="10.42578125" customWidth="1"/>
    <col min="12300" max="12300" width="11" customWidth="1"/>
    <col min="12544" max="12544" width="1" customWidth="1"/>
    <col min="12545" max="12545" width="4.28515625" customWidth="1"/>
    <col min="12546" max="12546" width="6" customWidth="1"/>
    <col min="12547" max="12547" width="5.7109375" customWidth="1"/>
    <col min="12548" max="12548" width="7.140625" customWidth="1"/>
    <col min="12549" max="12549" width="8.28515625" customWidth="1"/>
    <col min="12550" max="12550" width="23.28515625" customWidth="1"/>
    <col min="12551" max="12551" width="10.5703125" customWidth="1"/>
    <col min="12552" max="12552" width="0" hidden="1" customWidth="1"/>
    <col min="12553" max="12553" width="11.140625" customWidth="1"/>
    <col min="12554" max="12554" width="9.7109375" bestFit="1" customWidth="1"/>
    <col min="12555" max="12555" width="10.42578125" customWidth="1"/>
    <col min="12556" max="12556" width="11" customWidth="1"/>
    <col min="12800" max="12800" width="1" customWidth="1"/>
    <col min="12801" max="12801" width="4.28515625" customWidth="1"/>
    <col min="12802" max="12802" width="6" customWidth="1"/>
    <col min="12803" max="12803" width="5.7109375" customWidth="1"/>
    <col min="12804" max="12804" width="7.140625" customWidth="1"/>
    <col min="12805" max="12805" width="8.28515625" customWidth="1"/>
    <col min="12806" max="12806" width="23.28515625" customWidth="1"/>
    <col min="12807" max="12807" width="10.5703125" customWidth="1"/>
    <col min="12808" max="12808" width="0" hidden="1" customWidth="1"/>
    <col min="12809" max="12809" width="11.140625" customWidth="1"/>
    <col min="12810" max="12810" width="9.7109375" bestFit="1" customWidth="1"/>
    <col min="12811" max="12811" width="10.42578125" customWidth="1"/>
    <col min="12812" max="12812" width="11" customWidth="1"/>
    <col min="13056" max="13056" width="1" customWidth="1"/>
    <col min="13057" max="13057" width="4.28515625" customWidth="1"/>
    <col min="13058" max="13058" width="6" customWidth="1"/>
    <col min="13059" max="13059" width="5.7109375" customWidth="1"/>
    <col min="13060" max="13060" width="7.140625" customWidth="1"/>
    <col min="13061" max="13061" width="8.28515625" customWidth="1"/>
    <col min="13062" max="13062" width="23.28515625" customWidth="1"/>
    <col min="13063" max="13063" width="10.5703125" customWidth="1"/>
    <col min="13064" max="13064" width="0" hidden="1" customWidth="1"/>
    <col min="13065" max="13065" width="11.140625" customWidth="1"/>
    <col min="13066" max="13066" width="9.7109375" bestFit="1" customWidth="1"/>
    <col min="13067" max="13067" width="10.42578125" customWidth="1"/>
    <col min="13068" max="13068" width="11" customWidth="1"/>
    <col min="13312" max="13312" width="1" customWidth="1"/>
    <col min="13313" max="13313" width="4.28515625" customWidth="1"/>
    <col min="13314" max="13314" width="6" customWidth="1"/>
    <col min="13315" max="13315" width="5.7109375" customWidth="1"/>
    <col min="13316" max="13316" width="7.140625" customWidth="1"/>
    <col min="13317" max="13317" width="8.28515625" customWidth="1"/>
    <col min="13318" max="13318" width="23.28515625" customWidth="1"/>
    <col min="13319" max="13319" width="10.5703125" customWidth="1"/>
    <col min="13320" max="13320" width="0" hidden="1" customWidth="1"/>
    <col min="13321" max="13321" width="11.140625" customWidth="1"/>
    <col min="13322" max="13322" width="9.7109375" bestFit="1" customWidth="1"/>
    <col min="13323" max="13323" width="10.42578125" customWidth="1"/>
    <col min="13324" max="13324" width="11" customWidth="1"/>
    <col min="13568" max="13568" width="1" customWidth="1"/>
    <col min="13569" max="13569" width="4.28515625" customWidth="1"/>
    <col min="13570" max="13570" width="6" customWidth="1"/>
    <col min="13571" max="13571" width="5.7109375" customWidth="1"/>
    <col min="13572" max="13572" width="7.140625" customWidth="1"/>
    <col min="13573" max="13573" width="8.28515625" customWidth="1"/>
    <col min="13574" max="13574" width="23.28515625" customWidth="1"/>
    <col min="13575" max="13575" width="10.5703125" customWidth="1"/>
    <col min="13576" max="13576" width="0" hidden="1" customWidth="1"/>
    <col min="13577" max="13577" width="11.140625" customWidth="1"/>
    <col min="13578" max="13578" width="9.7109375" bestFit="1" customWidth="1"/>
    <col min="13579" max="13579" width="10.42578125" customWidth="1"/>
    <col min="13580" max="13580" width="11" customWidth="1"/>
    <col min="13824" max="13824" width="1" customWidth="1"/>
    <col min="13825" max="13825" width="4.28515625" customWidth="1"/>
    <col min="13826" max="13826" width="6" customWidth="1"/>
    <col min="13827" max="13827" width="5.7109375" customWidth="1"/>
    <col min="13828" max="13828" width="7.140625" customWidth="1"/>
    <col min="13829" max="13829" width="8.28515625" customWidth="1"/>
    <col min="13830" max="13830" width="23.28515625" customWidth="1"/>
    <col min="13831" max="13831" width="10.5703125" customWidth="1"/>
    <col min="13832" max="13832" width="0" hidden="1" customWidth="1"/>
    <col min="13833" max="13833" width="11.140625" customWidth="1"/>
    <col min="13834" max="13834" width="9.7109375" bestFit="1" customWidth="1"/>
    <col min="13835" max="13835" width="10.42578125" customWidth="1"/>
    <col min="13836" max="13836" width="11" customWidth="1"/>
    <col min="14080" max="14080" width="1" customWidth="1"/>
    <col min="14081" max="14081" width="4.28515625" customWidth="1"/>
    <col min="14082" max="14082" width="6" customWidth="1"/>
    <col min="14083" max="14083" width="5.7109375" customWidth="1"/>
    <col min="14084" max="14084" width="7.140625" customWidth="1"/>
    <col min="14085" max="14085" width="8.28515625" customWidth="1"/>
    <col min="14086" max="14086" width="23.28515625" customWidth="1"/>
    <col min="14087" max="14087" width="10.5703125" customWidth="1"/>
    <col min="14088" max="14088" width="0" hidden="1" customWidth="1"/>
    <col min="14089" max="14089" width="11.140625" customWidth="1"/>
    <col min="14090" max="14090" width="9.7109375" bestFit="1" customWidth="1"/>
    <col min="14091" max="14091" width="10.42578125" customWidth="1"/>
    <col min="14092" max="14092" width="11" customWidth="1"/>
    <col min="14336" max="14336" width="1" customWidth="1"/>
    <col min="14337" max="14337" width="4.28515625" customWidth="1"/>
    <col min="14338" max="14338" width="6" customWidth="1"/>
    <col min="14339" max="14339" width="5.7109375" customWidth="1"/>
    <col min="14340" max="14340" width="7.140625" customWidth="1"/>
    <col min="14341" max="14341" width="8.28515625" customWidth="1"/>
    <col min="14342" max="14342" width="23.28515625" customWidth="1"/>
    <col min="14343" max="14343" width="10.5703125" customWidth="1"/>
    <col min="14344" max="14344" width="0" hidden="1" customWidth="1"/>
    <col min="14345" max="14345" width="11.140625" customWidth="1"/>
    <col min="14346" max="14346" width="9.7109375" bestFit="1" customWidth="1"/>
    <col min="14347" max="14347" width="10.42578125" customWidth="1"/>
    <col min="14348" max="14348" width="11" customWidth="1"/>
    <col min="14592" max="14592" width="1" customWidth="1"/>
    <col min="14593" max="14593" width="4.28515625" customWidth="1"/>
    <col min="14594" max="14594" width="6" customWidth="1"/>
    <col min="14595" max="14595" width="5.7109375" customWidth="1"/>
    <col min="14596" max="14596" width="7.140625" customWidth="1"/>
    <col min="14597" max="14597" width="8.28515625" customWidth="1"/>
    <col min="14598" max="14598" width="23.28515625" customWidth="1"/>
    <col min="14599" max="14599" width="10.5703125" customWidth="1"/>
    <col min="14600" max="14600" width="0" hidden="1" customWidth="1"/>
    <col min="14601" max="14601" width="11.140625" customWidth="1"/>
    <col min="14602" max="14602" width="9.7109375" bestFit="1" customWidth="1"/>
    <col min="14603" max="14603" width="10.42578125" customWidth="1"/>
    <col min="14604" max="14604" width="11" customWidth="1"/>
    <col min="14848" max="14848" width="1" customWidth="1"/>
    <col min="14849" max="14849" width="4.28515625" customWidth="1"/>
    <col min="14850" max="14850" width="6" customWidth="1"/>
    <col min="14851" max="14851" width="5.7109375" customWidth="1"/>
    <col min="14852" max="14852" width="7.140625" customWidth="1"/>
    <col min="14853" max="14853" width="8.28515625" customWidth="1"/>
    <col min="14854" max="14854" width="23.28515625" customWidth="1"/>
    <col min="14855" max="14855" width="10.5703125" customWidth="1"/>
    <col min="14856" max="14856" width="0" hidden="1" customWidth="1"/>
    <col min="14857" max="14857" width="11.140625" customWidth="1"/>
    <col min="14858" max="14858" width="9.7109375" bestFit="1" customWidth="1"/>
    <col min="14859" max="14859" width="10.42578125" customWidth="1"/>
    <col min="14860" max="14860" width="11" customWidth="1"/>
    <col min="15104" max="15104" width="1" customWidth="1"/>
    <col min="15105" max="15105" width="4.28515625" customWidth="1"/>
    <col min="15106" max="15106" width="6" customWidth="1"/>
    <col min="15107" max="15107" width="5.7109375" customWidth="1"/>
    <col min="15108" max="15108" width="7.140625" customWidth="1"/>
    <col min="15109" max="15109" width="8.28515625" customWidth="1"/>
    <col min="15110" max="15110" width="23.28515625" customWidth="1"/>
    <col min="15111" max="15111" width="10.5703125" customWidth="1"/>
    <col min="15112" max="15112" width="0" hidden="1" customWidth="1"/>
    <col min="15113" max="15113" width="11.140625" customWidth="1"/>
    <col min="15114" max="15114" width="9.7109375" bestFit="1" customWidth="1"/>
    <col min="15115" max="15115" width="10.42578125" customWidth="1"/>
    <col min="15116" max="15116" width="11" customWidth="1"/>
    <col min="15360" max="15360" width="1" customWidth="1"/>
    <col min="15361" max="15361" width="4.28515625" customWidth="1"/>
    <col min="15362" max="15362" width="6" customWidth="1"/>
    <col min="15363" max="15363" width="5.7109375" customWidth="1"/>
    <col min="15364" max="15364" width="7.140625" customWidth="1"/>
    <col min="15365" max="15365" width="8.28515625" customWidth="1"/>
    <col min="15366" max="15366" width="23.28515625" customWidth="1"/>
    <col min="15367" max="15367" width="10.5703125" customWidth="1"/>
    <col min="15368" max="15368" width="0" hidden="1" customWidth="1"/>
    <col min="15369" max="15369" width="11.140625" customWidth="1"/>
    <col min="15370" max="15370" width="9.7109375" bestFit="1" customWidth="1"/>
    <col min="15371" max="15371" width="10.42578125" customWidth="1"/>
    <col min="15372" max="15372" width="11" customWidth="1"/>
    <col min="15616" max="15616" width="1" customWidth="1"/>
    <col min="15617" max="15617" width="4.28515625" customWidth="1"/>
    <col min="15618" max="15618" width="6" customWidth="1"/>
    <col min="15619" max="15619" width="5.7109375" customWidth="1"/>
    <col min="15620" max="15620" width="7.140625" customWidth="1"/>
    <col min="15621" max="15621" width="8.28515625" customWidth="1"/>
    <col min="15622" max="15622" width="23.28515625" customWidth="1"/>
    <col min="15623" max="15623" width="10.5703125" customWidth="1"/>
    <col min="15624" max="15624" width="0" hidden="1" customWidth="1"/>
    <col min="15625" max="15625" width="11.140625" customWidth="1"/>
    <col min="15626" max="15626" width="9.7109375" bestFit="1" customWidth="1"/>
    <col min="15627" max="15627" width="10.42578125" customWidth="1"/>
    <col min="15628" max="15628" width="11" customWidth="1"/>
    <col min="15872" max="15872" width="1" customWidth="1"/>
    <col min="15873" max="15873" width="4.28515625" customWidth="1"/>
    <col min="15874" max="15874" width="6" customWidth="1"/>
    <col min="15875" max="15875" width="5.7109375" customWidth="1"/>
    <col min="15876" max="15876" width="7.140625" customWidth="1"/>
    <col min="15877" max="15877" width="8.28515625" customWidth="1"/>
    <col min="15878" max="15878" width="23.28515625" customWidth="1"/>
    <col min="15879" max="15879" width="10.5703125" customWidth="1"/>
    <col min="15880" max="15880" width="0" hidden="1" customWidth="1"/>
    <col min="15881" max="15881" width="11.140625" customWidth="1"/>
    <col min="15882" max="15882" width="9.7109375" bestFit="1" customWidth="1"/>
    <col min="15883" max="15883" width="10.42578125" customWidth="1"/>
    <col min="15884" max="15884" width="11" customWidth="1"/>
    <col min="16128" max="16128" width="1" customWidth="1"/>
    <col min="16129" max="16129" width="4.28515625" customWidth="1"/>
    <col min="16130" max="16130" width="6" customWidth="1"/>
    <col min="16131" max="16131" width="5.7109375" customWidth="1"/>
    <col min="16132" max="16132" width="7.140625" customWidth="1"/>
    <col min="16133" max="16133" width="8.28515625" customWidth="1"/>
    <col min="16134" max="16134" width="23.28515625" customWidth="1"/>
    <col min="16135" max="16135" width="10.5703125" customWidth="1"/>
    <col min="16136" max="16136" width="0" hidden="1" customWidth="1"/>
    <col min="16137" max="16137" width="11.140625" customWidth="1"/>
    <col min="16138" max="16138" width="9.7109375" bestFit="1" customWidth="1"/>
    <col min="16139" max="16139" width="10.42578125" customWidth="1"/>
    <col min="16140" max="16140" width="11" customWidth="1"/>
  </cols>
  <sheetData>
    <row r="2" spans="2:14" ht="15.75" thickBot="1" x14ac:dyDescent="0.3"/>
    <row r="3" spans="2:14" ht="18.75" x14ac:dyDescent="0.3">
      <c r="B3" s="298" t="s">
        <v>278</v>
      </c>
      <c r="C3" s="299"/>
      <c r="D3" s="299"/>
      <c r="E3" s="299"/>
      <c r="F3" s="379"/>
      <c r="G3" s="379"/>
      <c r="H3" s="379"/>
      <c r="I3" s="379"/>
      <c r="J3" s="647"/>
      <c r="K3" s="300"/>
      <c r="L3" s="300"/>
      <c r="M3" s="300"/>
      <c r="N3" s="300"/>
    </row>
    <row r="4" spans="2:14" ht="44.25" customHeight="1" x14ac:dyDescent="0.25">
      <c r="B4" s="1014" t="s">
        <v>0</v>
      </c>
      <c r="C4" s="1015"/>
      <c r="D4" s="1015"/>
      <c r="E4" s="1015"/>
      <c r="F4" s="1015"/>
      <c r="G4" s="1016"/>
      <c r="H4" s="538" t="s">
        <v>310</v>
      </c>
      <c r="I4" s="538" t="s">
        <v>311</v>
      </c>
      <c r="J4" s="538" t="s">
        <v>312</v>
      </c>
      <c r="K4" s="538" t="s">
        <v>313</v>
      </c>
      <c r="L4" s="655" t="s">
        <v>314</v>
      </c>
      <c r="M4" s="538" t="s">
        <v>315</v>
      </c>
      <c r="N4" s="538" t="s">
        <v>316</v>
      </c>
    </row>
    <row r="5" spans="2:14" ht="33.75" x14ac:dyDescent="0.25">
      <c r="B5" s="305" t="s">
        <v>209</v>
      </c>
      <c r="C5" s="303" t="s">
        <v>210</v>
      </c>
      <c r="D5" s="304" t="s">
        <v>211</v>
      </c>
      <c r="E5" s="304" t="s">
        <v>212</v>
      </c>
      <c r="F5" s="304" t="s">
        <v>239</v>
      </c>
      <c r="G5" s="305" t="s">
        <v>214</v>
      </c>
      <c r="H5" s="581">
        <f>H6</f>
        <v>138330.44</v>
      </c>
      <c r="I5" s="581">
        <f>I6</f>
        <v>141622.24</v>
      </c>
      <c r="J5" s="306">
        <f t="shared" ref="J5:K6" si="0">J6</f>
        <v>146350</v>
      </c>
      <c r="K5" s="567">
        <f t="shared" si="0"/>
        <v>204350</v>
      </c>
      <c r="L5" s="573">
        <f>L6</f>
        <v>160215</v>
      </c>
      <c r="M5" s="573">
        <f t="shared" ref="M5:N5" si="1">M6</f>
        <v>160215</v>
      </c>
      <c r="N5" s="573">
        <f t="shared" si="1"/>
        <v>160215</v>
      </c>
    </row>
    <row r="6" spans="2:14" x14ac:dyDescent="0.25">
      <c r="B6" s="307"/>
      <c r="C6" s="523"/>
      <c r="D6" s="523"/>
      <c r="E6" s="381"/>
      <c r="F6" s="999" t="s">
        <v>279</v>
      </c>
      <c r="G6" s="1018"/>
      <c r="H6" s="586">
        <f>H7</f>
        <v>138330.44</v>
      </c>
      <c r="I6" s="586">
        <f>I7</f>
        <v>141622.24</v>
      </c>
      <c r="J6" s="309">
        <f t="shared" si="0"/>
        <v>146350</v>
      </c>
      <c r="K6" s="309">
        <f t="shared" si="0"/>
        <v>204350</v>
      </c>
      <c r="L6" s="490">
        <f>L7+L13</f>
        <v>160215</v>
      </c>
      <c r="M6" s="490">
        <f t="shared" ref="M6:N6" si="2">M7+M13</f>
        <v>160215</v>
      </c>
      <c r="N6" s="490">
        <f t="shared" si="2"/>
        <v>160215</v>
      </c>
    </row>
    <row r="7" spans="2:14" x14ac:dyDescent="0.25">
      <c r="B7" s="524"/>
      <c r="C7" s="525"/>
      <c r="D7" s="525"/>
      <c r="E7" s="526" t="s">
        <v>280</v>
      </c>
      <c r="F7" s="527"/>
      <c r="G7" s="528"/>
      <c r="H7" s="582">
        <f>H8+H13</f>
        <v>138330.44</v>
      </c>
      <c r="I7" s="582">
        <f>I8+I13</f>
        <v>141622.24</v>
      </c>
      <c r="J7" s="529">
        <f>SUM(J8+J13)</f>
        <v>146350</v>
      </c>
      <c r="K7" s="529">
        <f>SUM(K8+K13)</f>
        <v>204350</v>
      </c>
      <c r="L7" s="361">
        <f>SUM(L9:L12)</f>
        <v>82215</v>
      </c>
      <c r="M7" s="361">
        <f t="shared" ref="M7:N7" si="3">SUM(M9:M12)</f>
        <v>82215</v>
      </c>
      <c r="N7" s="361">
        <f t="shared" si="3"/>
        <v>82215</v>
      </c>
    </row>
    <row r="8" spans="2:14" x14ac:dyDescent="0.25">
      <c r="B8" s="443"/>
      <c r="C8" s="387"/>
      <c r="D8" s="387"/>
      <c r="E8" s="511" t="s">
        <v>281</v>
      </c>
      <c r="F8" s="100">
        <v>630</v>
      </c>
      <c r="G8" s="213" t="s">
        <v>19</v>
      </c>
      <c r="H8" s="583">
        <f>SUM(H9:H12)</f>
        <v>58819.41</v>
      </c>
      <c r="I8" s="583">
        <f>SUM(I9:I12)</f>
        <v>64683.680000000008</v>
      </c>
      <c r="J8" s="119">
        <f>SUM(J9:J12)</f>
        <v>66350</v>
      </c>
      <c r="K8" s="119">
        <f>SUM(K9:K12)</f>
        <v>128350</v>
      </c>
      <c r="L8" s="113">
        <f>SUM(L9:L12)</f>
        <v>82215</v>
      </c>
      <c r="M8" s="119">
        <f t="shared" ref="M8:N8" si="4">SUM(M9:M12)</f>
        <v>82215</v>
      </c>
      <c r="N8" s="119">
        <f t="shared" si="4"/>
        <v>82215</v>
      </c>
    </row>
    <row r="9" spans="2:14" ht="26.25" x14ac:dyDescent="0.25">
      <c r="B9" s="443"/>
      <c r="C9" s="387"/>
      <c r="D9" s="387"/>
      <c r="E9" s="511" t="s">
        <v>281</v>
      </c>
      <c r="F9" s="152">
        <v>632</v>
      </c>
      <c r="G9" s="150" t="s">
        <v>82</v>
      </c>
      <c r="H9" s="584">
        <v>39742.15</v>
      </c>
      <c r="I9" s="584">
        <v>41061.300000000003</v>
      </c>
      <c r="J9" s="116">
        <v>42100</v>
      </c>
      <c r="K9" s="116">
        <v>42100</v>
      </c>
      <c r="L9" s="103">
        <v>45873</v>
      </c>
      <c r="M9" s="103">
        <v>45873</v>
      </c>
      <c r="N9" s="103">
        <v>45873</v>
      </c>
    </row>
    <row r="10" spans="2:14" x14ac:dyDescent="0.25">
      <c r="B10" s="443"/>
      <c r="C10" s="387"/>
      <c r="D10" s="387"/>
      <c r="E10" s="511" t="s">
        <v>281</v>
      </c>
      <c r="F10" s="210">
        <v>633</v>
      </c>
      <c r="G10" s="210" t="s">
        <v>69</v>
      </c>
      <c r="H10" s="572">
        <v>303.43</v>
      </c>
      <c r="I10" s="572">
        <v>351.51</v>
      </c>
      <c r="J10" s="118">
        <v>1000</v>
      </c>
      <c r="K10" s="116">
        <v>1000</v>
      </c>
      <c r="L10" s="103">
        <v>1000</v>
      </c>
      <c r="M10" s="103">
        <v>1000</v>
      </c>
      <c r="N10" s="103">
        <v>1000</v>
      </c>
    </row>
    <row r="11" spans="2:14" x14ac:dyDescent="0.25">
      <c r="B11" s="443"/>
      <c r="C11" s="387"/>
      <c r="D11" s="387"/>
      <c r="E11" s="511" t="s">
        <v>281</v>
      </c>
      <c r="F11" s="170">
        <v>635004</v>
      </c>
      <c r="G11" s="210" t="s">
        <v>83</v>
      </c>
      <c r="H11" s="572">
        <v>12881.57</v>
      </c>
      <c r="I11" s="572">
        <v>9117.61</v>
      </c>
      <c r="J11" s="118">
        <v>9800</v>
      </c>
      <c r="K11" s="116">
        <v>54800</v>
      </c>
      <c r="L11" s="103">
        <v>9900</v>
      </c>
      <c r="M11" s="103">
        <v>9900</v>
      </c>
      <c r="N11" s="103">
        <v>9900</v>
      </c>
    </row>
    <row r="12" spans="2:14" x14ac:dyDescent="0.25">
      <c r="B12" s="443"/>
      <c r="C12" s="387"/>
      <c r="D12" s="387"/>
      <c r="E12" s="511" t="s">
        <v>281</v>
      </c>
      <c r="F12" s="170">
        <v>637005</v>
      </c>
      <c r="G12" s="104" t="s">
        <v>49</v>
      </c>
      <c r="H12" s="80">
        <v>5892.26</v>
      </c>
      <c r="I12" s="80">
        <v>14153.26</v>
      </c>
      <c r="J12" s="118">
        <v>13450</v>
      </c>
      <c r="K12" s="116">
        <v>30450</v>
      </c>
      <c r="L12" s="103">
        <v>25442</v>
      </c>
      <c r="M12" s="103">
        <v>25442</v>
      </c>
      <c r="N12" s="103">
        <v>25442</v>
      </c>
    </row>
    <row r="13" spans="2:14" x14ac:dyDescent="0.25">
      <c r="B13" s="443"/>
      <c r="C13" s="387"/>
      <c r="D13" s="387"/>
      <c r="E13" s="530" t="s">
        <v>282</v>
      </c>
      <c r="F13" s="100">
        <v>651</v>
      </c>
      <c r="G13" s="139" t="s">
        <v>71</v>
      </c>
      <c r="H13" s="585">
        <f>SUM(H14)</f>
        <v>79511.03</v>
      </c>
      <c r="I13" s="585">
        <f>SUM(I14)</f>
        <v>76938.559999999998</v>
      </c>
      <c r="J13" s="113">
        <f>J14</f>
        <v>80000</v>
      </c>
      <c r="K13" s="113">
        <f t="shared" ref="K13:N13" si="5">K14</f>
        <v>76000</v>
      </c>
      <c r="L13" s="113">
        <f t="shared" si="5"/>
        <v>78000</v>
      </c>
      <c r="M13" s="113">
        <f t="shared" si="5"/>
        <v>78000</v>
      </c>
      <c r="N13" s="113">
        <f t="shared" si="5"/>
        <v>78000</v>
      </c>
    </row>
    <row r="14" spans="2:14" x14ac:dyDescent="0.25">
      <c r="B14" s="443"/>
      <c r="C14" s="387"/>
      <c r="D14" s="387"/>
      <c r="E14" s="531" t="s">
        <v>282</v>
      </c>
      <c r="F14" s="149">
        <v>652</v>
      </c>
      <c r="G14" s="150" t="s">
        <v>71</v>
      </c>
      <c r="H14" s="584">
        <v>79511.03</v>
      </c>
      <c r="I14" s="584">
        <v>76938.559999999998</v>
      </c>
      <c r="J14" s="116">
        <v>80000</v>
      </c>
      <c r="K14" s="116">
        <v>76000</v>
      </c>
      <c r="L14" s="103">
        <v>78000</v>
      </c>
      <c r="M14" s="103">
        <v>78000</v>
      </c>
      <c r="N14" s="103">
        <v>78000</v>
      </c>
    </row>
    <row r="15" spans="2:14" x14ac:dyDescent="0.25">
      <c r="B15" s="532"/>
      <c r="C15" s="533"/>
      <c r="D15" s="534" t="s">
        <v>108</v>
      </c>
      <c r="E15" s="535"/>
      <c r="F15" s="535"/>
      <c r="G15" s="536"/>
      <c r="H15" s="536"/>
      <c r="I15" s="536"/>
      <c r="J15" s="537"/>
      <c r="K15" s="537"/>
      <c r="L15" s="82"/>
      <c r="M15" s="82"/>
      <c r="N15" s="82"/>
    </row>
    <row r="16" spans="2:14" ht="33.75" x14ac:dyDescent="0.25">
      <c r="B16" s="305" t="s">
        <v>209</v>
      </c>
      <c r="C16" s="303" t="s">
        <v>210</v>
      </c>
      <c r="D16" s="304" t="s">
        <v>211</v>
      </c>
      <c r="E16" s="304" t="s">
        <v>212</v>
      </c>
      <c r="F16" s="304" t="s">
        <v>283</v>
      </c>
      <c r="G16" s="305" t="s">
        <v>214</v>
      </c>
      <c r="H16" s="569"/>
      <c r="I16" s="569"/>
      <c r="J16" s="306">
        <v>0</v>
      </c>
      <c r="K16" s="306"/>
      <c r="L16" s="398"/>
      <c r="M16" s="398"/>
      <c r="N16" s="398"/>
    </row>
    <row r="17" spans="2:14" x14ac:dyDescent="0.25">
      <c r="C17" s="4"/>
      <c r="D17" s="4"/>
      <c r="E17" s="4"/>
      <c r="F17" s="4"/>
      <c r="G17" s="4"/>
      <c r="H17" s="4"/>
      <c r="I17" s="4"/>
      <c r="J17" s="374"/>
      <c r="K17" s="374"/>
      <c r="L17" s="375"/>
    </row>
    <row r="18" spans="2:14" ht="15.75" x14ac:dyDescent="0.25">
      <c r="B18" s="1025" t="s">
        <v>236</v>
      </c>
      <c r="C18" s="1027"/>
      <c r="D18" s="1027"/>
      <c r="E18" s="1027"/>
      <c r="F18" s="1027"/>
      <c r="G18" s="1027"/>
      <c r="H18" s="475">
        <f>H5+H15</f>
        <v>138330.44</v>
      </c>
      <c r="I18" s="475">
        <f>I5+I15</f>
        <v>141622.24</v>
      </c>
      <c r="J18" s="309">
        <f>J6+J15</f>
        <v>146350</v>
      </c>
      <c r="K18" s="309">
        <f t="shared" ref="K18:N18" si="6">K6+K15</f>
        <v>204350</v>
      </c>
      <c r="L18" s="309">
        <f t="shared" si="6"/>
        <v>160215</v>
      </c>
      <c r="M18" s="309">
        <f t="shared" si="6"/>
        <v>160215</v>
      </c>
      <c r="N18" s="309">
        <f t="shared" si="6"/>
        <v>160215</v>
      </c>
    </row>
  </sheetData>
  <mergeCells count="3">
    <mergeCell ref="B4:G4"/>
    <mergeCell ref="F6:G6"/>
    <mergeCell ref="B18:G18"/>
  </mergeCells>
  <pageMargins left="0.70866141732283472" right="0.11811023622047245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opLeftCell="A10" workbookViewId="0">
      <selection activeCell="P18" sqref="P18"/>
    </sheetView>
  </sheetViews>
  <sheetFormatPr defaultRowHeight="15" x14ac:dyDescent="0.25"/>
  <cols>
    <col min="1" max="1" width="0.85546875" customWidth="1"/>
    <col min="2" max="2" width="4.28515625" customWidth="1"/>
    <col min="3" max="3" width="5.7109375" customWidth="1"/>
    <col min="4" max="4" width="6.140625" customWidth="1"/>
    <col min="5" max="5" width="6.7109375" customWidth="1"/>
    <col min="6" max="6" width="4.42578125" customWidth="1"/>
    <col min="7" max="7" width="25" customWidth="1"/>
    <col min="8" max="9" width="12" customWidth="1"/>
    <col min="10" max="10" width="11.28515625" style="9" customWidth="1"/>
    <col min="11" max="11" width="12.85546875" style="9" customWidth="1"/>
    <col min="12" max="12" width="11" customWidth="1"/>
    <col min="13" max="14" width="9.7109375" customWidth="1"/>
    <col min="256" max="256" width="0.85546875" customWidth="1"/>
    <col min="257" max="257" width="4.28515625" customWidth="1"/>
    <col min="258" max="258" width="5.7109375" customWidth="1"/>
    <col min="259" max="259" width="6.140625" customWidth="1"/>
    <col min="260" max="260" width="6.7109375" customWidth="1"/>
    <col min="261" max="261" width="4.42578125" customWidth="1"/>
    <col min="262" max="262" width="25" customWidth="1"/>
    <col min="263" max="263" width="10" customWidth="1"/>
    <col min="264" max="264" width="0" hidden="1" customWidth="1"/>
    <col min="265" max="266" width="9.7109375" bestFit="1" customWidth="1"/>
    <col min="267" max="267" width="11" customWidth="1"/>
    <col min="268" max="268" width="9.85546875" bestFit="1" customWidth="1"/>
    <col min="512" max="512" width="0.85546875" customWidth="1"/>
    <col min="513" max="513" width="4.28515625" customWidth="1"/>
    <col min="514" max="514" width="5.7109375" customWidth="1"/>
    <col min="515" max="515" width="6.140625" customWidth="1"/>
    <col min="516" max="516" width="6.7109375" customWidth="1"/>
    <col min="517" max="517" width="4.42578125" customWidth="1"/>
    <col min="518" max="518" width="25" customWidth="1"/>
    <col min="519" max="519" width="10" customWidth="1"/>
    <col min="520" max="520" width="0" hidden="1" customWidth="1"/>
    <col min="521" max="522" width="9.7109375" bestFit="1" customWidth="1"/>
    <col min="523" max="523" width="11" customWidth="1"/>
    <col min="524" max="524" width="9.85546875" bestFit="1" customWidth="1"/>
    <col min="768" max="768" width="0.85546875" customWidth="1"/>
    <col min="769" max="769" width="4.28515625" customWidth="1"/>
    <col min="770" max="770" width="5.7109375" customWidth="1"/>
    <col min="771" max="771" width="6.140625" customWidth="1"/>
    <col min="772" max="772" width="6.7109375" customWidth="1"/>
    <col min="773" max="773" width="4.42578125" customWidth="1"/>
    <col min="774" max="774" width="25" customWidth="1"/>
    <col min="775" max="775" width="10" customWidth="1"/>
    <col min="776" max="776" width="0" hidden="1" customWidth="1"/>
    <col min="777" max="778" width="9.7109375" bestFit="1" customWidth="1"/>
    <col min="779" max="779" width="11" customWidth="1"/>
    <col min="780" max="780" width="9.85546875" bestFit="1" customWidth="1"/>
    <col min="1024" max="1024" width="0.85546875" customWidth="1"/>
    <col min="1025" max="1025" width="4.28515625" customWidth="1"/>
    <col min="1026" max="1026" width="5.7109375" customWidth="1"/>
    <col min="1027" max="1027" width="6.140625" customWidth="1"/>
    <col min="1028" max="1028" width="6.7109375" customWidth="1"/>
    <col min="1029" max="1029" width="4.42578125" customWidth="1"/>
    <col min="1030" max="1030" width="25" customWidth="1"/>
    <col min="1031" max="1031" width="10" customWidth="1"/>
    <col min="1032" max="1032" width="0" hidden="1" customWidth="1"/>
    <col min="1033" max="1034" width="9.7109375" bestFit="1" customWidth="1"/>
    <col min="1035" max="1035" width="11" customWidth="1"/>
    <col min="1036" max="1036" width="9.85546875" bestFit="1" customWidth="1"/>
    <col min="1280" max="1280" width="0.85546875" customWidth="1"/>
    <col min="1281" max="1281" width="4.28515625" customWidth="1"/>
    <col min="1282" max="1282" width="5.7109375" customWidth="1"/>
    <col min="1283" max="1283" width="6.140625" customWidth="1"/>
    <col min="1284" max="1284" width="6.7109375" customWidth="1"/>
    <col min="1285" max="1285" width="4.42578125" customWidth="1"/>
    <col min="1286" max="1286" width="25" customWidth="1"/>
    <col min="1287" max="1287" width="10" customWidth="1"/>
    <col min="1288" max="1288" width="0" hidden="1" customWidth="1"/>
    <col min="1289" max="1290" width="9.7109375" bestFit="1" customWidth="1"/>
    <col min="1291" max="1291" width="11" customWidth="1"/>
    <col min="1292" max="1292" width="9.85546875" bestFit="1" customWidth="1"/>
    <col min="1536" max="1536" width="0.85546875" customWidth="1"/>
    <col min="1537" max="1537" width="4.28515625" customWidth="1"/>
    <col min="1538" max="1538" width="5.7109375" customWidth="1"/>
    <col min="1539" max="1539" width="6.140625" customWidth="1"/>
    <col min="1540" max="1540" width="6.7109375" customWidth="1"/>
    <col min="1541" max="1541" width="4.42578125" customWidth="1"/>
    <col min="1542" max="1542" width="25" customWidth="1"/>
    <col min="1543" max="1543" width="10" customWidth="1"/>
    <col min="1544" max="1544" width="0" hidden="1" customWidth="1"/>
    <col min="1545" max="1546" width="9.7109375" bestFit="1" customWidth="1"/>
    <col min="1547" max="1547" width="11" customWidth="1"/>
    <col min="1548" max="1548" width="9.85546875" bestFit="1" customWidth="1"/>
    <col min="1792" max="1792" width="0.85546875" customWidth="1"/>
    <col min="1793" max="1793" width="4.28515625" customWidth="1"/>
    <col min="1794" max="1794" width="5.7109375" customWidth="1"/>
    <col min="1795" max="1795" width="6.140625" customWidth="1"/>
    <col min="1796" max="1796" width="6.7109375" customWidth="1"/>
    <col min="1797" max="1797" width="4.42578125" customWidth="1"/>
    <col min="1798" max="1798" width="25" customWidth="1"/>
    <col min="1799" max="1799" width="10" customWidth="1"/>
    <col min="1800" max="1800" width="0" hidden="1" customWidth="1"/>
    <col min="1801" max="1802" width="9.7109375" bestFit="1" customWidth="1"/>
    <col min="1803" max="1803" width="11" customWidth="1"/>
    <col min="1804" max="1804" width="9.85546875" bestFit="1" customWidth="1"/>
    <col min="2048" max="2048" width="0.85546875" customWidth="1"/>
    <col min="2049" max="2049" width="4.28515625" customWidth="1"/>
    <col min="2050" max="2050" width="5.7109375" customWidth="1"/>
    <col min="2051" max="2051" width="6.140625" customWidth="1"/>
    <col min="2052" max="2052" width="6.7109375" customWidth="1"/>
    <col min="2053" max="2053" width="4.42578125" customWidth="1"/>
    <col min="2054" max="2054" width="25" customWidth="1"/>
    <col min="2055" max="2055" width="10" customWidth="1"/>
    <col min="2056" max="2056" width="0" hidden="1" customWidth="1"/>
    <col min="2057" max="2058" width="9.7109375" bestFit="1" customWidth="1"/>
    <col min="2059" max="2059" width="11" customWidth="1"/>
    <col min="2060" max="2060" width="9.85546875" bestFit="1" customWidth="1"/>
    <col min="2304" max="2304" width="0.85546875" customWidth="1"/>
    <col min="2305" max="2305" width="4.28515625" customWidth="1"/>
    <col min="2306" max="2306" width="5.7109375" customWidth="1"/>
    <col min="2307" max="2307" width="6.140625" customWidth="1"/>
    <col min="2308" max="2308" width="6.7109375" customWidth="1"/>
    <col min="2309" max="2309" width="4.42578125" customWidth="1"/>
    <col min="2310" max="2310" width="25" customWidth="1"/>
    <col min="2311" max="2311" width="10" customWidth="1"/>
    <col min="2312" max="2312" width="0" hidden="1" customWidth="1"/>
    <col min="2313" max="2314" width="9.7109375" bestFit="1" customWidth="1"/>
    <col min="2315" max="2315" width="11" customWidth="1"/>
    <col min="2316" max="2316" width="9.85546875" bestFit="1" customWidth="1"/>
    <col min="2560" max="2560" width="0.85546875" customWidth="1"/>
    <col min="2561" max="2561" width="4.28515625" customWidth="1"/>
    <col min="2562" max="2562" width="5.7109375" customWidth="1"/>
    <col min="2563" max="2563" width="6.140625" customWidth="1"/>
    <col min="2564" max="2564" width="6.7109375" customWidth="1"/>
    <col min="2565" max="2565" width="4.42578125" customWidth="1"/>
    <col min="2566" max="2566" width="25" customWidth="1"/>
    <col min="2567" max="2567" width="10" customWidth="1"/>
    <col min="2568" max="2568" width="0" hidden="1" customWidth="1"/>
    <col min="2569" max="2570" width="9.7109375" bestFit="1" customWidth="1"/>
    <col min="2571" max="2571" width="11" customWidth="1"/>
    <col min="2572" max="2572" width="9.85546875" bestFit="1" customWidth="1"/>
    <col min="2816" max="2816" width="0.85546875" customWidth="1"/>
    <col min="2817" max="2817" width="4.28515625" customWidth="1"/>
    <col min="2818" max="2818" width="5.7109375" customWidth="1"/>
    <col min="2819" max="2819" width="6.140625" customWidth="1"/>
    <col min="2820" max="2820" width="6.7109375" customWidth="1"/>
    <col min="2821" max="2821" width="4.42578125" customWidth="1"/>
    <col min="2822" max="2822" width="25" customWidth="1"/>
    <col min="2823" max="2823" width="10" customWidth="1"/>
    <col min="2824" max="2824" width="0" hidden="1" customWidth="1"/>
    <col min="2825" max="2826" width="9.7109375" bestFit="1" customWidth="1"/>
    <col min="2827" max="2827" width="11" customWidth="1"/>
    <col min="2828" max="2828" width="9.85546875" bestFit="1" customWidth="1"/>
    <col min="3072" max="3072" width="0.85546875" customWidth="1"/>
    <col min="3073" max="3073" width="4.28515625" customWidth="1"/>
    <col min="3074" max="3074" width="5.7109375" customWidth="1"/>
    <col min="3075" max="3075" width="6.140625" customWidth="1"/>
    <col min="3076" max="3076" width="6.7109375" customWidth="1"/>
    <col min="3077" max="3077" width="4.42578125" customWidth="1"/>
    <col min="3078" max="3078" width="25" customWidth="1"/>
    <col min="3079" max="3079" width="10" customWidth="1"/>
    <col min="3080" max="3080" width="0" hidden="1" customWidth="1"/>
    <col min="3081" max="3082" width="9.7109375" bestFit="1" customWidth="1"/>
    <col min="3083" max="3083" width="11" customWidth="1"/>
    <col min="3084" max="3084" width="9.85546875" bestFit="1" customWidth="1"/>
    <col min="3328" max="3328" width="0.85546875" customWidth="1"/>
    <col min="3329" max="3329" width="4.28515625" customWidth="1"/>
    <col min="3330" max="3330" width="5.7109375" customWidth="1"/>
    <col min="3331" max="3331" width="6.140625" customWidth="1"/>
    <col min="3332" max="3332" width="6.7109375" customWidth="1"/>
    <col min="3333" max="3333" width="4.42578125" customWidth="1"/>
    <col min="3334" max="3334" width="25" customWidth="1"/>
    <col min="3335" max="3335" width="10" customWidth="1"/>
    <col min="3336" max="3336" width="0" hidden="1" customWidth="1"/>
    <col min="3337" max="3338" width="9.7109375" bestFit="1" customWidth="1"/>
    <col min="3339" max="3339" width="11" customWidth="1"/>
    <col min="3340" max="3340" width="9.85546875" bestFit="1" customWidth="1"/>
    <col min="3584" max="3584" width="0.85546875" customWidth="1"/>
    <col min="3585" max="3585" width="4.28515625" customWidth="1"/>
    <col min="3586" max="3586" width="5.7109375" customWidth="1"/>
    <col min="3587" max="3587" width="6.140625" customWidth="1"/>
    <col min="3588" max="3588" width="6.7109375" customWidth="1"/>
    <col min="3589" max="3589" width="4.42578125" customWidth="1"/>
    <col min="3590" max="3590" width="25" customWidth="1"/>
    <col min="3591" max="3591" width="10" customWidth="1"/>
    <col min="3592" max="3592" width="0" hidden="1" customWidth="1"/>
    <col min="3593" max="3594" width="9.7109375" bestFit="1" customWidth="1"/>
    <col min="3595" max="3595" width="11" customWidth="1"/>
    <col min="3596" max="3596" width="9.85546875" bestFit="1" customWidth="1"/>
    <col min="3840" max="3840" width="0.85546875" customWidth="1"/>
    <col min="3841" max="3841" width="4.28515625" customWidth="1"/>
    <col min="3842" max="3842" width="5.7109375" customWidth="1"/>
    <col min="3843" max="3843" width="6.140625" customWidth="1"/>
    <col min="3844" max="3844" width="6.7109375" customWidth="1"/>
    <col min="3845" max="3845" width="4.42578125" customWidth="1"/>
    <col min="3846" max="3846" width="25" customWidth="1"/>
    <col min="3847" max="3847" width="10" customWidth="1"/>
    <col min="3848" max="3848" width="0" hidden="1" customWidth="1"/>
    <col min="3849" max="3850" width="9.7109375" bestFit="1" customWidth="1"/>
    <col min="3851" max="3851" width="11" customWidth="1"/>
    <col min="3852" max="3852" width="9.85546875" bestFit="1" customWidth="1"/>
    <col min="4096" max="4096" width="0.85546875" customWidth="1"/>
    <col min="4097" max="4097" width="4.28515625" customWidth="1"/>
    <col min="4098" max="4098" width="5.7109375" customWidth="1"/>
    <col min="4099" max="4099" width="6.140625" customWidth="1"/>
    <col min="4100" max="4100" width="6.7109375" customWidth="1"/>
    <col min="4101" max="4101" width="4.42578125" customWidth="1"/>
    <col min="4102" max="4102" width="25" customWidth="1"/>
    <col min="4103" max="4103" width="10" customWidth="1"/>
    <col min="4104" max="4104" width="0" hidden="1" customWidth="1"/>
    <col min="4105" max="4106" width="9.7109375" bestFit="1" customWidth="1"/>
    <col min="4107" max="4107" width="11" customWidth="1"/>
    <col min="4108" max="4108" width="9.85546875" bestFit="1" customWidth="1"/>
    <col min="4352" max="4352" width="0.85546875" customWidth="1"/>
    <col min="4353" max="4353" width="4.28515625" customWidth="1"/>
    <col min="4354" max="4354" width="5.7109375" customWidth="1"/>
    <col min="4355" max="4355" width="6.140625" customWidth="1"/>
    <col min="4356" max="4356" width="6.7109375" customWidth="1"/>
    <col min="4357" max="4357" width="4.42578125" customWidth="1"/>
    <col min="4358" max="4358" width="25" customWidth="1"/>
    <col min="4359" max="4359" width="10" customWidth="1"/>
    <col min="4360" max="4360" width="0" hidden="1" customWidth="1"/>
    <col min="4361" max="4362" width="9.7109375" bestFit="1" customWidth="1"/>
    <col min="4363" max="4363" width="11" customWidth="1"/>
    <col min="4364" max="4364" width="9.85546875" bestFit="1" customWidth="1"/>
    <col min="4608" max="4608" width="0.85546875" customWidth="1"/>
    <col min="4609" max="4609" width="4.28515625" customWidth="1"/>
    <col min="4610" max="4610" width="5.7109375" customWidth="1"/>
    <col min="4611" max="4611" width="6.140625" customWidth="1"/>
    <col min="4612" max="4612" width="6.7109375" customWidth="1"/>
    <col min="4613" max="4613" width="4.42578125" customWidth="1"/>
    <col min="4614" max="4614" width="25" customWidth="1"/>
    <col min="4615" max="4615" width="10" customWidth="1"/>
    <col min="4616" max="4616" width="0" hidden="1" customWidth="1"/>
    <col min="4617" max="4618" width="9.7109375" bestFit="1" customWidth="1"/>
    <col min="4619" max="4619" width="11" customWidth="1"/>
    <col min="4620" max="4620" width="9.85546875" bestFit="1" customWidth="1"/>
    <col min="4864" max="4864" width="0.85546875" customWidth="1"/>
    <col min="4865" max="4865" width="4.28515625" customWidth="1"/>
    <col min="4866" max="4866" width="5.7109375" customWidth="1"/>
    <col min="4867" max="4867" width="6.140625" customWidth="1"/>
    <col min="4868" max="4868" width="6.7109375" customWidth="1"/>
    <col min="4869" max="4869" width="4.42578125" customWidth="1"/>
    <col min="4870" max="4870" width="25" customWidth="1"/>
    <col min="4871" max="4871" width="10" customWidth="1"/>
    <col min="4872" max="4872" width="0" hidden="1" customWidth="1"/>
    <col min="4873" max="4874" width="9.7109375" bestFit="1" customWidth="1"/>
    <col min="4875" max="4875" width="11" customWidth="1"/>
    <col min="4876" max="4876" width="9.85546875" bestFit="1" customWidth="1"/>
    <col min="5120" max="5120" width="0.85546875" customWidth="1"/>
    <col min="5121" max="5121" width="4.28515625" customWidth="1"/>
    <col min="5122" max="5122" width="5.7109375" customWidth="1"/>
    <col min="5123" max="5123" width="6.140625" customWidth="1"/>
    <col min="5124" max="5124" width="6.7109375" customWidth="1"/>
    <col min="5125" max="5125" width="4.42578125" customWidth="1"/>
    <col min="5126" max="5126" width="25" customWidth="1"/>
    <col min="5127" max="5127" width="10" customWidth="1"/>
    <col min="5128" max="5128" width="0" hidden="1" customWidth="1"/>
    <col min="5129" max="5130" width="9.7109375" bestFit="1" customWidth="1"/>
    <col min="5131" max="5131" width="11" customWidth="1"/>
    <col min="5132" max="5132" width="9.85546875" bestFit="1" customWidth="1"/>
    <col min="5376" max="5376" width="0.85546875" customWidth="1"/>
    <col min="5377" max="5377" width="4.28515625" customWidth="1"/>
    <col min="5378" max="5378" width="5.7109375" customWidth="1"/>
    <col min="5379" max="5379" width="6.140625" customWidth="1"/>
    <col min="5380" max="5380" width="6.7109375" customWidth="1"/>
    <col min="5381" max="5381" width="4.42578125" customWidth="1"/>
    <col min="5382" max="5382" width="25" customWidth="1"/>
    <col min="5383" max="5383" width="10" customWidth="1"/>
    <col min="5384" max="5384" width="0" hidden="1" customWidth="1"/>
    <col min="5385" max="5386" width="9.7109375" bestFit="1" customWidth="1"/>
    <col min="5387" max="5387" width="11" customWidth="1"/>
    <col min="5388" max="5388" width="9.85546875" bestFit="1" customWidth="1"/>
    <col min="5632" max="5632" width="0.85546875" customWidth="1"/>
    <col min="5633" max="5633" width="4.28515625" customWidth="1"/>
    <col min="5634" max="5634" width="5.7109375" customWidth="1"/>
    <col min="5635" max="5635" width="6.140625" customWidth="1"/>
    <col min="5636" max="5636" width="6.7109375" customWidth="1"/>
    <col min="5637" max="5637" width="4.42578125" customWidth="1"/>
    <col min="5638" max="5638" width="25" customWidth="1"/>
    <col min="5639" max="5639" width="10" customWidth="1"/>
    <col min="5640" max="5640" width="0" hidden="1" customWidth="1"/>
    <col min="5641" max="5642" width="9.7109375" bestFit="1" customWidth="1"/>
    <col min="5643" max="5643" width="11" customWidth="1"/>
    <col min="5644" max="5644" width="9.85546875" bestFit="1" customWidth="1"/>
    <col min="5888" max="5888" width="0.85546875" customWidth="1"/>
    <col min="5889" max="5889" width="4.28515625" customWidth="1"/>
    <col min="5890" max="5890" width="5.7109375" customWidth="1"/>
    <col min="5891" max="5891" width="6.140625" customWidth="1"/>
    <col min="5892" max="5892" width="6.7109375" customWidth="1"/>
    <col min="5893" max="5893" width="4.42578125" customWidth="1"/>
    <col min="5894" max="5894" width="25" customWidth="1"/>
    <col min="5895" max="5895" width="10" customWidth="1"/>
    <col min="5896" max="5896" width="0" hidden="1" customWidth="1"/>
    <col min="5897" max="5898" width="9.7109375" bestFit="1" customWidth="1"/>
    <col min="5899" max="5899" width="11" customWidth="1"/>
    <col min="5900" max="5900" width="9.85546875" bestFit="1" customWidth="1"/>
    <col min="6144" max="6144" width="0.85546875" customWidth="1"/>
    <col min="6145" max="6145" width="4.28515625" customWidth="1"/>
    <col min="6146" max="6146" width="5.7109375" customWidth="1"/>
    <col min="6147" max="6147" width="6.140625" customWidth="1"/>
    <col min="6148" max="6148" width="6.7109375" customWidth="1"/>
    <col min="6149" max="6149" width="4.42578125" customWidth="1"/>
    <col min="6150" max="6150" width="25" customWidth="1"/>
    <col min="6151" max="6151" width="10" customWidth="1"/>
    <col min="6152" max="6152" width="0" hidden="1" customWidth="1"/>
    <col min="6153" max="6154" width="9.7109375" bestFit="1" customWidth="1"/>
    <col min="6155" max="6155" width="11" customWidth="1"/>
    <col min="6156" max="6156" width="9.85546875" bestFit="1" customWidth="1"/>
    <col min="6400" max="6400" width="0.85546875" customWidth="1"/>
    <col min="6401" max="6401" width="4.28515625" customWidth="1"/>
    <col min="6402" max="6402" width="5.7109375" customWidth="1"/>
    <col min="6403" max="6403" width="6.140625" customWidth="1"/>
    <col min="6404" max="6404" width="6.7109375" customWidth="1"/>
    <col min="6405" max="6405" width="4.42578125" customWidth="1"/>
    <col min="6406" max="6406" width="25" customWidth="1"/>
    <col min="6407" max="6407" width="10" customWidth="1"/>
    <col min="6408" max="6408" width="0" hidden="1" customWidth="1"/>
    <col min="6409" max="6410" width="9.7109375" bestFit="1" customWidth="1"/>
    <col min="6411" max="6411" width="11" customWidth="1"/>
    <col min="6412" max="6412" width="9.85546875" bestFit="1" customWidth="1"/>
    <col min="6656" max="6656" width="0.85546875" customWidth="1"/>
    <col min="6657" max="6657" width="4.28515625" customWidth="1"/>
    <col min="6658" max="6658" width="5.7109375" customWidth="1"/>
    <col min="6659" max="6659" width="6.140625" customWidth="1"/>
    <col min="6660" max="6660" width="6.7109375" customWidth="1"/>
    <col min="6661" max="6661" width="4.42578125" customWidth="1"/>
    <col min="6662" max="6662" width="25" customWidth="1"/>
    <col min="6663" max="6663" width="10" customWidth="1"/>
    <col min="6664" max="6664" width="0" hidden="1" customWidth="1"/>
    <col min="6665" max="6666" width="9.7109375" bestFit="1" customWidth="1"/>
    <col min="6667" max="6667" width="11" customWidth="1"/>
    <col min="6668" max="6668" width="9.85546875" bestFit="1" customWidth="1"/>
    <col min="6912" max="6912" width="0.85546875" customWidth="1"/>
    <col min="6913" max="6913" width="4.28515625" customWidth="1"/>
    <col min="6914" max="6914" width="5.7109375" customWidth="1"/>
    <col min="6915" max="6915" width="6.140625" customWidth="1"/>
    <col min="6916" max="6916" width="6.7109375" customWidth="1"/>
    <col min="6917" max="6917" width="4.42578125" customWidth="1"/>
    <col min="6918" max="6918" width="25" customWidth="1"/>
    <col min="6919" max="6919" width="10" customWidth="1"/>
    <col min="6920" max="6920" width="0" hidden="1" customWidth="1"/>
    <col min="6921" max="6922" width="9.7109375" bestFit="1" customWidth="1"/>
    <col min="6923" max="6923" width="11" customWidth="1"/>
    <col min="6924" max="6924" width="9.85546875" bestFit="1" customWidth="1"/>
    <col min="7168" max="7168" width="0.85546875" customWidth="1"/>
    <col min="7169" max="7169" width="4.28515625" customWidth="1"/>
    <col min="7170" max="7170" width="5.7109375" customWidth="1"/>
    <col min="7171" max="7171" width="6.140625" customWidth="1"/>
    <col min="7172" max="7172" width="6.7109375" customWidth="1"/>
    <col min="7173" max="7173" width="4.42578125" customWidth="1"/>
    <col min="7174" max="7174" width="25" customWidth="1"/>
    <col min="7175" max="7175" width="10" customWidth="1"/>
    <col min="7176" max="7176" width="0" hidden="1" customWidth="1"/>
    <col min="7177" max="7178" width="9.7109375" bestFit="1" customWidth="1"/>
    <col min="7179" max="7179" width="11" customWidth="1"/>
    <col min="7180" max="7180" width="9.85546875" bestFit="1" customWidth="1"/>
    <col min="7424" max="7424" width="0.85546875" customWidth="1"/>
    <col min="7425" max="7425" width="4.28515625" customWidth="1"/>
    <col min="7426" max="7426" width="5.7109375" customWidth="1"/>
    <col min="7427" max="7427" width="6.140625" customWidth="1"/>
    <col min="7428" max="7428" width="6.7109375" customWidth="1"/>
    <col min="7429" max="7429" width="4.42578125" customWidth="1"/>
    <col min="7430" max="7430" width="25" customWidth="1"/>
    <col min="7431" max="7431" width="10" customWidth="1"/>
    <col min="7432" max="7432" width="0" hidden="1" customWidth="1"/>
    <col min="7433" max="7434" width="9.7109375" bestFit="1" customWidth="1"/>
    <col min="7435" max="7435" width="11" customWidth="1"/>
    <col min="7436" max="7436" width="9.85546875" bestFit="1" customWidth="1"/>
    <col min="7680" max="7680" width="0.85546875" customWidth="1"/>
    <col min="7681" max="7681" width="4.28515625" customWidth="1"/>
    <col min="7682" max="7682" width="5.7109375" customWidth="1"/>
    <col min="7683" max="7683" width="6.140625" customWidth="1"/>
    <col min="7684" max="7684" width="6.7109375" customWidth="1"/>
    <col min="7685" max="7685" width="4.42578125" customWidth="1"/>
    <col min="7686" max="7686" width="25" customWidth="1"/>
    <col min="7687" max="7687" width="10" customWidth="1"/>
    <col min="7688" max="7688" width="0" hidden="1" customWidth="1"/>
    <col min="7689" max="7690" width="9.7109375" bestFit="1" customWidth="1"/>
    <col min="7691" max="7691" width="11" customWidth="1"/>
    <col min="7692" max="7692" width="9.85546875" bestFit="1" customWidth="1"/>
    <col min="7936" max="7936" width="0.85546875" customWidth="1"/>
    <col min="7937" max="7937" width="4.28515625" customWidth="1"/>
    <col min="7938" max="7938" width="5.7109375" customWidth="1"/>
    <col min="7939" max="7939" width="6.140625" customWidth="1"/>
    <col min="7940" max="7940" width="6.7109375" customWidth="1"/>
    <col min="7941" max="7941" width="4.42578125" customWidth="1"/>
    <col min="7942" max="7942" width="25" customWidth="1"/>
    <col min="7943" max="7943" width="10" customWidth="1"/>
    <col min="7944" max="7944" width="0" hidden="1" customWidth="1"/>
    <col min="7945" max="7946" width="9.7109375" bestFit="1" customWidth="1"/>
    <col min="7947" max="7947" width="11" customWidth="1"/>
    <col min="7948" max="7948" width="9.85546875" bestFit="1" customWidth="1"/>
    <col min="8192" max="8192" width="0.85546875" customWidth="1"/>
    <col min="8193" max="8193" width="4.28515625" customWidth="1"/>
    <col min="8194" max="8194" width="5.7109375" customWidth="1"/>
    <col min="8195" max="8195" width="6.140625" customWidth="1"/>
    <col min="8196" max="8196" width="6.7109375" customWidth="1"/>
    <col min="8197" max="8197" width="4.42578125" customWidth="1"/>
    <col min="8198" max="8198" width="25" customWidth="1"/>
    <col min="8199" max="8199" width="10" customWidth="1"/>
    <col min="8200" max="8200" width="0" hidden="1" customWidth="1"/>
    <col min="8201" max="8202" width="9.7109375" bestFit="1" customWidth="1"/>
    <col min="8203" max="8203" width="11" customWidth="1"/>
    <col min="8204" max="8204" width="9.85546875" bestFit="1" customWidth="1"/>
    <col min="8448" max="8448" width="0.85546875" customWidth="1"/>
    <col min="8449" max="8449" width="4.28515625" customWidth="1"/>
    <col min="8450" max="8450" width="5.7109375" customWidth="1"/>
    <col min="8451" max="8451" width="6.140625" customWidth="1"/>
    <col min="8452" max="8452" width="6.7109375" customWidth="1"/>
    <col min="8453" max="8453" width="4.42578125" customWidth="1"/>
    <col min="8454" max="8454" width="25" customWidth="1"/>
    <col min="8455" max="8455" width="10" customWidth="1"/>
    <col min="8456" max="8456" width="0" hidden="1" customWidth="1"/>
    <col min="8457" max="8458" width="9.7109375" bestFit="1" customWidth="1"/>
    <col min="8459" max="8459" width="11" customWidth="1"/>
    <col min="8460" max="8460" width="9.85546875" bestFit="1" customWidth="1"/>
    <col min="8704" max="8704" width="0.85546875" customWidth="1"/>
    <col min="8705" max="8705" width="4.28515625" customWidth="1"/>
    <col min="8706" max="8706" width="5.7109375" customWidth="1"/>
    <col min="8707" max="8707" width="6.140625" customWidth="1"/>
    <col min="8708" max="8708" width="6.7109375" customWidth="1"/>
    <col min="8709" max="8709" width="4.42578125" customWidth="1"/>
    <col min="8710" max="8710" width="25" customWidth="1"/>
    <col min="8711" max="8711" width="10" customWidth="1"/>
    <col min="8712" max="8712" width="0" hidden="1" customWidth="1"/>
    <col min="8713" max="8714" width="9.7109375" bestFit="1" customWidth="1"/>
    <col min="8715" max="8715" width="11" customWidth="1"/>
    <col min="8716" max="8716" width="9.85546875" bestFit="1" customWidth="1"/>
    <col min="8960" max="8960" width="0.85546875" customWidth="1"/>
    <col min="8961" max="8961" width="4.28515625" customWidth="1"/>
    <col min="8962" max="8962" width="5.7109375" customWidth="1"/>
    <col min="8963" max="8963" width="6.140625" customWidth="1"/>
    <col min="8964" max="8964" width="6.7109375" customWidth="1"/>
    <col min="8965" max="8965" width="4.42578125" customWidth="1"/>
    <col min="8966" max="8966" width="25" customWidth="1"/>
    <col min="8967" max="8967" width="10" customWidth="1"/>
    <col min="8968" max="8968" width="0" hidden="1" customWidth="1"/>
    <col min="8969" max="8970" width="9.7109375" bestFit="1" customWidth="1"/>
    <col min="8971" max="8971" width="11" customWidth="1"/>
    <col min="8972" max="8972" width="9.85546875" bestFit="1" customWidth="1"/>
    <col min="9216" max="9216" width="0.85546875" customWidth="1"/>
    <col min="9217" max="9217" width="4.28515625" customWidth="1"/>
    <col min="9218" max="9218" width="5.7109375" customWidth="1"/>
    <col min="9219" max="9219" width="6.140625" customWidth="1"/>
    <col min="9220" max="9220" width="6.7109375" customWidth="1"/>
    <col min="9221" max="9221" width="4.42578125" customWidth="1"/>
    <col min="9222" max="9222" width="25" customWidth="1"/>
    <col min="9223" max="9223" width="10" customWidth="1"/>
    <col min="9224" max="9224" width="0" hidden="1" customWidth="1"/>
    <col min="9225" max="9226" width="9.7109375" bestFit="1" customWidth="1"/>
    <col min="9227" max="9227" width="11" customWidth="1"/>
    <col min="9228" max="9228" width="9.85546875" bestFit="1" customWidth="1"/>
    <col min="9472" max="9472" width="0.85546875" customWidth="1"/>
    <col min="9473" max="9473" width="4.28515625" customWidth="1"/>
    <col min="9474" max="9474" width="5.7109375" customWidth="1"/>
    <col min="9475" max="9475" width="6.140625" customWidth="1"/>
    <col min="9476" max="9476" width="6.7109375" customWidth="1"/>
    <col min="9477" max="9477" width="4.42578125" customWidth="1"/>
    <col min="9478" max="9478" width="25" customWidth="1"/>
    <col min="9479" max="9479" width="10" customWidth="1"/>
    <col min="9480" max="9480" width="0" hidden="1" customWidth="1"/>
    <col min="9481" max="9482" width="9.7109375" bestFit="1" customWidth="1"/>
    <col min="9483" max="9483" width="11" customWidth="1"/>
    <col min="9484" max="9484" width="9.85546875" bestFit="1" customWidth="1"/>
    <col min="9728" max="9728" width="0.85546875" customWidth="1"/>
    <col min="9729" max="9729" width="4.28515625" customWidth="1"/>
    <col min="9730" max="9730" width="5.7109375" customWidth="1"/>
    <col min="9731" max="9731" width="6.140625" customWidth="1"/>
    <col min="9732" max="9732" width="6.7109375" customWidth="1"/>
    <col min="9733" max="9733" width="4.42578125" customWidth="1"/>
    <col min="9734" max="9734" width="25" customWidth="1"/>
    <col min="9735" max="9735" width="10" customWidth="1"/>
    <col min="9736" max="9736" width="0" hidden="1" customWidth="1"/>
    <col min="9737" max="9738" width="9.7109375" bestFit="1" customWidth="1"/>
    <col min="9739" max="9739" width="11" customWidth="1"/>
    <col min="9740" max="9740" width="9.85546875" bestFit="1" customWidth="1"/>
    <col min="9984" max="9984" width="0.85546875" customWidth="1"/>
    <col min="9985" max="9985" width="4.28515625" customWidth="1"/>
    <col min="9986" max="9986" width="5.7109375" customWidth="1"/>
    <col min="9987" max="9987" width="6.140625" customWidth="1"/>
    <col min="9988" max="9988" width="6.7109375" customWidth="1"/>
    <col min="9989" max="9989" width="4.42578125" customWidth="1"/>
    <col min="9990" max="9990" width="25" customWidth="1"/>
    <col min="9991" max="9991" width="10" customWidth="1"/>
    <col min="9992" max="9992" width="0" hidden="1" customWidth="1"/>
    <col min="9993" max="9994" width="9.7109375" bestFit="1" customWidth="1"/>
    <col min="9995" max="9995" width="11" customWidth="1"/>
    <col min="9996" max="9996" width="9.85546875" bestFit="1" customWidth="1"/>
    <col min="10240" max="10240" width="0.85546875" customWidth="1"/>
    <col min="10241" max="10241" width="4.28515625" customWidth="1"/>
    <col min="10242" max="10242" width="5.7109375" customWidth="1"/>
    <col min="10243" max="10243" width="6.140625" customWidth="1"/>
    <col min="10244" max="10244" width="6.7109375" customWidth="1"/>
    <col min="10245" max="10245" width="4.42578125" customWidth="1"/>
    <col min="10246" max="10246" width="25" customWidth="1"/>
    <col min="10247" max="10247" width="10" customWidth="1"/>
    <col min="10248" max="10248" width="0" hidden="1" customWidth="1"/>
    <col min="10249" max="10250" width="9.7109375" bestFit="1" customWidth="1"/>
    <col min="10251" max="10251" width="11" customWidth="1"/>
    <col min="10252" max="10252" width="9.85546875" bestFit="1" customWidth="1"/>
    <col min="10496" max="10496" width="0.85546875" customWidth="1"/>
    <col min="10497" max="10497" width="4.28515625" customWidth="1"/>
    <col min="10498" max="10498" width="5.7109375" customWidth="1"/>
    <col min="10499" max="10499" width="6.140625" customWidth="1"/>
    <col min="10500" max="10500" width="6.7109375" customWidth="1"/>
    <col min="10501" max="10501" width="4.42578125" customWidth="1"/>
    <col min="10502" max="10502" width="25" customWidth="1"/>
    <col min="10503" max="10503" width="10" customWidth="1"/>
    <col min="10504" max="10504" width="0" hidden="1" customWidth="1"/>
    <col min="10505" max="10506" width="9.7109375" bestFit="1" customWidth="1"/>
    <col min="10507" max="10507" width="11" customWidth="1"/>
    <col min="10508" max="10508" width="9.85546875" bestFit="1" customWidth="1"/>
    <col min="10752" max="10752" width="0.85546875" customWidth="1"/>
    <col min="10753" max="10753" width="4.28515625" customWidth="1"/>
    <col min="10754" max="10754" width="5.7109375" customWidth="1"/>
    <col min="10755" max="10755" width="6.140625" customWidth="1"/>
    <col min="10756" max="10756" width="6.7109375" customWidth="1"/>
    <col min="10757" max="10757" width="4.42578125" customWidth="1"/>
    <col min="10758" max="10758" width="25" customWidth="1"/>
    <col min="10759" max="10759" width="10" customWidth="1"/>
    <col min="10760" max="10760" width="0" hidden="1" customWidth="1"/>
    <col min="10761" max="10762" width="9.7109375" bestFit="1" customWidth="1"/>
    <col min="10763" max="10763" width="11" customWidth="1"/>
    <col min="10764" max="10764" width="9.85546875" bestFit="1" customWidth="1"/>
    <col min="11008" max="11008" width="0.85546875" customWidth="1"/>
    <col min="11009" max="11009" width="4.28515625" customWidth="1"/>
    <col min="11010" max="11010" width="5.7109375" customWidth="1"/>
    <col min="11011" max="11011" width="6.140625" customWidth="1"/>
    <col min="11012" max="11012" width="6.7109375" customWidth="1"/>
    <col min="11013" max="11013" width="4.42578125" customWidth="1"/>
    <col min="11014" max="11014" width="25" customWidth="1"/>
    <col min="11015" max="11015" width="10" customWidth="1"/>
    <col min="11016" max="11016" width="0" hidden="1" customWidth="1"/>
    <col min="11017" max="11018" width="9.7109375" bestFit="1" customWidth="1"/>
    <col min="11019" max="11019" width="11" customWidth="1"/>
    <col min="11020" max="11020" width="9.85546875" bestFit="1" customWidth="1"/>
    <col min="11264" max="11264" width="0.85546875" customWidth="1"/>
    <col min="11265" max="11265" width="4.28515625" customWidth="1"/>
    <col min="11266" max="11266" width="5.7109375" customWidth="1"/>
    <col min="11267" max="11267" width="6.140625" customWidth="1"/>
    <col min="11268" max="11268" width="6.7109375" customWidth="1"/>
    <col min="11269" max="11269" width="4.42578125" customWidth="1"/>
    <col min="11270" max="11270" width="25" customWidth="1"/>
    <col min="11271" max="11271" width="10" customWidth="1"/>
    <col min="11272" max="11272" width="0" hidden="1" customWidth="1"/>
    <col min="11273" max="11274" width="9.7109375" bestFit="1" customWidth="1"/>
    <col min="11275" max="11275" width="11" customWidth="1"/>
    <col min="11276" max="11276" width="9.85546875" bestFit="1" customWidth="1"/>
    <col min="11520" max="11520" width="0.85546875" customWidth="1"/>
    <col min="11521" max="11521" width="4.28515625" customWidth="1"/>
    <col min="11522" max="11522" width="5.7109375" customWidth="1"/>
    <col min="11523" max="11523" width="6.140625" customWidth="1"/>
    <col min="11524" max="11524" width="6.7109375" customWidth="1"/>
    <col min="11525" max="11525" width="4.42578125" customWidth="1"/>
    <col min="11526" max="11526" width="25" customWidth="1"/>
    <col min="11527" max="11527" width="10" customWidth="1"/>
    <col min="11528" max="11528" width="0" hidden="1" customWidth="1"/>
    <col min="11529" max="11530" width="9.7109375" bestFit="1" customWidth="1"/>
    <col min="11531" max="11531" width="11" customWidth="1"/>
    <col min="11532" max="11532" width="9.85546875" bestFit="1" customWidth="1"/>
    <col min="11776" max="11776" width="0.85546875" customWidth="1"/>
    <col min="11777" max="11777" width="4.28515625" customWidth="1"/>
    <col min="11778" max="11778" width="5.7109375" customWidth="1"/>
    <col min="11779" max="11779" width="6.140625" customWidth="1"/>
    <col min="11780" max="11780" width="6.7109375" customWidth="1"/>
    <col min="11781" max="11781" width="4.42578125" customWidth="1"/>
    <col min="11782" max="11782" width="25" customWidth="1"/>
    <col min="11783" max="11783" width="10" customWidth="1"/>
    <col min="11784" max="11784" width="0" hidden="1" customWidth="1"/>
    <col min="11785" max="11786" width="9.7109375" bestFit="1" customWidth="1"/>
    <col min="11787" max="11787" width="11" customWidth="1"/>
    <col min="11788" max="11788" width="9.85546875" bestFit="1" customWidth="1"/>
    <col min="12032" max="12032" width="0.85546875" customWidth="1"/>
    <col min="12033" max="12033" width="4.28515625" customWidth="1"/>
    <col min="12034" max="12034" width="5.7109375" customWidth="1"/>
    <col min="12035" max="12035" width="6.140625" customWidth="1"/>
    <col min="12036" max="12036" width="6.7109375" customWidth="1"/>
    <col min="12037" max="12037" width="4.42578125" customWidth="1"/>
    <col min="12038" max="12038" width="25" customWidth="1"/>
    <col min="12039" max="12039" width="10" customWidth="1"/>
    <col min="12040" max="12040" width="0" hidden="1" customWidth="1"/>
    <col min="12041" max="12042" width="9.7109375" bestFit="1" customWidth="1"/>
    <col min="12043" max="12043" width="11" customWidth="1"/>
    <col min="12044" max="12044" width="9.85546875" bestFit="1" customWidth="1"/>
    <col min="12288" max="12288" width="0.85546875" customWidth="1"/>
    <col min="12289" max="12289" width="4.28515625" customWidth="1"/>
    <col min="12290" max="12290" width="5.7109375" customWidth="1"/>
    <col min="12291" max="12291" width="6.140625" customWidth="1"/>
    <col min="12292" max="12292" width="6.7109375" customWidth="1"/>
    <col min="12293" max="12293" width="4.42578125" customWidth="1"/>
    <col min="12294" max="12294" width="25" customWidth="1"/>
    <col min="12295" max="12295" width="10" customWidth="1"/>
    <col min="12296" max="12296" width="0" hidden="1" customWidth="1"/>
    <col min="12297" max="12298" width="9.7109375" bestFit="1" customWidth="1"/>
    <col min="12299" max="12299" width="11" customWidth="1"/>
    <col min="12300" max="12300" width="9.85546875" bestFit="1" customWidth="1"/>
    <col min="12544" max="12544" width="0.85546875" customWidth="1"/>
    <col min="12545" max="12545" width="4.28515625" customWidth="1"/>
    <col min="12546" max="12546" width="5.7109375" customWidth="1"/>
    <col min="12547" max="12547" width="6.140625" customWidth="1"/>
    <col min="12548" max="12548" width="6.7109375" customWidth="1"/>
    <col min="12549" max="12549" width="4.42578125" customWidth="1"/>
    <col min="12550" max="12550" width="25" customWidth="1"/>
    <col min="12551" max="12551" width="10" customWidth="1"/>
    <col min="12552" max="12552" width="0" hidden="1" customWidth="1"/>
    <col min="12553" max="12554" width="9.7109375" bestFit="1" customWidth="1"/>
    <col min="12555" max="12555" width="11" customWidth="1"/>
    <col min="12556" max="12556" width="9.85546875" bestFit="1" customWidth="1"/>
    <col min="12800" max="12800" width="0.85546875" customWidth="1"/>
    <col min="12801" max="12801" width="4.28515625" customWidth="1"/>
    <col min="12802" max="12802" width="5.7109375" customWidth="1"/>
    <col min="12803" max="12803" width="6.140625" customWidth="1"/>
    <col min="12804" max="12804" width="6.7109375" customWidth="1"/>
    <col min="12805" max="12805" width="4.42578125" customWidth="1"/>
    <col min="12806" max="12806" width="25" customWidth="1"/>
    <col min="12807" max="12807" width="10" customWidth="1"/>
    <col min="12808" max="12808" width="0" hidden="1" customWidth="1"/>
    <col min="12809" max="12810" width="9.7109375" bestFit="1" customWidth="1"/>
    <col min="12811" max="12811" width="11" customWidth="1"/>
    <col min="12812" max="12812" width="9.85546875" bestFit="1" customWidth="1"/>
    <col min="13056" max="13056" width="0.85546875" customWidth="1"/>
    <col min="13057" max="13057" width="4.28515625" customWidth="1"/>
    <col min="13058" max="13058" width="5.7109375" customWidth="1"/>
    <col min="13059" max="13059" width="6.140625" customWidth="1"/>
    <col min="13060" max="13060" width="6.7109375" customWidth="1"/>
    <col min="13061" max="13061" width="4.42578125" customWidth="1"/>
    <col min="13062" max="13062" width="25" customWidth="1"/>
    <col min="13063" max="13063" width="10" customWidth="1"/>
    <col min="13064" max="13064" width="0" hidden="1" customWidth="1"/>
    <col min="13065" max="13066" width="9.7109375" bestFit="1" customWidth="1"/>
    <col min="13067" max="13067" width="11" customWidth="1"/>
    <col min="13068" max="13068" width="9.85546875" bestFit="1" customWidth="1"/>
    <col min="13312" max="13312" width="0.85546875" customWidth="1"/>
    <col min="13313" max="13313" width="4.28515625" customWidth="1"/>
    <col min="13314" max="13314" width="5.7109375" customWidth="1"/>
    <col min="13315" max="13315" width="6.140625" customWidth="1"/>
    <col min="13316" max="13316" width="6.7109375" customWidth="1"/>
    <col min="13317" max="13317" width="4.42578125" customWidth="1"/>
    <col min="13318" max="13318" width="25" customWidth="1"/>
    <col min="13319" max="13319" width="10" customWidth="1"/>
    <col min="13320" max="13320" width="0" hidden="1" customWidth="1"/>
    <col min="13321" max="13322" width="9.7109375" bestFit="1" customWidth="1"/>
    <col min="13323" max="13323" width="11" customWidth="1"/>
    <col min="13324" max="13324" width="9.85546875" bestFit="1" customWidth="1"/>
    <col min="13568" max="13568" width="0.85546875" customWidth="1"/>
    <col min="13569" max="13569" width="4.28515625" customWidth="1"/>
    <col min="13570" max="13570" width="5.7109375" customWidth="1"/>
    <col min="13571" max="13571" width="6.140625" customWidth="1"/>
    <col min="13572" max="13572" width="6.7109375" customWidth="1"/>
    <col min="13573" max="13573" width="4.42578125" customWidth="1"/>
    <col min="13574" max="13574" width="25" customWidth="1"/>
    <col min="13575" max="13575" width="10" customWidth="1"/>
    <col min="13576" max="13576" width="0" hidden="1" customWidth="1"/>
    <col min="13577" max="13578" width="9.7109375" bestFit="1" customWidth="1"/>
    <col min="13579" max="13579" width="11" customWidth="1"/>
    <col min="13580" max="13580" width="9.85546875" bestFit="1" customWidth="1"/>
    <col min="13824" max="13824" width="0.85546875" customWidth="1"/>
    <col min="13825" max="13825" width="4.28515625" customWidth="1"/>
    <col min="13826" max="13826" width="5.7109375" customWidth="1"/>
    <col min="13827" max="13827" width="6.140625" customWidth="1"/>
    <col min="13828" max="13828" width="6.7109375" customWidth="1"/>
    <col min="13829" max="13829" width="4.42578125" customWidth="1"/>
    <col min="13830" max="13830" width="25" customWidth="1"/>
    <col min="13831" max="13831" width="10" customWidth="1"/>
    <col min="13832" max="13832" width="0" hidden="1" customWidth="1"/>
    <col min="13833" max="13834" width="9.7109375" bestFit="1" customWidth="1"/>
    <col min="13835" max="13835" width="11" customWidth="1"/>
    <col min="13836" max="13836" width="9.85546875" bestFit="1" customWidth="1"/>
    <col min="14080" max="14080" width="0.85546875" customWidth="1"/>
    <col min="14081" max="14081" width="4.28515625" customWidth="1"/>
    <col min="14082" max="14082" width="5.7109375" customWidth="1"/>
    <col min="14083" max="14083" width="6.140625" customWidth="1"/>
    <col min="14084" max="14084" width="6.7109375" customWidth="1"/>
    <col min="14085" max="14085" width="4.42578125" customWidth="1"/>
    <col min="14086" max="14086" width="25" customWidth="1"/>
    <col min="14087" max="14087" width="10" customWidth="1"/>
    <col min="14088" max="14088" width="0" hidden="1" customWidth="1"/>
    <col min="14089" max="14090" width="9.7109375" bestFit="1" customWidth="1"/>
    <col min="14091" max="14091" width="11" customWidth="1"/>
    <col min="14092" max="14092" width="9.85546875" bestFit="1" customWidth="1"/>
    <col min="14336" max="14336" width="0.85546875" customWidth="1"/>
    <col min="14337" max="14337" width="4.28515625" customWidth="1"/>
    <col min="14338" max="14338" width="5.7109375" customWidth="1"/>
    <col min="14339" max="14339" width="6.140625" customWidth="1"/>
    <col min="14340" max="14340" width="6.7109375" customWidth="1"/>
    <col min="14341" max="14341" width="4.42578125" customWidth="1"/>
    <col min="14342" max="14342" width="25" customWidth="1"/>
    <col min="14343" max="14343" width="10" customWidth="1"/>
    <col min="14344" max="14344" width="0" hidden="1" customWidth="1"/>
    <col min="14345" max="14346" width="9.7109375" bestFit="1" customWidth="1"/>
    <col min="14347" max="14347" width="11" customWidth="1"/>
    <col min="14348" max="14348" width="9.85546875" bestFit="1" customWidth="1"/>
    <col min="14592" max="14592" width="0.85546875" customWidth="1"/>
    <col min="14593" max="14593" width="4.28515625" customWidth="1"/>
    <col min="14594" max="14594" width="5.7109375" customWidth="1"/>
    <col min="14595" max="14595" width="6.140625" customWidth="1"/>
    <col min="14596" max="14596" width="6.7109375" customWidth="1"/>
    <col min="14597" max="14597" width="4.42578125" customWidth="1"/>
    <col min="14598" max="14598" width="25" customWidth="1"/>
    <col min="14599" max="14599" width="10" customWidth="1"/>
    <col min="14600" max="14600" width="0" hidden="1" customWidth="1"/>
    <col min="14601" max="14602" width="9.7109375" bestFit="1" customWidth="1"/>
    <col min="14603" max="14603" width="11" customWidth="1"/>
    <col min="14604" max="14604" width="9.85546875" bestFit="1" customWidth="1"/>
    <col min="14848" max="14848" width="0.85546875" customWidth="1"/>
    <col min="14849" max="14849" width="4.28515625" customWidth="1"/>
    <col min="14850" max="14850" width="5.7109375" customWidth="1"/>
    <col min="14851" max="14851" width="6.140625" customWidth="1"/>
    <col min="14852" max="14852" width="6.7109375" customWidth="1"/>
    <col min="14853" max="14853" width="4.42578125" customWidth="1"/>
    <col min="14854" max="14854" width="25" customWidth="1"/>
    <col min="14855" max="14855" width="10" customWidth="1"/>
    <col min="14856" max="14856" width="0" hidden="1" customWidth="1"/>
    <col min="14857" max="14858" width="9.7109375" bestFit="1" customWidth="1"/>
    <col min="14859" max="14859" width="11" customWidth="1"/>
    <col min="14860" max="14860" width="9.85546875" bestFit="1" customWidth="1"/>
    <col min="15104" max="15104" width="0.85546875" customWidth="1"/>
    <col min="15105" max="15105" width="4.28515625" customWidth="1"/>
    <col min="15106" max="15106" width="5.7109375" customWidth="1"/>
    <col min="15107" max="15107" width="6.140625" customWidth="1"/>
    <col min="15108" max="15108" width="6.7109375" customWidth="1"/>
    <col min="15109" max="15109" width="4.42578125" customWidth="1"/>
    <col min="15110" max="15110" width="25" customWidth="1"/>
    <col min="15111" max="15111" width="10" customWidth="1"/>
    <col min="15112" max="15112" width="0" hidden="1" customWidth="1"/>
    <col min="15113" max="15114" width="9.7109375" bestFit="1" customWidth="1"/>
    <col min="15115" max="15115" width="11" customWidth="1"/>
    <col min="15116" max="15116" width="9.85546875" bestFit="1" customWidth="1"/>
    <col min="15360" max="15360" width="0.85546875" customWidth="1"/>
    <col min="15361" max="15361" width="4.28515625" customWidth="1"/>
    <col min="15362" max="15362" width="5.7109375" customWidth="1"/>
    <col min="15363" max="15363" width="6.140625" customWidth="1"/>
    <col min="15364" max="15364" width="6.7109375" customWidth="1"/>
    <col min="15365" max="15365" width="4.42578125" customWidth="1"/>
    <col min="15366" max="15366" width="25" customWidth="1"/>
    <col min="15367" max="15367" width="10" customWidth="1"/>
    <col min="15368" max="15368" width="0" hidden="1" customWidth="1"/>
    <col min="15369" max="15370" width="9.7109375" bestFit="1" customWidth="1"/>
    <col min="15371" max="15371" width="11" customWidth="1"/>
    <col min="15372" max="15372" width="9.85546875" bestFit="1" customWidth="1"/>
    <col min="15616" max="15616" width="0.85546875" customWidth="1"/>
    <col min="15617" max="15617" width="4.28515625" customWidth="1"/>
    <col min="15618" max="15618" width="5.7109375" customWidth="1"/>
    <col min="15619" max="15619" width="6.140625" customWidth="1"/>
    <col min="15620" max="15620" width="6.7109375" customWidth="1"/>
    <col min="15621" max="15621" width="4.42578125" customWidth="1"/>
    <col min="15622" max="15622" width="25" customWidth="1"/>
    <col min="15623" max="15623" width="10" customWidth="1"/>
    <col min="15624" max="15624" width="0" hidden="1" customWidth="1"/>
    <col min="15625" max="15626" width="9.7109375" bestFit="1" customWidth="1"/>
    <col min="15627" max="15627" width="11" customWidth="1"/>
    <col min="15628" max="15628" width="9.85546875" bestFit="1" customWidth="1"/>
    <col min="15872" max="15872" width="0.85546875" customWidth="1"/>
    <col min="15873" max="15873" width="4.28515625" customWidth="1"/>
    <col min="15874" max="15874" width="5.7109375" customWidth="1"/>
    <col min="15875" max="15875" width="6.140625" customWidth="1"/>
    <col min="15876" max="15876" width="6.7109375" customWidth="1"/>
    <col min="15877" max="15877" width="4.42578125" customWidth="1"/>
    <col min="15878" max="15878" width="25" customWidth="1"/>
    <col min="15879" max="15879" width="10" customWidth="1"/>
    <col min="15880" max="15880" width="0" hidden="1" customWidth="1"/>
    <col min="15881" max="15882" width="9.7109375" bestFit="1" customWidth="1"/>
    <col min="15883" max="15883" width="11" customWidth="1"/>
    <col min="15884" max="15884" width="9.85546875" bestFit="1" customWidth="1"/>
    <col min="16128" max="16128" width="0.85546875" customWidth="1"/>
    <col min="16129" max="16129" width="4.28515625" customWidth="1"/>
    <col min="16130" max="16130" width="5.7109375" customWidth="1"/>
    <col min="16131" max="16131" width="6.140625" customWidth="1"/>
    <col min="16132" max="16132" width="6.7109375" customWidth="1"/>
    <col min="16133" max="16133" width="4.42578125" customWidth="1"/>
    <col min="16134" max="16134" width="25" customWidth="1"/>
    <col min="16135" max="16135" width="10" customWidth="1"/>
    <col min="16136" max="16136" width="0" hidden="1" customWidth="1"/>
    <col min="16137" max="16138" width="9.7109375" bestFit="1" customWidth="1"/>
    <col min="16139" max="16139" width="11" customWidth="1"/>
    <col min="16140" max="16140" width="9.85546875" bestFit="1" customWidth="1"/>
  </cols>
  <sheetData>
    <row r="1" spans="2:14" ht="15.75" thickBot="1" x14ac:dyDescent="0.3"/>
    <row r="2" spans="2:14" ht="15.75" hidden="1" thickBot="1" x14ac:dyDescent="0.3"/>
    <row r="3" spans="2:14" ht="18.75" x14ac:dyDescent="0.3">
      <c r="B3" s="298" t="s">
        <v>284</v>
      </c>
      <c r="C3" s="299"/>
      <c r="D3" s="299"/>
      <c r="E3" s="299"/>
      <c r="F3" s="379"/>
      <c r="G3" s="379"/>
      <c r="H3" s="379"/>
      <c r="I3" s="379"/>
      <c r="J3" s="647"/>
      <c r="K3" s="300"/>
      <c r="L3" s="300"/>
      <c r="M3" s="300"/>
      <c r="N3" s="300"/>
    </row>
    <row r="4" spans="2:14" ht="39" thickBot="1" x14ac:dyDescent="0.3">
      <c r="B4" s="1079" t="s">
        <v>0</v>
      </c>
      <c r="C4" s="1080"/>
      <c r="D4" s="1080"/>
      <c r="E4" s="1080"/>
      <c r="F4" s="1080"/>
      <c r="G4" s="1081"/>
      <c r="H4" s="538" t="s">
        <v>310</v>
      </c>
      <c r="I4" s="538" t="s">
        <v>311</v>
      </c>
      <c r="J4" s="538" t="s">
        <v>312</v>
      </c>
      <c r="K4" s="538" t="s">
        <v>313</v>
      </c>
      <c r="L4" s="655" t="s">
        <v>314</v>
      </c>
      <c r="M4" s="538" t="s">
        <v>315</v>
      </c>
      <c r="N4" s="538" t="s">
        <v>316</v>
      </c>
    </row>
    <row r="5" spans="2:14" s="9" customFormat="1" ht="33.75" x14ac:dyDescent="0.25">
      <c r="B5" s="539" t="s">
        <v>209</v>
      </c>
      <c r="C5" s="540" t="s">
        <v>210</v>
      </c>
      <c r="D5" s="541" t="s">
        <v>211</v>
      </c>
      <c r="E5" s="541" t="s">
        <v>212</v>
      </c>
      <c r="F5" s="541" t="s">
        <v>239</v>
      </c>
      <c r="G5" s="542" t="s">
        <v>214</v>
      </c>
      <c r="H5" s="592">
        <f>H6+H8+H14</f>
        <v>33384.18</v>
      </c>
      <c r="I5" s="592">
        <f>I6+I8+I14</f>
        <v>34653.79</v>
      </c>
      <c r="J5" s="543">
        <f>J8</f>
        <v>35600</v>
      </c>
      <c r="K5" s="543">
        <f>K8</f>
        <v>35600</v>
      </c>
      <c r="L5" s="573">
        <f>L8+L14</f>
        <v>37800</v>
      </c>
      <c r="M5" s="573">
        <f t="shared" ref="M5:N5" si="0">M8+M14</f>
        <v>38100</v>
      </c>
      <c r="N5" s="573">
        <f t="shared" si="0"/>
        <v>38100</v>
      </c>
    </row>
    <row r="6" spans="2:14" s="437" customFormat="1" ht="14.25" x14ac:dyDescent="0.2">
      <c r="B6" s="544"/>
      <c r="C6" s="308">
        <v>1</v>
      </c>
      <c r="D6" s="445"/>
      <c r="E6" s="508" t="s">
        <v>285</v>
      </c>
      <c r="F6" s="507"/>
      <c r="G6" s="507"/>
      <c r="H6" s="587"/>
      <c r="I6" s="587"/>
      <c r="J6" s="309"/>
      <c r="K6" s="309"/>
      <c r="L6" s="490"/>
      <c r="M6" s="490"/>
      <c r="N6" s="490"/>
    </row>
    <row r="7" spans="2:14" x14ac:dyDescent="0.25">
      <c r="B7" s="545"/>
      <c r="C7" s="242"/>
      <c r="D7" s="242"/>
      <c r="E7" s="148" t="s">
        <v>286</v>
      </c>
      <c r="F7" s="152"/>
      <c r="G7" s="150" t="s">
        <v>287</v>
      </c>
      <c r="H7" s="116"/>
      <c r="I7" s="116"/>
      <c r="J7" s="77"/>
      <c r="K7" s="77"/>
      <c r="L7" s="85"/>
      <c r="M7" s="242"/>
      <c r="N7" s="242"/>
    </row>
    <row r="8" spans="2:14" s="437" customFormat="1" ht="12.75" x14ac:dyDescent="0.2">
      <c r="B8" s="307"/>
      <c r="C8" s="308">
        <v>2</v>
      </c>
      <c r="D8" s="445"/>
      <c r="E8" s="515" t="s">
        <v>288</v>
      </c>
      <c r="F8" s="546"/>
      <c r="G8" s="546"/>
      <c r="H8" s="309">
        <f>SUM(H9+H12)</f>
        <v>33384.18</v>
      </c>
      <c r="I8" s="309">
        <f>SUM(I9+I12)</f>
        <v>34653.79</v>
      </c>
      <c r="J8" s="309">
        <f>J9+J12</f>
        <v>35600</v>
      </c>
      <c r="K8" s="309">
        <f>K9+K12</f>
        <v>35600</v>
      </c>
      <c r="L8" s="490">
        <f>SUM(L9+L12)</f>
        <v>37800</v>
      </c>
      <c r="M8" s="490">
        <f t="shared" ref="M8:N8" si="1">SUM(M9+M12)</f>
        <v>38100</v>
      </c>
      <c r="N8" s="490">
        <f t="shared" si="1"/>
        <v>38100</v>
      </c>
    </row>
    <row r="9" spans="2:14" s="9" customFormat="1" x14ac:dyDescent="0.25">
      <c r="B9" s="547"/>
      <c r="C9" s="548"/>
      <c r="D9" s="548"/>
      <c r="E9" s="104" t="s">
        <v>289</v>
      </c>
      <c r="F9" s="100">
        <v>630</v>
      </c>
      <c r="G9" s="139" t="s">
        <v>19</v>
      </c>
      <c r="H9" s="113">
        <f>SUM(H10:H11)</f>
        <v>32134.18</v>
      </c>
      <c r="I9" s="113">
        <f>SUM(I10:I11)</f>
        <v>33153.79</v>
      </c>
      <c r="J9" s="113">
        <f>SUM(J10:J11)</f>
        <v>33600</v>
      </c>
      <c r="K9" s="113">
        <f>SUM(K10:K11)</f>
        <v>33600</v>
      </c>
      <c r="L9" s="76">
        <f>SUM(L10:L11)</f>
        <v>35800</v>
      </c>
      <c r="M9" s="76">
        <f t="shared" ref="M9:N9" si="2">SUM(M10:M11)</f>
        <v>35800</v>
      </c>
      <c r="N9" s="76">
        <f t="shared" si="2"/>
        <v>35800</v>
      </c>
    </row>
    <row r="10" spans="2:14" s="9" customFormat="1" ht="26.25" x14ac:dyDescent="0.25">
      <c r="B10" s="547"/>
      <c r="C10" s="548"/>
      <c r="D10" s="548"/>
      <c r="E10" s="104" t="s">
        <v>289</v>
      </c>
      <c r="F10" s="149">
        <v>633</v>
      </c>
      <c r="G10" s="150" t="s">
        <v>105</v>
      </c>
      <c r="H10" s="116">
        <v>1350.28</v>
      </c>
      <c r="I10" s="116">
        <v>3214.09</v>
      </c>
      <c r="J10" s="116">
        <v>2600</v>
      </c>
      <c r="K10" s="116">
        <v>2600</v>
      </c>
      <c r="L10" s="103">
        <v>3800</v>
      </c>
      <c r="M10" s="103">
        <v>3800</v>
      </c>
      <c r="N10" s="103">
        <v>3800</v>
      </c>
    </row>
    <row r="11" spans="2:14" s="9" customFormat="1" ht="26.25" x14ac:dyDescent="0.25">
      <c r="B11" s="547"/>
      <c r="C11" s="548"/>
      <c r="D11" s="548"/>
      <c r="E11" s="104" t="s">
        <v>289</v>
      </c>
      <c r="F11" s="149">
        <v>637</v>
      </c>
      <c r="G11" s="150" t="s">
        <v>106</v>
      </c>
      <c r="H11" s="116">
        <v>30783.9</v>
      </c>
      <c r="I11" s="116">
        <v>29939.7</v>
      </c>
      <c r="J11" s="116">
        <v>31000</v>
      </c>
      <c r="K11" s="116">
        <v>31000</v>
      </c>
      <c r="L11" s="103">
        <v>32000</v>
      </c>
      <c r="M11" s="103">
        <v>32000</v>
      </c>
      <c r="N11" s="103">
        <v>32000</v>
      </c>
    </row>
    <row r="12" spans="2:14" s="9" customFormat="1" x14ac:dyDescent="0.25">
      <c r="B12" s="547"/>
      <c r="C12" s="548"/>
      <c r="D12" s="548"/>
      <c r="E12" s="104" t="s">
        <v>289</v>
      </c>
      <c r="F12" s="100">
        <v>640</v>
      </c>
      <c r="G12" s="146" t="s">
        <v>62</v>
      </c>
      <c r="H12" s="76">
        <f>SUM(H13)</f>
        <v>1250</v>
      </c>
      <c r="I12" s="76">
        <f>SUM(I13)</f>
        <v>1500</v>
      </c>
      <c r="J12" s="113">
        <f>SUM(J13)</f>
        <v>2000</v>
      </c>
      <c r="K12" s="113">
        <f>SUM(K13)</f>
        <v>2000</v>
      </c>
      <c r="L12" s="76">
        <f>SUM(L13)</f>
        <v>2000</v>
      </c>
      <c r="M12" s="76">
        <f t="shared" ref="M12:N12" si="3">SUM(M13)</f>
        <v>2300</v>
      </c>
      <c r="N12" s="76">
        <f t="shared" si="3"/>
        <v>2300</v>
      </c>
    </row>
    <row r="13" spans="2:14" s="9" customFormat="1" ht="39" x14ac:dyDescent="0.25">
      <c r="B13" s="547"/>
      <c r="C13" s="548"/>
      <c r="D13" s="548"/>
      <c r="E13" s="104" t="s">
        <v>289</v>
      </c>
      <c r="F13" s="152">
        <v>642</v>
      </c>
      <c r="G13" s="150" t="s">
        <v>290</v>
      </c>
      <c r="H13" s="116">
        <v>1250</v>
      </c>
      <c r="I13" s="116">
        <v>1500</v>
      </c>
      <c r="J13" s="116">
        <v>2000</v>
      </c>
      <c r="K13" s="116">
        <v>2000</v>
      </c>
      <c r="L13" s="103">
        <v>2000</v>
      </c>
      <c r="M13" s="103">
        <v>2300</v>
      </c>
      <c r="N13" s="103">
        <v>2300</v>
      </c>
    </row>
    <row r="14" spans="2:14" s="437" customFormat="1" ht="14.25" x14ac:dyDescent="0.2">
      <c r="B14" s="544"/>
      <c r="C14" s="308">
        <v>3</v>
      </c>
      <c r="D14" s="356"/>
      <c r="E14" s="515" t="s">
        <v>291</v>
      </c>
      <c r="F14" s="546"/>
      <c r="G14" s="546"/>
      <c r="H14" s="309"/>
      <c r="I14" s="309"/>
      <c r="J14" s="491"/>
      <c r="K14" s="491"/>
      <c r="L14" s="490">
        <f>L15+L17</f>
        <v>0</v>
      </c>
      <c r="M14" s="490">
        <f t="shared" ref="M14:N14" si="4">M15+M17</f>
        <v>0</v>
      </c>
      <c r="N14" s="490">
        <f t="shared" si="4"/>
        <v>0</v>
      </c>
    </row>
    <row r="15" spans="2:14" s="9" customFormat="1" x14ac:dyDescent="0.25">
      <c r="B15" s="549"/>
      <c r="C15" s="550"/>
      <c r="D15" s="551">
        <v>1</v>
      </c>
      <c r="E15" s="552" t="s">
        <v>292</v>
      </c>
      <c r="F15" s="194"/>
      <c r="G15" s="194"/>
      <c r="H15" s="588"/>
      <c r="I15" s="588"/>
      <c r="J15" s="79"/>
      <c r="K15" s="79"/>
      <c r="L15" s="553"/>
      <c r="M15" s="553"/>
      <c r="N15" s="553"/>
    </row>
    <row r="16" spans="2:14" s="9" customFormat="1" x14ac:dyDescent="0.25">
      <c r="B16" s="547"/>
      <c r="C16" s="548"/>
      <c r="D16" s="548"/>
      <c r="E16" s="104" t="s">
        <v>293</v>
      </c>
      <c r="F16" s="149">
        <v>640</v>
      </c>
      <c r="G16" s="104" t="s">
        <v>62</v>
      </c>
      <c r="H16" s="77"/>
      <c r="I16" s="77"/>
      <c r="J16" s="77"/>
      <c r="K16" s="77"/>
      <c r="L16" s="77"/>
      <c r="M16" s="301"/>
      <c r="N16" s="301"/>
    </row>
    <row r="17" spans="2:14" s="9" customFormat="1" x14ac:dyDescent="0.25">
      <c r="B17" s="549"/>
      <c r="C17" s="550"/>
      <c r="D17" s="554">
        <v>2</v>
      </c>
      <c r="E17" s="552" t="s">
        <v>294</v>
      </c>
      <c r="F17" s="194"/>
      <c r="G17" s="194"/>
      <c r="H17" s="588"/>
      <c r="I17" s="588"/>
      <c r="J17" s="79"/>
      <c r="K17" s="588">
        <f>SUM(K18)</f>
        <v>3200</v>
      </c>
      <c r="L17" s="555">
        <f>SUM(L18:L21)</f>
        <v>0</v>
      </c>
      <c r="M17" s="555">
        <f t="shared" ref="M17:N17" si="5">SUM(M18:M21)</f>
        <v>0</v>
      </c>
      <c r="N17" s="555">
        <f t="shared" si="5"/>
        <v>0</v>
      </c>
    </row>
    <row r="18" spans="2:14" s="9" customFormat="1" ht="26.25" x14ac:dyDescent="0.25">
      <c r="B18" s="547"/>
      <c r="C18" s="548"/>
      <c r="D18" s="548"/>
      <c r="E18" s="104" t="s">
        <v>295</v>
      </c>
      <c r="F18" s="149">
        <v>610</v>
      </c>
      <c r="G18" s="150" t="s">
        <v>3</v>
      </c>
      <c r="H18" s="116"/>
      <c r="I18" s="116"/>
      <c r="J18" s="77"/>
      <c r="K18" s="77">
        <v>3200</v>
      </c>
      <c r="M18" s="301"/>
      <c r="N18" s="301"/>
    </row>
    <row r="19" spans="2:14" ht="26.25" x14ac:dyDescent="0.25">
      <c r="B19" s="443"/>
      <c r="C19" s="242"/>
      <c r="D19" s="242"/>
      <c r="E19" s="104" t="s">
        <v>295</v>
      </c>
      <c r="F19" s="152">
        <v>620</v>
      </c>
      <c r="G19" s="150" t="s">
        <v>8</v>
      </c>
      <c r="H19" s="116"/>
      <c r="I19" s="116"/>
      <c r="J19" s="77"/>
      <c r="K19" s="77"/>
      <c r="L19" s="77"/>
      <c r="M19" s="242"/>
      <c r="N19" s="242"/>
    </row>
    <row r="20" spans="2:14" x14ac:dyDescent="0.25">
      <c r="B20" s="443"/>
      <c r="C20" s="242"/>
      <c r="D20" s="242"/>
      <c r="E20" s="104" t="s">
        <v>295</v>
      </c>
      <c r="F20" s="210">
        <v>642</v>
      </c>
      <c r="G20" s="105" t="s">
        <v>62</v>
      </c>
      <c r="H20" s="85"/>
      <c r="I20" s="85"/>
      <c r="J20" s="77"/>
      <c r="K20" s="77"/>
      <c r="L20" s="77"/>
      <c r="M20" s="242"/>
      <c r="N20" s="242"/>
    </row>
    <row r="21" spans="2:14" x14ac:dyDescent="0.25">
      <c r="B21" s="556"/>
      <c r="C21" s="557"/>
      <c r="D21" s="557"/>
      <c r="E21" s="558" t="s">
        <v>295</v>
      </c>
      <c r="F21" s="559">
        <v>630</v>
      </c>
      <c r="G21" s="560" t="s">
        <v>53</v>
      </c>
      <c r="H21" s="589"/>
      <c r="I21" s="589"/>
      <c r="J21" s="77"/>
      <c r="K21" s="77"/>
      <c r="L21" s="77"/>
      <c r="M21" s="242"/>
      <c r="N21" s="242"/>
    </row>
    <row r="22" spans="2:14" x14ac:dyDescent="0.25">
      <c r="B22" s="561"/>
      <c r="C22" s="10"/>
      <c r="D22" s="10"/>
      <c r="E22" s="10"/>
      <c r="F22" s="10"/>
      <c r="G22" s="10"/>
      <c r="H22" s="590"/>
      <c r="I22" s="590"/>
      <c r="J22" s="374"/>
      <c r="K22" s="374"/>
      <c r="L22" s="375"/>
    </row>
    <row r="23" spans="2:14" x14ac:dyDescent="0.25">
      <c r="B23" s="1082" t="s">
        <v>108</v>
      </c>
      <c r="C23" s="1083"/>
      <c r="D23" s="1083"/>
      <c r="E23" s="1083"/>
      <c r="F23" s="1083"/>
      <c r="G23" s="1084"/>
      <c r="H23" s="591"/>
      <c r="I23" s="591"/>
      <c r="J23" s="562"/>
      <c r="K23" s="562"/>
      <c r="L23" s="82"/>
      <c r="M23" s="82"/>
      <c r="N23" s="82"/>
    </row>
    <row r="24" spans="2:14" ht="33.75" x14ac:dyDescent="0.25">
      <c r="B24" s="305" t="s">
        <v>209</v>
      </c>
      <c r="C24" s="303" t="s">
        <v>238</v>
      </c>
      <c r="D24" s="304" t="s">
        <v>211</v>
      </c>
      <c r="E24" s="304" t="s">
        <v>212</v>
      </c>
      <c r="F24" s="304" t="s">
        <v>239</v>
      </c>
      <c r="G24" s="305" t="s">
        <v>214</v>
      </c>
      <c r="H24" s="565"/>
      <c r="I24" s="565"/>
      <c r="J24" s="306">
        <v>0</v>
      </c>
      <c r="K24" s="306">
        <v>0</v>
      </c>
      <c r="L24" s="398"/>
      <c r="M24" s="398"/>
      <c r="N24" s="398"/>
    </row>
    <row r="25" spans="2:14" x14ac:dyDescent="0.25">
      <c r="H25" s="109"/>
      <c r="I25" s="109"/>
      <c r="J25" s="374"/>
      <c r="K25" s="374"/>
      <c r="L25" s="375"/>
    </row>
    <row r="26" spans="2:14" ht="15.75" x14ac:dyDescent="0.25">
      <c r="B26" s="1085" t="s">
        <v>236</v>
      </c>
      <c r="C26" s="1086"/>
      <c r="D26" s="1086"/>
      <c r="E26" s="1086"/>
      <c r="F26" s="1086"/>
      <c r="G26" s="1087"/>
      <c r="H26" s="575">
        <f>H24+H5</f>
        <v>33384.18</v>
      </c>
      <c r="I26" s="575">
        <f>I24+I5</f>
        <v>34653.79</v>
      </c>
      <c r="J26" s="309">
        <f>J5+J23</f>
        <v>35600</v>
      </c>
      <c r="K26" s="309">
        <f>K5+K23</f>
        <v>35600</v>
      </c>
      <c r="L26" s="309">
        <f>L5+L24</f>
        <v>37800</v>
      </c>
      <c r="M26" s="309">
        <f t="shared" ref="M26:N26" si="6">M5+M24</f>
        <v>38100</v>
      </c>
      <c r="N26" s="309">
        <f t="shared" si="6"/>
        <v>38100</v>
      </c>
    </row>
  </sheetData>
  <mergeCells count="3">
    <mergeCell ref="B4:G4"/>
    <mergeCell ref="B23:G23"/>
    <mergeCell ref="B26:G26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"/>
  <sheetViews>
    <sheetView workbookViewId="0">
      <selection activeCell="D5" sqref="D5"/>
    </sheetView>
  </sheetViews>
  <sheetFormatPr defaultRowHeight="15" x14ac:dyDescent="0.25"/>
  <cols>
    <col min="1" max="1" width="1.140625" customWidth="1"/>
    <col min="2" max="2" width="49.85546875" customWidth="1"/>
    <col min="3" max="3" width="11" customWidth="1"/>
    <col min="4" max="4" width="11.28515625" customWidth="1"/>
    <col min="5" max="5" width="12" customWidth="1"/>
    <col min="6" max="6" width="9.7109375" customWidth="1"/>
    <col min="7" max="7" width="10.7109375" customWidth="1"/>
    <col min="8" max="8" width="11.28515625" customWidth="1"/>
    <col min="9" max="9" width="9.85546875" customWidth="1"/>
    <col min="10" max="11" width="10.28515625" customWidth="1"/>
    <col min="256" max="256" width="1.140625" customWidth="1"/>
    <col min="257" max="257" width="49.85546875" customWidth="1"/>
    <col min="258" max="258" width="11" customWidth="1"/>
    <col min="259" max="259" width="11.28515625" customWidth="1"/>
    <col min="260" max="260" width="10.7109375" customWidth="1"/>
    <col min="261" max="261" width="9.7109375" customWidth="1"/>
    <col min="262" max="262" width="10.7109375" customWidth="1"/>
    <col min="263" max="263" width="9.5703125" customWidth="1"/>
    <col min="264" max="264" width="9.85546875" customWidth="1"/>
    <col min="265" max="266" width="10.28515625" customWidth="1"/>
    <col min="267" max="267" width="0" hidden="1" customWidth="1"/>
    <col min="512" max="512" width="1.140625" customWidth="1"/>
    <col min="513" max="513" width="49.85546875" customWidth="1"/>
    <col min="514" max="514" width="11" customWidth="1"/>
    <col min="515" max="515" width="11.28515625" customWidth="1"/>
    <col min="516" max="516" width="10.7109375" customWidth="1"/>
    <col min="517" max="517" width="9.7109375" customWidth="1"/>
    <col min="518" max="518" width="10.7109375" customWidth="1"/>
    <col min="519" max="519" width="9.5703125" customWidth="1"/>
    <col min="520" max="520" width="9.85546875" customWidth="1"/>
    <col min="521" max="522" width="10.28515625" customWidth="1"/>
    <col min="523" max="523" width="0" hidden="1" customWidth="1"/>
    <col min="768" max="768" width="1.140625" customWidth="1"/>
    <col min="769" max="769" width="49.85546875" customWidth="1"/>
    <col min="770" max="770" width="11" customWidth="1"/>
    <col min="771" max="771" width="11.28515625" customWidth="1"/>
    <col min="772" max="772" width="10.7109375" customWidth="1"/>
    <col min="773" max="773" width="9.7109375" customWidth="1"/>
    <col min="774" max="774" width="10.7109375" customWidth="1"/>
    <col min="775" max="775" width="9.5703125" customWidth="1"/>
    <col min="776" max="776" width="9.85546875" customWidth="1"/>
    <col min="777" max="778" width="10.28515625" customWidth="1"/>
    <col min="779" max="779" width="0" hidden="1" customWidth="1"/>
    <col min="1024" max="1024" width="1.140625" customWidth="1"/>
    <col min="1025" max="1025" width="49.85546875" customWidth="1"/>
    <col min="1026" max="1026" width="11" customWidth="1"/>
    <col min="1027" max="1027" width="11.28515625" customWidth="1"/>
    <col min="1028" max="1028" width="10.7109375" customWidth="1"/>
    <col min="1029" max="1029" width="9.7109375" customWidth="1"/>
    <col min="1030" max="1030" width="10.7109375" customWidth="1"/>
    <col min="1031" max="1031" width="9.5703125" customWidth="1"/>
    <col min="1032" max="1032" width="9.85546875" customWidth="1"/>
    <col min="1033" max="1034" width="10.28515625" customWidth="1"/>
    <col min="1035" max="1035" width="0" hidden="1" customWidth="1"/>
    <col min="1280" max="1280" width="1.140625" customWidth="1"/>
    <col min="1281" max="1281" width="49.85546875" customWidth="1"/>
    <col min="1282" max="1282" width="11" customWidth="1"/>
    <col min="1283" max="1283" width="11.28515625" customWidth="1"/>
    <col min="1284" max="1284" width="10.7109375" customWidth="1"/>
    <col min="1285" max="1285" width="9.7109375" customWidth="1"/>
    <col min="1286" max="1286" width="10.7109375" customWidth="1"/>
    <col min="1287" max="1287" width="9.5703125" customWidth="1"/>
    <col min="1288" max="1288" width="9.85546875" customWidth="1"/>
    <col min="1289" max="1290" width="10.28515625" customWidth="1"/>
    <col min="1291" max="1291" width="0" hidden="1" customWidth="1"/>
    <col min="1536" max="1536" width="1.140625" customWidth="1"/>
    <col min="1537" max="1537" width="49.85546875" customWidth="1"/>
    <col min="1538" max="1538" width="11" customWidth="1"/>
    <col min="1539" max="1539" width="11.28515625" customWidth="1"/>
    <col min="1540" max="1540" width="10.7109375" customWidth="1"/>
    <col min="1541" max="1541" width="9.7109375" customWidth="1"/>
    <col min="1542" max="1542" width="10.7109375" customWidth="1"/>
    <col min="1543" max="1543" width="9.5703125" customWidth="1"/>
    <col min="1544" max="1544" width="9.85546875" customWidth="1"/>
    <col min="1545" max="1546" width="10.28515625" customWidth="1"/>
    <col min="1547" max="1547" width="0" hidden="1" customWidth="1"/>
    <col min="1792" max="1792" width="1.140625" customWidth="1"/>
    <col min="1793" max="1793" width="49.85546875" customWidth="1"/>
    <col min="1794" max="1794" width="11" customWidth="1"/>
    <col min="1795" max="1795" width="11.28515625" customWidth="1"/>
    <col min="1796" max="1796" width="10.7109375" customWidth="1"/>
    <col min="1797" max="1797" width="9.7109375" customWidth="1"/>
    <col min="1798" max="1798" width="10.7109375" customWidth="1"/>
    <col min="1799" max="1799" width="9.5703125" customWidth="1"/>
    <col min="1800" max="1800" width="9.85546875" customWidth="1"/>
    <col min="1801" max="1802" width="10.28515625" customWidth="1"/>
    <col min="1803" max="1803" width="0" hidden="1" customWidth="1"/>
    <col min="2048" max="2048" width="1.140625" customWidth="1"/>
    <col min="2049" max="2049" width="49.85546875" customWidth="1"/>
    <col min="2050" max="2050" width="11" customWidth="1"/>
    <col min="2051" max="2051" width="11.28515625" customWidth="1"/>
    <col min="2052" max="2052" width="10.7109375" customWidth="1"/>
    <col min="2053" max="2053" width="9.7109375" customWidth="1"/>
    <col min="2054" max="2054" width="10.7109375" customWidth="1"/>
    <col min="2055" max="2055" width="9.5703125" customWidth="1"/>
    <col min="2056" max="2056" width="9.85546875" customWidth="1"/>
    <col min="2057" max="2058" width="10.28515625" customWidth="1"/>
    <col min="2059" max="2059" width="0" hidden="1" customWidth="1"/>
    <col min="2304" max="2304" width="1.140625" customWidth="1"/>
    <col min="2305" max="2305" width="49.85546875" customWidth="1"/>
    <col min="2306" max="2306" width="11" customWidth="1"/>
    <col min="2307" max="2307" width="11.28515625" customWidth="1"/>
    <col min="2308" max="2308" width="10.7109375" customWidth="1"/>
    <col min="2309" max="2309" width="9.7109375" customWidth="1"/>
    <col min="2310" max="2310" width="10.7109375" customWidth="1"/>
    <col min="2311" max="2311" width="9.5703125" customWidth="1"/>
    <col min="2312" max="2312" width="9.85546875" customWidth="1"/>
    <col min="2313" max="2314" width="10.28515625" customWidth="1"/>
    <col min="2315" max="2315" width="0" hidden="1" customWidth="1"/>
    <col min="2560" max="2560" width="1.140625" customWidth="1"/>
    <col min="2561" max="2561" width="49.85546875" customWidth="1"/>
    <col min="2562" max="2562" width="11" customWidth="1"/>
    <col min="2563" max="2563" width="11.28515625" customWidth="1"/>
    <col min="2564" max="2564" width="10.7109375" customWidth="1"/>
    <col min="2565" max="2565" width="9.7109375" customWidth="1"/>
    <col min="2566" max="2566" width="10.7109375" customWidth="1"/>
    <col min="2567" max="2567" width="9.5703125" customWidth="1"/>
    <col min="2568" max="2568" width="9.85546875" customWidth="1"/>
    <col min="2569" max="2570" width="10.28515625" customWidth="1"/>
    <col min="2571" max="2571" width="0" hidden="1" customWidth="1"/>
    <col min="2816" max="2816" width="1.140625" customWidth="1"/>
    <col min="2817" max="2817" width="49.85546875" customWidth="1"/>
    <col min="2818" max="2818" width="11" customWidth="1"/>
    <col min="2819" max="2819" width="11.28515625" customWidth="1"/>
    <col min="2820" max="2820" width="10.7109375" customWidth="1"/>
    <col min="2821" max="2821" width="9.7109375" customWidth="1"/>
    <col min="2822" max="2822" width="10.7109375" customWidth="1"/>
    <col min="2823" max="2823" width="9.5703125" customWidth="1"/>
    <col min="2824" max="2824" width="9.85546875" customWidth="1"/>
    <col min="2825" max="2826" width="10.28515625" customWidth="1"/>
    <col min="2827" max="2827" width="0" hidden="1" customWidth="1"/>
    <col min="3072" max="3072" width="1.140625" customWidth="1"/>
    <col min="3073" max="3073" width="49.85546875" customWidth="1"/>
    <col min="3074" max="3074" width="11" customWidth="1"/>
    <col min="3075" max="3075" width="11.28515625" customWidth="1"/>
    <col min="3076" max="3076" width="10.7109375" customWidth="1"/>
    <col min="3077" max="3077" width="9.7109375" customWidth="1"/>
    <col min="3078" max="3078" width="10.7109375" customWidth="1"/>
    <col min="3079" max="3079" width="9.5703125" customWidth="1"/>
    <col min="3080" max="3080" width="9.85546875" customWidth="1"/>
    <col min="3081" max="3082" width="10.28515625" customWidth="1"/>
    <col min="3083" max="3083" width="0" hidden="1" customWidth="1"/>
    <col min="3328" max="3328" width="1.140625" customWidth="1"/>
    <col min="3329" max="3329" width="49.85546875" customWidth="1"/>
    <col min="3330" max="3330" width="11" customWidth="1"/>
    <col min="3331" max="3331" width="11.28515625" customWidth="1"/>
    <col min="3332" max="3332" width="10.7109375" customWidth="1"/>
    <col min="3333" max="3333" width="9.7109375" customWidth="1"/>
    <col min="3334" max="3334" width="10.7109375" customWidth="1"/>
    <col min="3335" max="3335" width="9.5703125" customWidth="1"/>
    <col min="3336" max="3336" width="9.85546875" customWidth="1"/>
    <col min="3337" max="3338" width="10.28515625" customWidth="1"/>
    <col min="3339" max="3339" width="0" hidden="1" customWidth="1"/>
    <col min="3584" max="3584" width="1.140625" customWidth="1"/>
    <col min="3585" max="3585" width="49.85546875" customWidth="1"/>
    <col min="3586" max="3586" width="11" customWidth="1"/>
    <col min="3587" max="3587" width="11.28515625" customWidth="1"/>
    <col min="3588" max="3588" width="10.7109375" customWidth="1"/>
    <col min="3589" max="3589" width="9.7109375" customWidth="1"/>
    <col min="3590" max="3590" width="10.7109375" customWidth="1"/>
    <col min="3591" max="3591" width="9.5703125" customWidth="1"/>
    <col min="3592" max="3592" width="9.85546875" customWidth="1"/>
    <col min="3593" max="3594" width="10.28515625" customWidth="1"/>
    <col min="3595" max="3595" width="0" hidden="1" customWidth="1"/>
    <col min="3840" max="3840" width="1.140625" customWidth="1"/>
    <col min="3841" max="3841" width="49.85546875" customWidth="1"/>
    <col min="3842" max="3842" width="11" customWidth="1"/>
    <col min="3843" max="3843" width="11.28515625" customWidth="1"/>
    <col min="3844" max="3844" width="10.7109375" customWidth="1"/>
    <col min="3845" max="3845" width="9.7109375" customWidth="1"/>
    <col min="3846" max="3846" width="10.7109375" customWidth="1"/>
    <col min="3847" max="3847" width="9.5703125" customWidth="1"/>
    <col min="3848" max="3848" width="9.85546875" customWidth="1"/>
    <col min="3849" max="3850" width="10.28515625" customWidth="1"/>
    <col min="3851" max="3851" width="0" hidden="1" customWidth="1"/>
    <col min="4096" max="4096" width="1.140625" customWidth="1"/>
    <col min="4097" max="4097" width="49.85546875" customWidth="1"/>
    <col min="4098" max="4098" width="11" customWidth="1"/>
    <col min="4099" max="4099" width="11.28515625" customWidth="1"/>
    <col min="4100" max="4100" width="10.7109375" customWidth="1"/>
    <col min="4101" max="4101" width="9.7109375" customWidth="1"/>
    <col min="4102" max="4102" width="10.7109375" customWidth="1"/>
    <col min="4103" max="4103" width="9.5703125" customWidth="1"/>
    <col min="4104" max="4104" width="9.85546875" customWidth="1"/>
    <col min="4105" max="4106" width="10.28515625" customWidth="1"/>
    <col min="4107" max="4107" width="0" hidden="1" customWidth="1"/>
    <col min="4352" max="4352" width="1.140625" customWidth="1"/>
    <col min="4353" max="4353" width="49.85546875" customWidth="1"/>
    <col min="4354" max="4354" width="11" customWidth="1"/>
    <col min="4355" max="4355" width="11.28515625" customWidth="1"/>
    <col min="4356" max="4356" width="10.7109375" customWidth="1"/>
    <col min="4357" max="4357" width="9.7109375" customWidth="1"/>
    <col min="4358" max="4358" width="10.7109375" customWidth="1"/>
    <col min="4359" max="4359" width="9.5703125" customWidth="1"/>
    <col min="4360" max="4360" width="9.85546875" customWidth="1"/>
    <col min="4361" max="4362" width="10.28515625" customWidth="1"/>
    <col min="4363" max="4363" width="0" hidden="1" customWidth="1"/>
    <col min="4608" max="4608" width="1.140625" customWidth="1"/>
    <col min="4609" max="4609" width="49.85546875" customWidth="1"/>
    <col min="4610" max="4610" width="11" customWidth="1"/>
    <col min="4611" max="4611" width="11.28515625" customWidth="1"/>
    <col min="4612" max="4612" width="10.7109375" customWidth="1"/>
    <col min="4613" max="4613" width="9.7109375" customWidth="1"/>
    <col min="4614" max="4614" width="10.7109375" customWidth="1"/>
    <col min="4615" max="4615" width="9.5703125" customWidth="1"/>
    <col min="4616" max="4616" width="9.85546875" customWidth="1"/>
    <col min="4617" max="4618" width="10.28515625" customWidth="1"/>
    <col min="4619" max="4619" width="0" hidden="1" customWidth="1"/>
    <col min="4864" max="4864" width="1.140625" customWidth="1"/>
    <col min="4865" max="4865" width="49.85546875" customWidth="1"/>
    <col min="4866" max="4866" width="11" customWidth="1"/>
    <col min="4867" max="4867" width="11.28515625" customWidth="1"/>
    <col min="4868" max="4868" width="10.7109375" customWidth="1"/>
    <col min="4869" max="4869" width="9.7109375" customWidth="1"/>
    <col min="4870" max="4870" width="10.7109375" customWidth="1"/>
    <col min="4871" max="4871" width="9.5703125" customWidth="1"/>
    <col min="4872" max="4872" width="9.85546875" customWidth="1"/>
    <col min="4873" max="4874" width="10.28515625" customWidth="1"/>
    <col min="4875" max="4875" width="0" hidden="1" customWidth="1"/>
    <col min="5120" max="5120" width="1.140625" customWidth="1"/>
    <col min="5121" max="5121" width="49.85546875" customWidth="1"/>
    <col min="5122" max="5122" width="11" customWidth="1"/>
    <col min="5123" max="5123" width="11.28515625" customWidth="1"/>
    <col min="5124" max="5124" width="10.7109375" customWidth="1"/>
    <col min="5125" max="5125" width="9.7109375" customWidth="1"/>
    <col min="5126" max="5126" width="10.7109375" customWidth="1"/>
    <col min="5127" max="5127" width="9.5703125" customWidth="1"/>
    <col min="5128" max="5128" width="9.85546875" customWidth="1"/>
    <col min="5129" max="5130" width="10.28515625" customWidth="1"/>
    <col min="5131" max="5131" width="0" hidden="1" customWidth="1"/>
    <col min="5376" max="5376" width="1.140625" customWidth="1"/>
    <col min="5377" max="5377" width="49.85546875" customWidth="1"/>
    <col min="5378" max="5378" width="11" customWidth="1"/>
    <col min="5379" max="5379" width="11.28515625" customWidth="1"/>
    <col min="5380" max="5380" width="10.7109375" customWidth="1"/>
    <col min="5381" max="5381" width="9.7109375" customWidth="1"/>
    <col min="5382" max="5382" width="10.7109375" customWidth="1"/>
    <col min="5383" max="5383" width="9.5703125" customWidth="1"/>
    <col min="5384" max="5384" width="9.85546875" customWidth="1"/>
    <col min="5385" max="5386" width="10.28515625" customWidth="1"/>
    <col min="5387" max="5387" width="0" hidden="1" customWidth="1"/>
    <col min="5632" max="5632" width="1.140625" customWidth="1"/>
    <col min="5633" max="5633" width="49.85546875" customWidth="1"/>
    <col min="5634" max="5634" width="11" customWidth="1"/>
    <col min="5635" max="5635" width="11.28515625" customWidth="1"/>
    <col min="5636" max="5636" width="10.7109375" customWidth="1"/>
    <col min="5637" max="5637" width="9.7109375" customWidth="1"/>
    <col min="5638" max="5638" width="10.7109375" customWidth="1"/>
    <col min="5639" max="5639" width="9.5703125" customWidth="1"/>
    <col min="5640" max="5640" width="9.85546875" customWidth="1"/>
    <col min="5641" max="5642" width="10.28515625" customWidth="1"/>
    <col min="5643" max="5643" width="0" hidden="1" customWidth="1"/>
    <col min="5888" max="5888" width="1.140625" customWidth="1"/>
    <col min="5889" max="5889" width="49.85546875" customWidth="1"/>
    <col min="5890" max="5890" width="11" customWidth="1"/>
    <col min="5891" max="5891" width="11.28515625" customWidth="1"/>
    <col min="5892" max="5892" width="10.7109375" customWidth="1"/>
    <col min="5893" max="5893" width="9.7109375" customWidth="1"/>
    <col min="5894" max="5894" width="10.7109375" customWidth="1"/>
    <col min="5895" max="5895" width="9.5703125" customWidth="1"/>
    <col min="5896" max="5896" width="9.85546875" customWidth="1"/>
    <col min="5897" max="5898" width="10.28515625" customWidth="1"/>
    <col min="5899" max="5899" width="0" hidden="1" customWidth="1"/>
    <col min="6144" max="6144" width="1.140625" customWidth="1"/>
    <col min="6145" max="6145" width="49.85546875" customWidth="1"/>
    <col min="6146" max="6146" width="11" customWidth="1"/>
    <col min="6147" max="6147" width="11.28515625" customWidth="1"/>
    <col min="6148" max="6148" width="10.7109375" customWidth="1"/>
    <col min="6149" max="6149" width="9.7109375" customWidth="1"/>
    <col min="6150" max="6150" width="10.7109375" customWidth="1"/>
    <col min="6151" max="6151" width="9.5703125" customWidth="1"/>
    <col min="6152" max="6152" width="9.85546875" customWidth="1"/>
    <col min="6153" max="6154" width="10.28515625" customWidth="1"/>
    <col min="6155" max="6155" width="0" hidden="1" customWidth="1"/>
    <col min="6400" max="6400" width="1.140625" customWidth="1"/>
    <col min="6401" max="6401" width="49.85546875" customWidth="1"/>
    <col min="6402" max="6402" width="11" customWidth="1"/>
    <col min="6403" max="6403" width="11.28515625" customWidth="1"/>
    <col min="6404" max="6404" width="10.7109375" customWidth="1"/>
    <col min="6405" max="6405" width="9.7109375" customWidth="1"/>
    <col min="6406" max="6406" width="10.7109375" customWidth="1"/>
    <col min="6407" max="6407" width="9.5703125" customWidth="1"/>
    <col min="6408" max="6408" width="9.85546875" customWidth="1"/>
    <col min="6409" max="6410" width="10.28515625" customWidth="1"/>
    <col min="6411" max="6411" width="0" hidden="1" customWidth="1"/>
    <col min="6656" max="6656" width="1.140625" customWidth="1"/>
    <col min="6657" max="6657" width="49.85546875" customWidth="1"/>
    <col min="6658" max="6658" width="11" customWidth="1"/>
    <col min="6659" max="6659" width="11.28515625" customWidth="1"/>
    <col min="6660" max="6660" width="10.7109375" customWidth="1"/>
    <col min="6661" max="6661" width="9.7109375" customWidth="1"/>
    <col min="6662" max="6662" width="10.7109375" customWidth="1"/>
    <col min="6663" max="6663" width="9.5703125" customWidth="1"/>
    <col min="6664" max="6664" width="9.85546875" customWidth="1"/>
    <col min="6665" max="6666" width="10.28515625" customWidth="1"/>
    <col min="6667" max="6667" width="0" hidden="1" customWidth="1"/>
    <col min="6912" max="6912" width="1.140625" customWidth="1"/>
    <col min="6913" max="6913" width="49.85546875" customWidth="1"/>
    <col min="6914" max="6914" width="11" customWidth="1"/>
    <col min="6915" max="6915" width="11.28515625" customWidth="1"/>
    <col min="6916" max="6916" width="10.7109375" customWidth="1"/>
    <col min="6917" max="6917" width="9.7109375" customWidth="1"/>
    <col min="6918" max="6918" width="10.7109375" customWidth="1"/>
    <col min="6919" max="6919" width="9.5703125" customWidth="1"/>
    <col min="6920" max="6920" width="9.85546875" customWidth="1"/>
    <col min="6921" max="6922" width="10.28515625" customWidth="1"/>
    <col min="6923" max="6923" width="0" hidden="1" customWidth="1"/>
    <col min="7168" max="7168" width="1.140625" customWidth="1"/>
    <col min="7169" max="7169" width="49.85546875" customWidth="1"/>
    <col min="7170" max="7170" width="11" customWidth="1"/>
    <col min="7171" max="7171" width="11.28515625" customWidth="1"/>
    <col min="7172" max="7172" width="10.7109375" customWidth="1"/>
    <col min="7173" max="7173" width="9.7109375" customWidth="1"/>
    <col min="7174" max="7174" width="10.7109375" customWidth="1"/>
    <col min="7175" max="7175" width="9.5703125" customWidth="1"/>
    <col min="7176" max="7176" width="9.85546875" customWidth="1"/>
    <col min="7177" max="7178" width="10.28515625" customWidth="1"/>
    <col min="7179" max="7179" width="0" hidden="1" customWidth="1"/>
    <col min="7424" max="7424" width="1.140625" customWidth="1"/>
    <col min="7425" max="7425" width="49.85546875" customWidth="1"/>
    <col min="7426" max="7426" width="11" customWidth="1"/>
    <col min="7427" max="7427" width="11.28515625" customWidth="1"/>
    <col min="7428" max="7428" width="10.7109375" customWidth="1"/>
    <col min="7429" max="7429" width="9.7109375" customWidth="1"/>
    <col min="7430" max="7430" width="10.7109375" customWidth="1"/>
    <col min="7431" max="7431" width="9.5703125" customWidth="1"/>
    <col min="7432" max="7432" width="9.85546875" customWidth="1"/>
    <col min="7433" max="7434" width="10.28515625" customWidth="1"/>
    <col min="7435" max="7435" width="0" hidden="1" customWidth="1"/>
    <col min="7680" max="7680" width="1.140625" customWidth="1"/>
    <col min="7681" max="7681" width="49.85546875" customWidth="1"/>
    <col min="7682" max="7682" width="11" customWidth="1"/>
    <col min="7683" max="7683" width="11.28515625" customWidth="1"/>
    <col min="7684" max="7684" width="10.7109375" customWidth="1"/>
    <col min="7685" max="7685" width="9.7109375" customWidth="1"/>
    <col min="7686" max="7686" width="10.7109375" customWidth="1"/>
    <col min="7687" max="7687" width="9.5703125" customWidth="1"/>
    <col min="7688" max="7688" width="9.85546875" customWidth="1"/>
    <col min="7689" max="7690" width="10.28515625" customWidth="1"/>
    <col min="7691" max="7691" width="0" hidden="1" customWidth="1"/>
    <col min="7936" max="7936" width="1.140625" customWidth="1"/>
    <col min="7937" max="7937" width="49.85546875" customWidth="1"/>
    <col min="7938" max="7938" width="11" customWidth="1"/>
    <col min="7939" max="7939" width="11.28515625" customWidth="1"/>
    <col min="7940" max="7940" width="10.7109375" customWidth="1"/>
    <col min="7941" max="7941" width="9.7109375" customWidth="1"/>
    <col min="7942" max="7942" width="10.7109375" customWidth="1"/>
    <col min="7943" max="7943" width="9.5703125" customWidth="1"/>
    <col min="7944" max="7944" width="9.85546875" customWidth="1"/>
    <col min="7945" max="7946" width="10.28515625" customWidth="1"/>
    <col min="7947" max="7947" width="0" hidden="1" customWidth="1"/>
    <col min="8192" max="8192" width="1.140625" customWidth="1"/>
    <col min="8193" max="8193" width="49.85546875" customWidth="1"/>
    <col min="8194" max="8194" width="11" customWidth="1"/>
    <col min="8195" max="8195" width="11.28515625" customWidth="1"/>
    <col min="8196" max="8196" width="10.7109375" customWidth="1"/>
    <col min="8197" max="8197" width="9.7109375" customWidth="1"/>
    <col min="8198" max="8198" width="10.7109375" customWidth="1"/>
    <col min="8199" max="8199" width="9.5703125" customWidth="1"/>
    <col min="8200" max="8200" width="9.85546875" customWidth="1"/>
    <col min="8201" max="8202" width="10.28515625" customWidth="1"/>
    <col min="8203" max="8203" width="0" hidden="1" customWidth="1"/>
    <col min="8448" max="8448" width="1.140625" customWidth="1"/>
    <col min="8449" max="8449" width="49.85546875" customWidth="1"/>
    <col min="8450" max="8450" width="11" customWidth="1"/>
    <col min="8451" max="8451" width="11.28515625" customWidth="1"/>
    <col min="8452" max="8452" width="10.7109375" customWidth="1"/>
    <col min="8453" max="8453" width="9.7109375" customWidth="1"/>
    <col min="8454" max="8454" width="10.7109375" customWidth="1"/>
    <col min="8455" max="8455" width="9.5703125" customWidth="1"/>
    <col min="8456" max="8456" width="9.85546875" customWidth="1"/>
    <col min="8457" max="8458" width="10.28515625" customWidth="1"/>
    <col min="8459" max="8459" width="0" hidden="1" customWidth="1"/>
    <col min="8704" max="8704" width="1.140625" customWidth="1"/>
    <col min="8705" max="8705" width="49.85546875" customWidth="1"/>
    <col min="8706" max="8706" width="11" customWidth="1"/>
    <col min="8707" max="8707" width="11.28515625" customWidth="1"/>
    <col min="8708" max="8708" width="10.7109375" customWidth="1"/>
    <col min="8709" max="8709" width="9.7109375" customWidth="1"/>
    <col min="8710" max="8710" width="10.7109375" customWidth="1"/>
    <col min="8711" max="8711" width="9.5703125" customWidth="1"/>
    <col min="8712" max="8712" width="9.85546875" customWidth="1"/>
    <col min="8713" max="8714" width="10.28515625" customWidth="1"/>
    <col min="8715" max="8715" width="0" hidden="1" customWidth="1"/>
    <col min="8960" max="8960" width="1.140625" customWidth="1"/>
    <col min="8961" max="8961" width="49.85546875" customWidth="1"/>
    <col min="8962" max="8962" width="11" customWidth="1"/>
    <col min="8963" max="8963" width="11.28515625" customWidth="1"/>
    <col min="8964" max="8964" width="10.7109375" customWidth="1"/>
    <col min="8965" max="8965" width="9.7109375" customWidth="1"/>
    <col min="8966" max="8966" width="10.7109375" customWidth="1"/>
    <col min="8967" max="8967" width="9.5703125" customWidth="1"/>
    <col min="8968" max="8968" width="9.85546875" customWidth="1"/>
    <col min="8969" max="8970" width="10.28515625" customWidth="1"/>
    <col min="8971" max="8971" width="0" hidden="1" customWidth="1"/>
    <col min="9216" max="9216" width="1.140625" customWidth="1"/>
    <col min="9217" max="9217" width="49.85546875" customWidth="1"/>
    <col min="9218" max="9218" width="11" customWidth="1"/>
    <col min="9219" max="9219" width="11.28515625" customWidth="1"/>
    <col min="9220" max="9220" width="10.7109375" customWidth="1"/>
    <col min="9221" max="9221" width="9.7109375" customWidth="1"/>
    <col min="9222" max="9222" width="10.7109375" customWidth="1"/>
    <col min="9223" max="9223" width="9.5703125" customWidth="1"/>
    <col min="9224" max="9224" width="9.85546875" customWidth="1"/>
    <col min="9225" max="9226" width="10.28515625" customWidth="1"/>
    <col min="9227" max="9227" width="0" hidden="1" customWidth="1"/>
    <col min="9472" max="9472" width="1.140625" customWidth="1"/>
    <col min="9473" max="9473" width="49.85546875" customWidth="1"/>
    <col min="9474" max="9474" width="11" customWidth="1"/>
    <col min="9475" max="9475" width="11.28515625" customWidth="1"/>
    <col min="9476" max="9476" width="10.7109375" customWidth="1"/>
    <col min="9477" max="9477" width="9.7109375" customWidth="1"/>
    <col min="9478" max="9478" width="10.7109375" customWidth="1"/>
    <col min="9479" max="9479" width="9.5703125" customWidth="1"/>
    <col min="9480" max="9480" width="9.85546875" customWidth="1"/>
    <col min="9481" max="9482" width="10.28515625" customWidth="1"/>
    <col min="9483" max="9483" width="0" hidden="1" customWidth="1"/>
    <col min="9728" max="9728" width="1.140625" customWidth="1"/>
    <col min="9729" max="9729" width="49.85546875" customWidth="1"/>
    <col min="9730" max="9730" width="11" customWidth="1"/>
    <col min="9731" max="9731" width="11.28515625" customWidth="1"/>
    <col min="9732" max="9732" width="10.7109375" customWidth="1"/>
    <col min="9733" max="9733" width="9.7109375" customWidth="1"/>
    <col min="9734" max="9734" width="10.7109375" customWidth="1"/>
    <col min="9735" max="9735" width="9.5703125" customWidth="1"/>
    <col min="9736" max="9736" width="9.85546875" customWidth="1"/>
    <col min="9737" max="9738" width="10.28515625" customWidth="1"/>
    <col min="9739" max="9739" width="0" hidden="1" customWidth="1"/>
    <col min="9984" max="9984" width="1.140625" customWidth="1"/>
    <col min="9985" max="9985" width="49.85546875" customWidth="1"/>
    <col min="9986" max="9986" width="11" customWidth="1"/>
    <col min="9987" max="9987" width="11.28515625" customWidth="1"/>
    <col min="9988" max="9988" width="10.7109375" customWidth="1"/>
    <col min="9989" max="9989" width="9.7109375" customWidth="1"/>
    <col min="9990" max="9990" width="10.7109375" customWidth="1"/>
    <col min="9991" max="9991" width="9.5703125" customWidth="1"/>
    <col min="9992" max="9992" width="9.85546875" customWidth="1"/>
    <col min="9993" max="9994" width="10.28515625" customWidth="1"/>
    <col min="9995" max="9995" width="0" hidden="1" customWidth="1"/>
    <col min="10240" max="10240" width="1.140625" customWidth="1"/>
    <col min="10241" max="10241" width="49.85546875" customWidth="1"/>
    <col min="10242" max="10242" width="11" customWidth="1"/>
    <col min="10243" max="10243" width="11.28515625" customWidth="1"/>
    <col min="10244" max="10244" width="10.7109375" customWidth="1"/>
    <col min="10245" max="10245" width="9.7109375" customWidth="1"/>
    <col min="10246" max="10246" width="10.7109375" customWidth="1"/>
    <col min="10247" max="10247" width="9.5703125" customWidth="1"/>
    <col min="10248" max="10248" width="9.85546875" customWidth="1"/>
    <col min="10249" max="10250" width="10.28515625" customWidth="1"/>
    <col min="10251" max="10251" width="0" hidden="1" customWidth="1"/>
    <col min="10496" max="10496" width="1.140625" customWidth="1"/>
    <col min="10497" max="10497" width="49.85546875" customWidth="1"/>
    <col min="10498" max="10498" width="11" customWidth="1"/>
    <col min="10499" max="10499" width="11.28515625" customWidth="1"/>
    <col min="10500" max="10500" width="10.7109375" customWidth="1"/>
    <col min="10501" max="10501" width="9.7109375" customWidth="1"/>
    <col min="10502" max="10502" width="10.7109375" customWidth="1"/>
    <col min="10503" max="10503" width="9.5703125" customWidth="1"/>
    <col min="10504" max="10504" width="9.85546875" customWidth="1"/>
    <col min="10505" max="10506" width="10.28515625" customWidth="1"/>
    <col min="10507" max="10507" width="0" hidden="1" customWidth="1"/>
    <col min="10752" max="10752" width="1.140625" customWidth="1"/>
    <col min="10753" max="10753" width="49.85546875" customWidth="1"/>
    <col min="10754" max="10754" width="11" customWidth="1"/>
    <col min="10755" max="10755" width="11.28515625" customWidth="1"/>
    <col min="10756" max="10756" width="10.7109375" customWidth="1"/>
    <col min="10757" max="10757" width="9.7109375" customWidth="1"/>
    <col min="10758" max="10758" width="10.7109375" customWidth="1"/>
    <col min="10759" max="10759" width="9.5703125" customWidth="1"/>
    <col min="10760" max="10760" width="9.85546875" customWidth="1"/>
    <col min="10761" max="10762" width="10.28515625" customWidth="1"/>
    <col min="10763" max="10763" width="0" hidden="1" customWidth="1"/>
    <col min="11008" max="11008" width="1.140625" customWidth="1"/>
    <col min="11009" max="11009" width="49.85546875" customWidth="1"/>
    <col min="11010" max="11010" width="11" customWidth="1"/>
    <col min="11011" max="11011" width="11.28515625" customWidth="1"/>
    <col min="11012" max="11012" width="10.7109375" customWidth="1"/>
    <col min="11013" max="11013" width="9.7109375" customWidth="1"/>
    <col min="11014" max="11014" width="10.7109375" customWidth="1"/>
    <col min="11015" max="11015" width="9.5703125" customWidth="1"/>
    <col min="11016" max="11016" width="9.85546875" customWidth="1"/>
    <col min="11017" max="11018" width="10.28515625" customWidth="1"/>
    <col min="11019" max="11019" width="0" hidden="1" customWidth="1"/>
    <col min="11264" max="11264" width="1.140625" customWidth="1"/>
    <col min="11265" max="11265" width="49.85546875" customWidth="1"/>
    <col min="11266" max="11266" width="11" customWidth="1"/>
    <col min="11267" max="11267" width="11.28515625" customWidth="1"/>
    <col min="11268" max="11268" width="10.7109375" customWidth="1"/>
    <col min="11269" max="11269" width="9.7109375" customWidth="1"/>
    <col min="11270" max="11270" width="10.7109375" customWidth="1"/>
    <col min="11271" max="11271" width="9.5703125" customWidth="1"/>
    <col min="11272" max="11272" width="9.85546875" customWidth="1"/>
    <col min="11273" max="11274" width="10.28515625" customWidth="1"/>
    <col min="11275" max="11275" width="0" hidden="1" customWidth="1"/>
    <col min="11520" max="11520" width="1.140625" customWidth="1"/>
    <col min="11521" max="11521" width="49.85546875" customWidth="1"/>
    <col min="11522" max="11522" width="11" customWidth="1"/>
    <col min="11523" max="11523" width="11.28515625" customWidth="1"/>
    <col min="11524" max="11524" width="10.7109375" customWidth="1"/>
    <col min="11525" max="11525" width="9.7109375" customWidth="1"/>
    <col min="11526" max="11526" width="10.7109375" customWidth="1"/>
    <col min="11527" max="11527" width="9.5703125" customWidth="1"/>
    <col min="11528" max="11528" width="9.85546875" customWidth="1"/>
    <col min="11529" max="11530" width="10.28515625" customWidth="1"/>
    <col min="11531" max="11531" width="0" hidden="1" customWidth="1"/>
    <col min="11776" max="11776" width="1.140625" customWidth="1"/>
    <col min="11777" max="11777" width="49.85546875" customWidth="1"/>
    <col min="11778" max="11778" width="11" customWidth="1"/>
    <col min="11779" max="11779" width="11.28515625" customWidth="1"/>
    <col min="11780" max="11780" width="10.7109375" customWidth="1"/>
    <col min="11781" max="11781" width="9.7109375" customWidth="1"/>
    <col min="11782" max="11782" width="10.7109375" customWidth="1"/>
    <col min="11783" max="11783" width="9.5703125" customWidth="1"/>
    <col min="11784" max="11784" width="9.85546875" customWidth="1"/>
    <col min="11785" max="11786" width="10.28515625" customWidth="1"/>
    <col min="11787" max="11787" width="0" hidden="1" customWidth="1"/>
    <col min="12032" max="12032" width="1.140625" customWidth="1"/>
    <col min="12033" max="12033" width="49.85546875" customWidth="1"/>
    <col min="12034" max="12034" width="11" customWidth="1"/>
    <col min="12035" max="12035" width="11.28515625" customWidth="1"/>
    <col min="12036" max="12036" width="10.7109375" customWidth="1"/>
    <col min="12037" max="12037" width="9.7109375" customWidth="1"/>
    <col min="12038" max="12038" width="10.7109375" customWidth="1"/>
    <col min="12039" max="12039" width="9.5703125" customWidth="1"/>
    <col min="12040" max="12040" width="9.85546875" customWidth="1"/>
    <col min="12041" max="12042" width="10.28515625" customWidth="1"/>
    <col min="12043" max="12043" width="0" hidden="1" customWidth="1"/>
    <col min="12288" max="12288" width="1.140625" customWidth="1"/>
    <col min="12289" max="12289" width="49.85546875" customWidth="1"/>
    <col min="12290" max="12290" width="11" customWidth="1"/>
    <col min="12291" max="12291" width="11.28515625" customWidth="1"/>
    <col min="12292" max="12292" width="10.7109375" customWidth="1"/>
    <col min="12293" max="12293" width="9.7109375" customWidth="1"/>
    <col min="12294" max="12294" width="10.7109375" customWidth="1"/>
    <col min="12295" max="12295" width="9.5703125" customWidth="1"/>
    <col min="12296" max="12296" width="9.85546875" customWidth="1"/>
    <col min="12297" max="12298" width="10.28515625" customWidth="1"/>
    <col min="12299" max="12299" width="0" hidden="1" customWidth="1"/>
    <col min="12544" max="12544" width="1.140625" customWidth="1"/>
    <col min="12545" max="12545" width="49.85546875" customWidth="1"/>
    <col min="12546" max="12546" width="11" customWidth="1"/>
    <col min="12547" max="12547" width="11.28515625" customWidth="1"/>
    <col min="12548" max="12548" width="10.7109375" customWidth="1"/>
    <col min="12549" max="12549" width="9.7109375" customWidth="1"/>
    <col min="12550" max="12550" width="10.7109375" customWidth="1"/>
    <col min="12551" max="12551" width="9.5703125" customWidth="1"/>
    <col min="12552" max="12552" width="9.85546875" customWidth="1"/>
    <col min="12553" max="12554" width="10.28515625" customWidth="1"/>
    <col min="12555" max="12555" width="0" hidden="1" customWidth="1"/>
    <col min="12800" max="12800" width="1.140625" customWidth="1"/>
    <col min="12801" max="12801" width="49.85546875" customWidth="1"/>
    <col min="12802" max="12802" width="11" customWidth="1"/>
    <col min="12803" max="12803" width="11.28515625" customWidth="1"/>
    <col min="12804" max="12804" width="10.7109375" customWidth="1"/>
    <col min="12805" max="12805" width="9.7109375" customWidth="1"/>
    <col min="12806" max="12806" width="10.7109375" customWidth="1"/>
    <col min="12807" max="12807" width="9.5703125" customWidth="1"/>
    <col min="12808" max="12808" width="9.85546875" customWidth="1"/>
    <col min="12809" max="12810" width="10.28515625" customWidth="1"/>
    <col min="12811" max="12811" width="0" hidden="1" customWidth="1"/>
    <col min="13056" max="13056" width="1.140625" customWidth="1"/>
    <col min="13057" max="13057" width="49.85546875" customWidth="1"/>
    <col min="13058" max="13058" width="11" customWidth="1"/>
    <col min="13059" max="13059" width="11.28515625" customWidth="1"/>
    <col min="13060" max="13060" width="10.7109375" customWidth="1"/>
    <col min="13061" max="13061" width="9.7109375" customWidth="1"/>
    <col min="13062" max="13062" width="10.7109375" customWidth="1"/>
    <col min="13063" max="13063" width="9.5703125" customWidth="1"/>
    <col min="13064" max="13064" width="9.85546875" customWidth="1"/>
    <col min="13065" max="13066" width="10.28515625" customWidth="1"/>
    <col min="13067" max="13067" width="0" hidden="1" customWidth="1"/>
    <col min="13312" max="13312" width="1.140625" customWidth="1"/>
    <col min="13313" max="13313" width="49.85546875" customWidth="1"/>
    <col min="13314" max="13314" width="11" customWidth="1"/>
    <col min="13315" max="13315" width="11.28515625" customWidth="1"/>
    <col min="13316" max="13316" width="10.7109375" customWidth="1"/>
    <col min="13317" max="13317" width="9.7109375" customWidth="1"/>
    <col min="13318" max="13318" width="10.7109375" customWidth="1"/>
    <col min="13319" max="13319" width="9.5703125" customWidth="1"/>
    <col min="13320" max="13320" width="9.85546875" customWidth="1"/>
    <col min="13321" max="13322" width="10.28515625" customWidth="1"/>
    <col min="13323" max="13323" width="0" hidden="1" customWidth="1"/>
    <col min="13568" max="13568" width="1.140625" customWidth="1"/>
    <col min="13569" max="13569" width="49.85546875" customWidth="1"/>
    <col min="13570" max="13570" width="11" customWidth="1"/>
    <col min="13571" max="13571" width="11.28515625" customWidth="1"/>
    <col min="13572" max="13572" width="10.7109375" customWidth="1"/>
    <col min="13573" max="13573" width="9.7109375" customWidth="1"/>
    <col min="13574" max="13574" width="10.7109375" customWidth="1"/>
    <col min="13575" max="13575" width="9.5703125" customWidth="1"/>
    <col min="13576" max="13576" width="9.85546875" customWidth="1"/>
    <col min="13577" max="13578" width="10.28515625" customWidth="1"/>
    <col min="13579" max="13579" width="0" hidden="1" customWidth="1"/>
    <col min="13824" max="13824" width="1.140625" customWidth="1"/>
    <col min="13825" max="13825" width="49.85546875" customWidth="1"/>
    <col min="13826" max="13826" width="11" customWidth="1"/>
    <col min="13827" max="13827" width="11.28515625" customWidth="1"/>
    <col min="13828" max="13828" width="10.7109375" customWidth="1"/>
    <col min="13829" max="13829" width="9.7109375" customWidth="1"/>
    <col min="13830" max="13830" width="10.7109375" customWidth="1"/>
    <col min="13831" max="13831" width="9.5703125" customWidth="1"/>
    <col min="13832" max="13832" width="9.85546875" customWidth="1"/>
    <col min="13833" max="13834" width="10.28515625" customWidth="1"/>
    <col min="13835" max="13835" width="0" hidden="1" customWidth="1"/>
    <col min="14080" max="14080" width="1.140625" customWidth="1"/>
    <col min="14081" max="14081" width="49.85546875" customWidth="1"/>
    <col min="14082" max="14082" width="11" customWidth="1"/>
    <col min="14083" max="14083" width="11.28515625" customWidth="1"/>
    <col min="14084" max="14084" width="10.7109375" customWidth="1"/>
    <col min="14085" max="14085" width="9.7109375" customWidth="1"/>
    <col min="14086" max="14086" width="10.7109375" customWidth="1"/>
    <col min="14087" max="14087" width="9.5703125" customWidth="1"/>
    <col min="14088" max="14088" width="9.85546875" customWidth="1"/>
    <col min="14089" max="14090" width="10.28515625" customWidth="1"/>
    <col min="14091" max="14091" width="0" hidden="1" customWidth="1"/>
    <col min="14336" max="14336" width="1.140625" customWidth="1"/>
    <col min="14337" max="14337" width="49.85546875" customWidth="1"/>
    <col min="14338" max="14338" width="11" customWidth="1"/>
    <col min="14339" max="14339" width="11.28515625" customWidth="1"/>
    <col min="14340" max="14340" width="10.7109375" customWidth="1"/>
    <col min="14341" max="14341" width="9.7109375" customWidth="1"/>
    <col min="14342" max="14342" width="10.7109375" customWidth="1"/>
    <col min="14343" max="14343" width="9.5703125" customWidth="1"/>
    <col min="14344" max="14344" width="9.85546875" customWidth="1"/>
    <col min="14345" max="14346" width="10.28515625" customWidth="1"/>
    <col min="14347" max="14347" width="0" hidden="1" customWidth="1"/>
    <col min="14592" max="14592" width="1.140625" customWidth="1"/>
    <col min="14593" max="14593" width="49.85546875" customWidth="1"/>
    <col min="14594" max="14594" width="11" customWidth="1"/>
    <col min="14595" max="14595" width="11.28515625" customWidth="1"/>
    <col min="14596" max="14596" width="10.7109375" customWidth="1"/>
    <col min="14597" max="14597" width="9.7109375" customWidth="1"/>
    <col min="14598" max="14598" width="10.7109375" customWidth="1"/>
    <col min="14599" max="14599" width="9.5703125" customWidth="1"/>
    <col min="14600" max="14600" width="9.85546875" customWidth="1"/>
    <col min="14601" max="14602" width="10.28515625" customWidth="1"/>
    <col min="14603" max="14603" width="0" hidden="1" customWidth="1"/>
    <col min="14848" max="14848" width="1.140625" customWidth="1"/>
    <col min="14849" max="14849" width="49.85546875" customWidth="1"/>
    <col min="14850" max="14850" width="11" customWidth="1"/>
    <col min="14851" max="14851" width="11.28515625" customWidth="1"/>
    <col min="14852" max="14852" width="10.7109375" customWidth="1"/>
    <col min="14853" max="14853" width="9.7109375" customWidth="1"/>
    <col min="14854" max="14854" width="10.7109375" customWidth="1"/>
    <col min="14855" max="14855" width="9.5703125" customWidth="1"/>
    <col min="14856" max="14856" width="9.85546875" customWidth="1"/>
    <col min="14857" max="14858" width="10.28515625" customWidth="1"/>
    <col min="14859" max="14859" width="0" hidden="1" customWidth="1"/>
    <col min="15104" max="15104" width="1.140625" customWidth="1"/>
    <col min="15105" max="15105" width="49.85546875" customWidth="1"/>
    <col min="15106" max="15106" width="11" customWidth="1"/>
    <col min="15107" max="15107" width="11.28515625" customWidth="1"/>
    <col min="15108" max="15108" width="10.7109375" customWidth="1"/>
    <col min="15109" max="15109" width="9.7109375" customWidth="1"/>
    <col min="15110" max="15110" width="10.7109375" customWidth="1"/>
    <col min="15111" max="15111" width="9.5703125" customWidth="1"/>
    <col min="15112" max="15112" width="9.85546875" customWidth="1"/>
    <col min="15113" max="15114" width="10.28515625" customWidth="1"/>
    <col min="15115" max="15115" width="0" hidden="1" customWidth="1"/>
    <col min="15360" max="15360" width="1.140625" customWidth="1"/>
    <col min="15361" max="15361" width="49.85546875" customWidth="1"/>
    <col min="15362" max="15362" width="11" customWidth="1"/>
    <col min="15363" max="15363" width="11.28515625" customWidth="1"/>
    <col min="15364" max="15364" width="10.7109375" customWidth="1"/>
    <col min="15365" max="15365" width="9.7109375" customWidth="1"/>
    <col min="15366" max="15366" width="10.7109375" customWidth="1"/>
    <col min="15367" max="15367" width="9.5703125" customWidth="1"/>
    <col min="15368" max="15368" width="9.85546875" customWidth="1"/>
    <col min="15369" max="15370" width="10.28515625" customWidth="1"/>
    <col min="15371" max="15371" width="0" hidden="1" customWidth="1"/>
    <col min="15616" max="15616" width="1.140625" customWidth="1"/>
    <col min="15617" max="15617" width="49.85546875" customWidth="1"/>
    <col min="15618" max="15618" width="11" customWidth="1"/>
    <col min="15619" max="15619" width="11.28515625" customWidth="1"/>
    <col min="15620" max="15620" width="10.7109375" customWidth="1"/>
    <col min="15621" max="15621" width="9.7109375" customWidth="1"/>
    <col min="15622" max="15622" width="10.7109375" customWidth="1"/>
    <col min="15623" max="15623" width="9.5703125" customWidth="1"/>
    <col min="15624" max="15624" width="9.85546875" customWidth="1"/>
    <col min="15625" max="15626" width="10.28515625" customWidth="1"/>
    <col min="15627" max="15627" width="0" hidden="1" customWidth="1"/>
    <col min="15872" max="15872" width="1.140625" customWidth="1"/>
    <col min="15873" max="15873" width="49.85546875" customWidth="1"/>
    <col min="15874" max="15874" width="11" customWidth="1"/>
    <col min="15875" max="15875" width="11.28515625" customWidth="1"/>
    <col min="15876" max="15876" width="10.7109375" customWidth="1"/>
    <col min="15877" max="15877" width="9.7109375" customWidth="1"/>
    <col min="15878" max="15878" width="10.7109375" customWidth="1"/>
    <col min="15879" max="15879" width="9.5703125" customWidth="1"/>
    <col min="15880" max="15880" width="9.85546875" customWidth="1"/>
    <col min="15881" max="15882" width="10.28515625" customWidth="1"/>
    <col min="15883" max="15883" width="0" hidden="1" customWidth="1"/>
    <col min="16128" max="16128" width="1.140625" customWidth="1"/>
    <col min="16129" max="16129" width="49.85546875" customWidth="1"/>
    <col min="16130" max="16130" width="11" customWidth="1"/>
    <col min="16131" max="16131" width="11.28515625" customWidth="1"/>
    <col min="16132" max="16132" width="10.7109375" customWidth="1"/>
    <col min="16133" max="16133" width="9.7109375" customWidth="1"/>
    <col min="16134" max="16134" width="10.7109375" customWidth="1"/>
    <col min="16135" max="16135" width="9.5703125" customWidth="1"/>
    <col min="16136" max="16136" width="9.85546875" customWidth="1"/>
    <col min="16137" max="16138" width="10.28515625" customWidth="1"/>
    <col min="16139" max="16139" width="0" hidden="1" customWidth="1"/>
  </cols>
  <sheetData>
    <row r="2" spans="2:11" x14ac:dyDescent="0.25">
      <c r="B2" s="1090" t="s">
        <v>414</v>
      </c>
      <c r="C2" s="1092" t="s">
        <v>177</v>
      </c>
      <c r="D2" s="1092"/>
      <c r="E2" s="1092"/>
      <c r="F2" s="1092" t="s">
        <v>178</v>
      </c>
      <c r="G2" s="1092"/>
      <c r="H2" s="1092"/>
      <c r="I2" s="1092" t="s">
        <v>179</v>
      </c>
      <c r="J2" s="1092"/>
      <c r="K2" s="1092"/>
    </row>
    <row r="3" spans="2:11" ht="33" customHeight="1" x14ac:dyDescent="0.25">
      <c r="B3" s="1091"/>
      <c r="C3" s="879" t="s">
        <v>392</v>
      </c>
      <c r="D3" s="880" t="s">
        <v>393</v>
      </c>
      <c r="E3" s="881" t="s">
        <v>394</v>
      </c>
      <c r="F3" s="882" t="s">
        <v>392</v>
      </c>
      <c r="G3" s="882" t="s">
        <v>393</v>
      </c>
      <c r="H3" s="883" t="s">
        <v>394</v>
      </c>
      <c r="I3" s="882" t="s">
        <v>392</v>
      </c>
      <c r="J3" s="882" t="s">
        <v>393</v>
      </c>
      <c r="K3" s="884" t="s">
        <v>394</v>
      </c>
    </row>
    <row r="4" spans="2:11" ht="15.75" x14ac:dyDescent="0.25">
      <c r="B4" s="885" t="s">
        <v>395</v>
      </c>
      <c r="C4" s="886">
        <v>1548429.87</v>
      </c>
      <c r="D4" s="887">
        <v>5000</v>
      </c>
      <c r="E4" s="888">
        <f>SUM(C4:D4)</f>
        <v>1553429.87</v>
      </c>
      <c r="F4" s="889">
        <v>1563324</v>
      </c>
      <c r="G4" s="889">
        <v>5000</v>
      </c>
      <c r="H4" s="890">
        <f>SUM(F4:G4)</f>
        <v>1568324</v>
      </c>
      <c r="I4" s="889">
        <v>1583825</v>
      </c>
      <c r="J4" s="889">
        <v>5000</v>
      </c>
      <c r="K4" s="665">
        <f>SUM(I4:J4)</f>
        <v>1588825</v>
      </c>
    </row>
    <row r="5" spans="2:11" ht="15.75" x14ac:dyDescent="0.25">
      <c r="B5" s="885" t="s">
        <v>396</v>
      </c>
      <c r="C5" s="886">
        <f>SUM(C7:C16)</f>
        <v>1233898.6099999999</v>
      </c>
      <c r="D5" s="887">
        <f>SUM(D7:D16)</f>
        <v>310449.40000000002</v>
      </c>
      <c r="E5" s="891">
        <f>SUM(C5:D5)</f>
        <v>1544348.0099999998</v>
      </c>
      <c r="F5" s="889">
        <f t="shared" ref="F5:J5" si="0">SUM(F7:F16)</f>
        <v>1254224.6099999999</v>
      </c>
      <c r="G5" s="889">
        <f t="shared" si="0"/>
        <v>89700</v>
      </c>
      <c r="H5" s="890">
        <f>SUM(F5:G5)</f>
        <v>1343924.6099999999</v>
      </c>
      <c r="I5" s="889">
        <f t="shared" si="0"/>
        <v>1285312.6099999999</v>
      </c>
      <c r="J5" s="889">
        <f t="shared" si="0"/>
        <v>79000</v>
      </c>
      <c r="K5" s="665">
        <f>SUM(I5:J5)</f>
        <v>1364312.6099999999</v>
      </c>
    </row>
    <row r="6" spans="2:11" ht="15.75" x14ac:dyDescent="0.25">
      <c r="B6" s="892" t="s">
        <v>20</v>
      </c>
      <c r="C6" s="675"/>
      <c r="D6" s="675"/>
      <c r="E6" s="893"/>
      <c r="F6" s="387"/>
      <c r="G6" s="387"/>
      <c r="H6" s="894"/>
      <c r="I6" s="387"/>
      <c r="J6" s="387"/>
      <c r="K6" s="387"/>
    </row>
    <row r="7" spans="2:11" ht="15.75" x14ac:dyDescent="0.25">
      <c r="B7" s="895" t="s">
        <v>397</v>
      </c>
      <c r="C7" s="812">
        <v>251255</v>
      </c>
      <c r="D7" s="812">
        <v>5000</v>
      </c>
      <c r="E7" s="914">
        <f>SUM(C7:D7)</f>
        <v>256255</v>
      </c>
      <c r="F7" s="812">
        <v>251440</v>
      </c>
      <c r="G7" s="812">
        <v>1700</v>
      </c>
      <c r="H7" s="918">
        <f>SUM(F7:G7)</f>
        <v>253140</v>
      </c>
      <c r="I7" s="812">
        <v>252240</v>
      </c>
      <c r="J7" s="812">
        <v>0</v>
      </c>
      <c r="K7" s="812">
        <f t="shared" ref="K7:K16" si="1">SUM(I7:J7)</f>
        <v>252240</v>
      </c>
    </row>
    <row r="8" spans="2:11" ht="15.75" x14ac:dyDescent="0.25">
      <c r="B8" s="895" t="s">
        <v>398</v>
      </c>
      <c r="C8" s="812">
        <v>13743.61</v>
      </c>
      <c r="D8" s="812">
        <v>0</v>
      </c>
      <c r="E8" s="914">
        <f t="shared" ref="E8:E16" si="2">SUM(C8:D8)</f>
        <v>13743.61</v>
      </c>
      <c r="F8" s="812">
        <v>13743.61</v>
      </c>
      <c r="G8" s="812">
        <v>0</v>
      </c>
      <c r="H8" s="918">
        <f t="shared" ref="H8:H16" si="3">SUM(F8:G8)</f>
        <v>13743.61</v>
      </c>
      <c r="I8" s="812">
        <v>13743.61</v>
      </c>
      <c r="J8" s="812">
        <v>0</v>
      </c>
      <c r="K8" s="812">
        <f t="shared" si="1"/>
        <v>13743.61</v>
      </c>
    </row>
    <row r="9" spans="2:11" ht="15.75" x14ac:dyDescent="0.25">
      <c r="B9" s="895" t="s">
        <v>399</v>
      </c>
      <c r="C9" s="106">
        <v>65800</v>
      </c>
      <c r="D9" s="106">
        <v>47560</v>
      </c>
      <c r="E9" s="919">
        <f t="shared" si="2"/>
        <v>113360</v>
      </c>
      <c r="F9" s="812">
        <v>60600</v>
      </c>
      <c r="G9" s="812">
        <v>25000</v>
      </c>
      <c r="H9" s="918">
        <f t="shared" si="3"/>
        <v>85600</v>
      </c>
      <c r="I9" s="812">
        <v>59600</v>
      </c>
      <c r="J9" s="812">
        <v>23000</v>
      </c>
      <c r="K9" s="812">
        <f t="shared" si="1"/>
        <v>82600</v>
      </c>
    </row>
    <row r="10" spans="2:11" ht="15.75" x14ac:dyDescent="0.25">
      <c r="B10" s="895" t="s">
        <v>400</v>
      </c>
      <c r="C10" s="812">
        <v>3500</v>
      </c>
      <c r="D10" s="812">
        <v>107000</v>
      </c>
      <c r="E10" s="914">
        <f t="shared" si="2"/>
        <v>110500</v>
      </c>
      <c r="F10" s="812">
        <v>3500</v>
      </c>
      <c r="G10" s="812">
        <v>55000</v>
      </c>
      <c r="H10" s="918">
        <f t="shared" si="3"/>
        <v>58500</v>
      </c>
      <c r="I10" s="812">
        <v>3500</v>
      </c>
      <c r="J10" s="812">
        <v>50000</v>
      </c>
      <c r="K10" s="812">
        <f t="shared" si="1"/>
        <v>53500</v>
      </c>
    </row>
    <row r="11" spans="2:11" ht="15.75" x14ac:dyDescent="0.25">
      <c r="B11" s="895" t="s">
        <v>401</v>
      </c>
      <c r="C11" s="812">
        <v>637889</v>
      </c>
      <c r="D11" s="812">
        <v>147889.4</v>
      </c>
      <c r="E11" s="914">
        <f t="shared" si="2"/>
        <v>785778.4</v>
      </c>
      <c r="F11" s="812">
        <v>670930</v>
      </c>
      <c r="G11" s="812">
        <v>6000</v>
      </c>
      <c r="H11" s="918">
        <f t="shared" si="3"/>
        <v>676930</v>
      </c>
      <c r="I11" s="812">
        <v>702218</v>
      </c>
      <c r="J11" s="812">
        <v>6000</v>
      </c>
      <c r="K11" s="812">
        <f t="shared" si="1"/>
        <v>708218</v>
      </c>
    </row>
    <row r="12" spans="2:11" ht="15.75" x14ac:dyDescent="0.25">
      <c r="B12" s="895" t="s">
        <v>402</v>
      </c>
      <c r="C12" s="812">
        <v>22000</v>
      </c>
      <c r="D12" s="812">
        <v>0</v>
      </c>
      <c r="E12" s="914">
        <f t="shared" si="2"/>
        <v>22000</v>
      </c>
      <c r="F12" s="812">
        <v>10000</v>
      </c>
      <c r="G12" s="812">
        <v>0</v>
      </c>
      <c r="H12" s="918">
        <f t="shared" si="3"/>
        <v>10000</v>
      </c>
      <c r="I12" s="812">
        <v>10000</v>
      </c>
      <c r="J12" s="812">
        <v>0</v>
      </c>
      <c r="K12" s="812">
        <f t="shared" si="1"/>
        <v>10000</v>
      </c>
    </row>
    <row r="13" spans="2:11" ht="15.75" x14ac:dyDescent="0.25">
      <c r="B13" s="895" t="s">
        <v>403</v>
      </c>
      <c r="C13" s="812">
        <v>14120</v>
      </c>
      <c r="D13" s="812">
        <v>3000</v>
      </c>
      <c r="E13" s="914">
        <f t="shared" si="2"/>
        <v>17120</v>
      </c>
      <c r="F13" s="812">
        <v>18120</v>
      </c>
      <c r="G13" s="812">
        <v>0</v>
      </c>
      <c r="H13" s="918">
        <f t="shared" si="3"/>
        <v>18120</v>
      </c>
      <c r="I13" s="812">
        <v>18120</v>
      </c>
      <c r="J13" s="812">
        <v>0</v>
      </c>
      <c r="K13" s="812">
        <f t="shared" si="1"/>
        <v>18120</v>
      </c>
    </row>
    <row r="14" spans="2:11" ht="15.75" x14ac:dyDescent="0.25">
      <c r="B14" s="895" t="s">
        <v>404</v>
      </c>
      <c r="C14" s="812">
        <v>27576</v>
      </c>
      <c r="D14" s="812">
        <v>0</v>
      </c>
      <c r="E14" s="914">
        <f t="shared" si="2"/>
        <v>27576</v>
      </c>
      <c r="F14" s="812">
        <v>27576</v>
      </c>
      <c r="G14" s="812">
        <v>2000</v>
      </c>
      <c r="H14" s="918">
        <f t="shared" si="3"/>
        <v>29576</v>
      </c>
      <c r="I14" s="812">
        <v>27576</v>
      </c>
      <c r="J14" s="812">
        <v>0</v>
      </c>
      <c r="K14" s="812">
        <f t="shared" si="1"/>
        <v>27576</v>
      </c>
    </row>
    <row r="15" spans="2:11" ht="15.75" x14ac:dyDescent="0.25">
      <c r="B15" s="895" t="s">
        <v>405</v>
      </c>
      <c r="C15" s="812">
        <v>160215</v>
      </c>
      <c r="D15" s="812">
        <v>0</v>
      </c>
      <c r="E15" s="914">
        <f t="shared" si="2"/>
        <v>160215</v>
      </c>
      <c r="F15" s="812">
        <v>160215</v>
      </c>
      <c r="G15" s="812">
        <v>0</v>
      </c>
      <c r="H15" s="918">
        <f t="shared" si="3"/>
        <v>160215</v>
      </c>
      <c r="I15" s="812">
        <v>160215</v>
      </c>
      <c r="J15" s="812">
        <v>0</v>
      </c>
      <c r="K15" s="812">
        <f t="shared" si="1"/>
        <v>160215</v>
      </c>
    </row>
    <row r="16" spans="2:11" ht="15.75" x14ac:dyDescent="0.25">
      <c r="B16" s="895" t="s">
        <v>406</v>
      </c>
      <c r="C16" s="812">
        <v>37800</v>
      </c>
      <c r="D16" s="812">
        <v>0</v>
      </c>
      <c r="E16" s="914">
        <f t="shared" si="2"/>
        <v>37800</v>
      </c>
      <c r="F16" s="812">
        <v>38100</v>
      </c>
      <c r="G16" s="812">
        <v>0</v>
      </c>
      <c r="H16" s="918">
        <f t="shared" si="3"/>
        <v>38100</v>
      </c>
      <c r="I16" s="812">
        <v>38100</v>
      </c>
      <c r="J16" s="812">
        <v>0</v>
      </c>
      <c r="K16" s="812">
        <f t="shared" si="1"/>
        <v>38100</v>
      </c>
    </row>
    <row r="17" spans="2:19" x14ac:dyDescent="0.25">
      <c r="B17" s="242"/>
      <c r="C17" s="812"/>
      <c r="D17" s="812"/>
      <c r="E17" s="914"/>
      <c r="F17" s="812"/>
      <c r="G17" s="812"/>
      <c r="H17" s="914"/>
      <c r="I17" s="812"/>
      <c r="J17" s="812"/>
      <c r="K17" s="812"/>
    </row>
    <row r="18" spans="2:19" x14ac:dyDescent="0.25">
      <c r="B18" s="242"/>
      <c r="C18" s="921"/>
      <c r="D18" s="921"/>
      <c r="E18" s="920"/>
      <c r="F18" s="921"/>
      <c r="G18" s="921"/>
      <c r="H18" s="920"/>
      <c r="I18" s="921"/>
      <c r="J18" s="921"/>
      <c r="K18" s="921"/>
    </row>
    <row r="19" spans="2:19" ht="15.75" x14ac:dyDescent="0.25">
      <c r="B19" s="885" t="s">
        <v>407</v>
      </c>
      <c r="C19" s="896">
        <f>C4-C5</f>
        <v>314531.26000000024</v>
      </c>
      <c r="D19" s="897"/>
      <c r="E19" s="898"/>
      <c r="F19" s="899">
        <f>F4-F5</f>
        <v>309099.39000000013</v>
      </c>
      <c r="G19" s="897"/>
      <c r="H19" s="898"/>
      <c r="I19" s="899">
        <f>I4-I5</f>
        <v>298512.39000000013</v>
      </c>
      <c r="J19" s="897"/>
      <c r="K19" s="897"/>
    </row>
    <row r="20" spans="2:19" ht="15.75" x14ac:dyDescent="0.25">
      <c r="B20" s="885" t="s">
        <v>408</v>
      </c>
      <c r="C20" s="897"/>
      <c r="D20" s="900">
        <f>D4-D5</f>
        <v>-305449.40000000002</v>
      </c>
      <c r="E20" s="898"/>
      <c r="F20" s="897"/>
      <c r="G20" s="899">
        <f>G4-G5</f>
        <v>-84700</v>
      </c>
      <c r="H20" s="898"/>
      <c r="I20" s="897"/>
      <c r="J20" s="899">
        <f>J4-J5</f>
        <v>-74000</v>
      </c>
      <c r="K20" s="897"/>
    </row>
    <row r="21" spans="2:19" ht="15.75" x14ac:dyDescent="0.25">
      <c r="B21" s="885" t="s">
        <v>409</v>
      </c>
      <c r="C21" s="897"/>
      <c r="D21" s="897"/>
      <c r="E21" s="901">
        <f>E4-E5</f>
        <v>9081.8600000003353</v>
      </c>
      <c r="F21" s="897"/>
      <c r="G21" s="897"/>
      <c r="H21" s="902">
        <f>H4-H5</f>
        <v>224399.39000000013</v>
      </c>
      <c r="I21" s="897"/>
      <c r="J21" s="897"/>
      <c r="K21" s="903">
        <f>K4-K5</f>
        <v>224512.39000000013</v>
      </c>
    </row>
    <row r="22" spans="2:19" ht="15.75" x14ac:dyDescent="0.25">
      <c r="B22" s="904"/>
      <c r="C22" s="904"/>
      <c r="D22" s="904"/>
      <c r="E22" s="904"/>
      <c r="F22" s="904"/>
      <c r="G22" s="904"/>
      <c r="H22" s="904"/>
      <c r="I22" s="904"/>
      <c r="J22" s="9"/>
      <c r="K22" s="9"/>
    </row>
    <row r="23" spans="2:19" ht="15.75" x14ac:dyDescent="0.25">
      <c r="B23" s="1093" t="s">
        <v>410</v>
      </c>
      <c r="C23" s="993"/>
      <c r="D23" s="993"/>
      <c r="E23" s="993"/>
      <c r="F23" s="993"/>
      <c r="G23" s="993"/>
      <c r="H23" s="993"/>
      <c r="I23" s="993"/>
      <c r="J23" s="993"/>
      <c r="K23" s="993"/>
    </row>
    <row r="24" spans="2:19" s="402" customFormat="1" ht="15.75" x14ac:dyDescent="0.25">
      <c r="B24" s="905" t="s">
        <v>411</v>
      </c>
      <c r="C24" s="194"/>
      <c r="D24" s="194"/>
      <c r="E24" s="913">
        <f>SUM(E25)</f>
        <v>305000</v>
      </c>
      <c r="F24" s="915"/>
      <c r="G24" s="915"/>
      <c r="H24" s="916">
        <f>SUM(H25)</f>
        <v>50000</v>
      </c>
      <c r="I24" s="916"/>
      <c r="J24" s="916"/>
      <c r="K24" s="916">
        <f t="shared" ref="K24" si="4">SUM(K25)</f>
        <v>50000</v>
      </c>
    </row>
    <row r="25" spans="2:19" x14ac:dyDescent="0.25">
      <c r="B25" s="639"/>
      <c r="C25" s="812"/>
      <c r="D25" s="812"/>
      <c r="E25" s="914">
        <v>305000</v>
      </c>
      <c r="F25" s="812"/>
      <c r="G25" s="812"/>
      <c r="H25" s="914">
        <v>50000</v>
      </c>
      <c r="I25" s="812"/>
      <c r="J25" s="917"/>
      <c r="K25" s="917">
        <v>50000</v>
      </c>
    </row>
    <row r="26" spans="2:19" s="402" customFormat="1" ht="15.75" x14ac:dyDescent="0.25">
      <c r="B26" s="905" t="s">
        <v>396</v>
      </c>
      <c r="C26" s="194"/>
      <c r="D26" s="194"/>
      <c r="E26" s="913">
        <f>SUM(E27)</f>
        <v>266617</v>
      </c>
      <c r="F26" s="915"/>
      <c r="G26" s="915"/>
      <c r="H26" s="916">
        <f>SUM(H27)</f>
        <v>266617</v>
      </c>
      <c r="I26" s="916"/>
      <c r="J26" s="916"/>
      <c r="K26" s="916">
        <f t="shared" ref="K26" si="5">SUM(K27)</f>
        <v>266617</v>
      </c>
    </row>
    <row r="27" spans="2:19" ht="15.75" customHeight="1" x14ac:dyDescent="0.25">
      <c r="B27" s="639" t="s">
        <v>412</v>
      </c>
      <c r="C27" s="917"/>
      <c r="D27" s="917"/>
      <c r="E27" s="918">
        <v>266617</v>
      </c>
      <c r="F27" s="917"/>
      <c r="G27" s="917"/>
      <c r="H27" s="918">
        <v>266617</v>
      </c>
      <c r="I27" s="917"/>
      <c r="J27" s="917"/>
      <c r="K27" s="917">
        <v>266617</v>
      </c>
    </row>
    <row r="28" spans="2:19" s="402" customFormat="1" ht="15.75" x14ac:dyDescent="0.25">
      <c r="B28" s="885" t="s">
        <v>413</v>
      </c>
      <c r="C28" s="906"/>
      <c r="D28" s="906"/>
      <c r="E28" s="907">
        <f>E21+E24-E26</f>
        <v>47464.860000000335</v>
      </c>
      <c r="F28" s="906"/>
      <c r="G28" s="906"/>
      <c r="H28" s="907">
        <f>H21+H24-H26</f>
        <v>7782.3900000001304</v>
      </c>
      <c r="I28" s="907"/>
      <c r="J28" s="907"/>
      <c r="K28" s="907">
        <f>K21+K25-K27</f>
        <v>7895.3900000001304</v>
      </c>
    </row>
    <row r="29" spans="2:19" x14ac:dyDescent="0.25">
      <c r="B29" s="27"/>
      <c r="C29" s="27"/>
      <c r="D29" s="27"/>
      <c r="E29" s="27"/>
      <c r="F29" s="908"/>
      <c r="G29" s="908"/>
      <c r="H29" s="908"/>
      <c r="I29" s="908"/>
      <c r="J29" s="908"/>
      <c r="K29" s="908"/>
      <c r="L29" s="908"/>
      <c r="M29" s="908"/>
      <c r="N29" s="908"/>
      <c r="O29" s="908"/>
      <c r="P29" s="908"/>
      <c r="Q29" s="908"/>
      <c r="R29" s="27"/>
      <c r="S29" s="27"/>
    </row>
    <row r="30" spans="2:19" x14ac:dyDescent="0.25">
      <c r="C30" s="27"/>
      <c r="D30" s="27"/>
      <c r="E30" s="27"/>
      <c r="F30" s="909"/>
      <c r="G30" s="909"/>
      <c r="H30" s="909"/>
      <c r="I30" s="909"/>
      <c r="J30" s="909"/>
      <c r="K30" s="909"/>
      <c r="L30" s="909"/>
      <c r="M30" s="909"/>
      <c r="N30" s="909"/>
      <c r="O30" s="909"/>
      <c r="P30" s="909"/>
      <c r="Q30" s="909"/>
      <c r="R30" s="27"/>
      <c r="S30" s="27"/>
    </row>
    <row r="31" spans="2:19" x14ac:dyDescent="0.2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2:19" ht="15.75" x14ac:dyDescent="0.25">
      <c r="B32" s="910"/>
      <c r="C32" s="27"/>
      <c r="D32" s="27"/>
      <c r="E32" s="27"/>
      <c r="F32" s="911"/>
      <c r="G32" s="911"/>
      <c r="H32" s="911"/>
      <c r="I32" s="911"/>
      <c r="J32" s="911"/>
      <c r="K32" s="911"/>
      <c r="L32" s="911"/>
      <c r="M32" s="911"/>
      <c r="N32" s="911"/>
      <c r="O32" s="911"/>
      <c r="P32" s="911"/>
      <c r="Q32" s="911"/>
      <c r="R32" s="27"/>
      <c r="S32" s="27"/>
    </row>
    <row r="33" spans="2:19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2:19" ht="15.75" x14ac:dyDescent="0.25">
      <c r="B34" s="910"/>
      <c r="C34" s="27"/>
      <c r="D34" s="27"/>
      <c r="E34" s="27"/>
      <c r="F34" s="1088"/>
      <c r="G34" s="1088"/>
      <c r="H34" s="912"/>
      <c r="I34" s="911"/>
      <c r="J34" s="1088"/>
      <c r="K34" s="1088"/>
      <c r="L34" s="911"/>
      <c r="M34" s="911"/>
      <c r="N34" s="1088"/>
      <c r="O34" s="1088"/>
      <c r="P34" s="911"/>
      <c r="Q34" s="911"/>
      <c r="R34" s="27"/>
      <c r="S34" s="27"/>
    </row>
    <row r="35" spans="2:1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2:19" ht="15.75" x14ac:dyDescent="0.25">
      <c r="B36" s="910"/>
      <c r="C36" s="27"/>
      <c r="D36" s="27"/>
      <c r="E36" s="27"/>
      <c r="F36" s="1089"/>
      <c r="G36" s="1089"/>
      <c r="H36" s="1089"/>
      <c r="I36" s="1089"/>
      <c r="J36" s="1089"/>
      <c r="K36" s="1089"/>
      <c r="L36" s="1089"/>
      <c r="M36" s="1089"/>
      <c r="N36" s="1089"/>
      <c r="O36" s="1089"/>
      <c r="P36" s="1089"/>
      <c r="Q36" s="1089"/>
      <c r="R36" s="27"/>
      <c r="S36" s="27"/>
    </row>
  </sheetData>
  <mergeCells count="11">
    <mergeCell ref="N34:O34"/>
    <mergeCell ref="F36:I36"/>
    <mergeCell ref="J36:M36"/>
    <mergeCell ref="N36:Q36"/>
    <mergeCell ref="B2:B3"/>
    <mergeCell ref="C2:E2"/>
    <mergeCell ref="F2:H2"/>
    <mergeCell ref="I2:K2"/>
    <mergeCell ref="B23:K23"/>
    <mergeCell ref="F34:G34"/>
    <mergeCell ref="J34:K34"/>
  </mergeCells>
  <pageMargins left="0.11811023622047245" right="0.11811023622047245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"/>
  <sheetViews>
    <sheetView tabSelected="1" topLeftCell="A190" workbookViewId="0">
      <selection activeCell="C154" sqref="C154"/>
    </sheetView>
  </sheetViews>
  <sheetFormatPr defaultRowHeight="15" x14ac:dyDescent="0.25"/>
  <cols>
    <col min="1" max="1" width="7.140625" customWidth="1"/>
    <col min="2" max="2" width="7.7109375" customWidth="1"/>
    <col min="3" max="3" width="35" style="207" customWidth="1"/>
    <col min="4" max="4" width="13.5703125" style="3" customWidth="1"/>
    <col min="5" max="5" width="13" style="4" customWidth="1"/>
    <col min="6" max="6" width="13.5703125" customWidth="1"/>
    <col min="7" max="7" width="13.42578125" customWidth="1"/>
    <col min="8" max="8" width="14" style="207" customWidth="1"/>
    <col min="9" max="9" width="13.42578125" style="693" customWidth="1"/>
    <col min="10" max="10" width="13.140625" style="693" customWidth="1"/>
    <col min="11" max="16" width="9.140625" style="9"/>
    <col min="255" max="256" width="7.140625" customWidth="1"/>
    <col min="257" max="257" width="25" customWidth="1"/>
    <col min="258" max="258" width="11" customWidth="1"/>
    <col min="259" max="259" width="12.5703125" customWidth="1"/>
    <col min="260" max="261" width="13" customWidth="1"/>
    <col min="262" max="262" width="20.85546875" customWidth="1"/>
    <col min="265" max="265" width="12.42578125" customWidth="1"/>
    <col min="511" max="512" width="7.140625" customWidth="1"/>
    <col min="513" max="513" width="25" customWidth="1"/>
    <col min="514" max="514" width="11" customWidth="1"/>
    <col min="515" max="515" width="12.5703125" customWidth="1"/>
    <col min="516" max="517" width="13" customWidth="1"/>
    <col min="518" max="518" width="20.85546875" customWidth="1"/>
    <col min="521" max="521" width="12.42578125" customWidth="1"/>
    <col min="767" max="768" width="7.140625" customWidth="1"/>
    <col min="769" max="769" width="25" customWidth="1"/>
    <col min="770" max="770" width="11" customWidth="1"/>
    <col min="771" max="771" width="12.5703125" customWidth="1"/>
    <col min="772" max="773" width="13" customWidth="1"/>
    <col min="774" max="774" width="20.85546875" customWidth="1"/>
    <col min="777" max="777" width="12.42578125" customWidth="1"/>
    <col min="1023" max="1024" width="7.140625" customWidth="1"/>
    <col min="1025" max="1025" width="25" customWidth="1"/>
    <col min="1026" max="1026" width="11" customWidth="1"/>
    <col min="1027" max="1027" width="12.5703125" customWidth="1"/>
    <col min="1028" max="1029" width="13" customWidth="1"/>
    <col min="1030" max="1030" width="20.85546875" customWidth="1"/>
    <col min="1033" max="1033" width="12.42578125" customWidth="1"/>
    <col min="1279" max="1280" width="7.140625" customWidth="1"/>
    <col min="1281" max="1281" width="25" customWidth="1"/>
    <col min="1282" max="1282" width="11" customWidth="1"/>
    <col min="1283" max="1283" width="12.5703125" customWidth="1"/>
    <col min="1284" max="1285" width="13" customWidth="1"/>
    <col min="1286" max="1286" width="20.85546875" customWidth="1"/>
    <col min="1289" max="1289" width="12.42578125" customWidth="1"/>
    <col min="1535" max="1536" width="7.140625" customWidth="1"/>
    <col min="1537" max="1537" width="25" customWidth="1"/>
    <col min="1538" max="1538" width="11" customWidth="1"/>
    <col min="1539" max="1539" width="12.5703125" customWidth="1"/>
    <col min="1540" max="1541" width="13" customWidth="1"/>
    <col min="1542" max="1542" width="20.85546875" customWidth="1"/>
    <col min="1545" max="1545" width="12.42578125" customWidth="1"/>
    <col min="1791" max="1792" width="7.140625" customWidth="1"/>
    <col min="1793" max="1793" width="25" customWidth="1"/>
    <col min="1794" max="1794" width="11" customWidth="1"/>
    <col min="1795" max="1795" width="12.5703125" customWidth="1"/>
    <col min="1796" max="1797" width="13" customWidth="1"/>
    <col min="1798" max="1798" width="20.85546875" customWidth="1"/>
    <col min="1801" max="1801" width="12.42578125" customWidth="1"/>
    <col min="2047" max="2048" width="7.140625" customWidth="1"/>
    <col min="2049" max="2049" width="25" customWidth="1"/>
    <col min="2050" max="2050" width="11" customWidth="1"/>
    <col min="2051" max="2051" width="12.5703125" customWidth="1"/>
    <col min="2052" max="2053" width="13" customWidth="1"/>
    <col min="2054" max="2054" width="20.85546875" customWidth="1"/>
    <col min="2057" max="2057" width="12.42578125" customWidth="1"/>
    <col min="2303" max="2304" width="7.140625" customWidth="1"/>
    <col min="2305" max="2305" width="25" customWidth="1"/>
    <col min="2306" max="2306" width="11" customWidth="1"/>
    <col min="2307" max="2307" width="12.5703125" customWidth="1"/>
    <col min="2308" max="2309" width="13" customWidth="1"/>
    <col min="2310" max="2310" width="20.85546875" customWidth="1"/>
    <col min="2313" max="2313" width="12.42578125" customWidth="1"/>
    <col min="2559" max="2560" width="7.140625" customWidth="1"/>
    <col min="2561" max="2561" width="25" customWidth="1"/>
    <col min="2562" max="2562" width="11" customWidth="1"/>
    <col min="2563" max="2563" width="12.5703125" customWidth="1"/>
    <col min="2564" max="2565" width="13" customWidth="1"/>
    <col min="2566" max="2566" width="20.85546875" customWidth="1"/>
    <col min="2569" max="2569" width="12.42578125" customWidth="1"/>
    <col min="2815" max="2816" width="7.140625" customWidth="1"/>
    <col min="2817" max="2817" width="25" customWidth="1"/>
    <col min="2818" max="2818" width="11" customWidth="1"/>
    <col min="2819" max="2819" width="12.5703125" customWidth="1"/>
    <col min="2820" max="2821" width="13" customWidth="1"/>
    <col min="2822" max="2822" width="20.85546875" customWidth="1"/>
    <col min="2825" max="2825" width="12.42578125" customWidth="1"/>
    <col min="3071" max="3072" width="7.140625" customWidth="1"/>
    <col min="3073" max="3073" width="25" customWidth="1"/>
    <col min="3074" max="3074" width="11" customWidth="1"/>
    <col min="3075" max="3075" width="12.5703125" customWidth="1"/>
    <col min="3076" max="3077" width="13" customWidth="1"/>
    <col min="3078" max="3078" width="20.85546875" customWidth="1"/>
    <col min="3081" max="3081" width="12.42578125" customWidth="1"/>
    <col min="3327" max="3328" width="7.140625" customWidth="1"/>
    <col min="3329" max="3329" width="25" customWidth="1"/>
    <col min="3330" max="3330" width="11" customWidth="1"/>
    <col min="3331" max="3331" width="12.5703125" customWidth="1"/>
    <col min="3332" max="3333" width="13" customWidth="1"/>
    <col min="3334" max="3334" width="20.85546875" customWidth="1"/>
    <col min="3337" max="3337" width="12.42578125" customWidth="1"/>
    <col min="3583" max="3584" width="7.140625" customWidth="1"/>
    <col min="3585" max="3585" width="25" customWidth="1"/>
    <col min="3586" max="3586" width="11" customWidth="1"/>
    <col min="3587" max="3587" width="12.5703125" customWidth="1"/>
    <col min="3588" max="3589" width="13" customWidth="1"/>
    <col min="3590" max="3590" width="20.85546875" customWidth="1"/>
    <col min="3593" max="3593" width="12.42578125" customWidth="1"/>
    <col min="3839" max="3840" width="7.140625" customWidth="1"/>
    <col min="3841" max="3841" width="25" customWidth="1"/>
    <col min="3842" max="3842" width="11" customWidth="1"/>
    <col min="3843" max="3843" width="12.5703125" customWidth="1"/>
    <col min="3844" max="3845" width="13" customWidth="1"/>
    <col min="3846" max="3846" width="20.85546875" customWidth="1"/>
    <col min="3849" max="3849" width="12.42578125" customWidth="1"/>
    <col min="4095" max="4096" width="7.140625" customWidth="1"/>
    <col min="4097" max="4097" width="25" customWidth="1"/>
    <col min="4098" max="4098" width="11" customWidth="1"/>
    <col min="4099" max="4099" width="12.5703125" customWidth="1"/>
    <col min="4100" max="4101" width="13" customWidth="1"/>
    <col min="4102" max="4102" width="20.85546875" customWidth="1"/>
    <col min="4105" max="4105" width="12.42578125" customWidth="1"/>
    <col min="4351" max="4352" width="7.140625" customWidth="1"/>
    <col min="4353" max="4353" width="25" customWidth="1"/>
    <col min="4354" max="4354" width="11" customWidth="1"/>
    <col min="4355" max="4355" width="12.5703125" customWidth="1"/>
    <col min="4356" max="4357" width="13" customWidth="1"/>
    <col min="4358" max="4358" width="20.85546875" customWidth="1"/>
    <col min="4361" max="4361" width="12.42578125" customWidth="1"/>
    <col min="4607" max="4608" width="7.140625" customWidth="1"/>
    <col min="4609" max="4609" width="25" customWidth="1"/>
    <col min="4610" max="4610" width="11" customWidth="1"/>
    <col min="4611" max="4611" width="12.5703125" customWidth="1"/>
    <col min="4612" max="4613" width="13" customWidth="1"/>
    <col min="4614" max="4614" width="20.85546875" customWidth="1"/>
    <col min="4617" max="4617" width="12.42578125" customWidth="1"/>
    <col min="4863" max="4864" width="7.140625" customWidth="1"/>
    <col min="4865" max="4865" width="25" customWidth="1"/>
    <col min="4866" max="4866" width="11" customWidth="1"/>
    <col min="4867" max="4867" width="12.5703125" customWidth="1"/>
    <col min="4868" max="4869" width="13" customWidth="1"/>
    <col min="4870" max="4870" width="20.85546875" customWidth="1"/>
    <col min="4873" max="4873" width="12.42578125" customWidth="1"/>
    <col min="5119" max="5120" width="7.140625" customWidth="1"/>
    <col min="5121" max="5121" width="25" customWidth="1"/>
    <col min="5122" max="5122" width="11" customWidth="1"/>
    <col min="5123" max="5123" width="12.5703125" customWidth="1"/>
    <col min="5124" max="5125" width="13" customWidth="1"/>
    <col min="5126" max="5126" width="20.85546875" customWidth="1"/>
    <col min="5129" max="5129" width="12.42578125" customWidth="1"/>
    <col min="5375" max="5376" width="7.140625" customWidth="1"/>
    <col min="5377" max="5377" width="25" customWidth="1"/>
    <col min="5378" max="5378" width="11" customWidth="1"/>
    <col min="5379" max="5379" width="12.5703125" customWidth="1"/>
    <col min="5380" max="5381" width="13" customWidth="1"/>
    <col min="5382" max="5382" width="20.85546875" customWidth="1"/>
    <col min="5385" max="5385" width="12.42578125" customWidth="1"/>
    <col min="5631" max="5632" width="7.140625" customWidth="1"/>
    <col min="5633" max="5633" width="25" customWidth="1"/>
    <col min="5634" max="5634" width="11" customWidth="1"/>
    <col min="5635" max="5635" width="12.5703125" customWidth="1"/>
    <col min="5636" max="5637" width="13" customWidth="1"/>
    <col min="5638" max="5638" width="20.85546875" customWidth="1"/>
    <col min="5641" max="5641" width="12.42578125" customWidth="1"/>
    <col min="5887" max="5888" width="7.140625" customWidth="1"/>
    <col min="5889" max="5889" width="25" customWidth="1"/>
    <col min="5890" max="5890" width="11" customWidth="1"/>
    <col min="5891" max="5891" width="12.5703125" customWidth="1"/>
    <col min="5892" max="5893" width="13" customWidth="1"/>
    <col min="5894" max="5894" width="20.85546875" customWidth="1"/>
    <col min="5897" max="5897" width="12.42578125" customWidth="1"/>
    <col min="6143" max="6144" width="7.140625" customWidth="1"/>
    <col min="6145" max="6145" width="25" customWidth="1"/>
    <col min="6146" max="6146" width="11" customWidth="1"/>
    <col min="6147" max="6147" width="12.5703125" customWidth="1"/>
    <col min="6148" max="6149" width="13" customWidth="1"/>
    <col min="6150" max="6150" width="20.85546875" customWidth="1"/>
    <col min="6153" max="6153" width="12.42578125" customWidth="1"/>
    <col min="6399" max="6400" width="7.140625" customWidth="1"/>
    <col min="6401" max="6401" width="25" customWidth="1"/>
    <col min="6402" max="6402" width="11" customWidth="1"/>
    <col min="6403" max="6403" width="12.5703125" customWidth="1"/>
    <col min="6404" max="6405" width="13" customWidth="1"/>
    <col min="6406" max="6406" width="20.85546875" customWidth="1"/>
    <col min="6409" max="6409" width="12.42578125" customWidth="1"/>
    <col min="6655" max="6656" width="7.140625" customWidth="1"/>
    <col min="6657" max="6657" width="25" customWidth="1"/>
    <col min="6658" max="6658" width="11" customWidth="1"/>
    <col min="6659" max="6659" width="12.5703125" customWidth="1"/>
    <col min="6660" max="6661" width="13" customWidth="1"/>
    <col min="6662" max="6662" width="20.85546875" customWidth="1"/>
    <col min="6665" max="6665" width="12.42578125" customWidth="1"/>
    <col min="6911" max="6912" width="7.140625" customWidth="1"/>
    <col min="6913" max="6913" width="25" customWidth="1"/>
    <col min="6914" max="6914" width="11" customWidth="1"/>
    <col min="6915" max="6915" width="12.5703125" customWidth="1"/>
    <col min="6916" max="6917" width="13" customWidth="1"/>
    <col min="6918" max="6918" width="20.85546875" customWidth="1"/>
    <col min="6921" max="6921" width="12.42578125" customWidth="1"/>
    <col min="7167" max="7168" width="7.140625" customWidth="1"/>
    <col min="7169" max="7169" width="25" customWidth="1"/>
    <col min="7170" max="7170" width="11" customWidth="1"/>
    <col min="7171" max="7171" width="12.5703125" customWidth="1"/>
    <col min="7172" max="7173" width="13" customWidth="1"/>
    <col min="7174" max="7174" width="20.85546875" customWidth="1"/>
    <col min="7177" max="7177" width="12.42578125" customWidth="1"/>
    <col min="7423" max="7424" width="7.140625" customWidth="1"/>
    <col min="7425" max="7425" width="25" customWidth="1"/>
    <col min="7426" max="7426" width="11" customWidth="1"/>
    <col min="7427" max="7427" width="12.5703125" customWidth="1"/>
    <col min="7428" max="7429" width="13" customWidth="1"/>
    <col min="7430" max="7430" width="20.85546875" customWidth="1"/>
    <col min="7433" max="7433" width="12.42578125" customWidth="1"/>
    <col min="7679" max="7680" width="7.140625" customWidth="1"/>
    <col min="7681" max="7681" width="25" customWidth="1"/>
    <col min="7682" max="7682" width="11" customWidth="1"/>
    <col min="7683" max="7683" width="12.5703125" customWidth="1"/>
    <col min="7684" max="7685" width="13" customWidth="1"/>
    <col min="7686" max="7686" width="20.85546875" customWidth="1"/>
    <col min="7689" max="7689" width="12.42578125" customWidth="1"/>
    <col min="7935" max="7936" width="7.140625" customWidth="1"/>
    <col min="7937" max="7937" width="25" customWidth="1"/>
    <col min="7938" max="7938" width="11" customWidth="1"/>
    <col min="7939" max="7939" width="12.5703125" customWidth="1"/>
    <col min="7940" max="7941" width="13" customWidth="1"/>
    <col min="7942" max="7942" width="20.85546875" customWidth="1"/>
    <col min="7945" max="7945" width="12.42578125" customWidth="1"/>
    <col min="8191" max="8192" width="7.140625" customWidth="1"/>
    <col min="8193" max="8193" width="25" customWidth="1"/>
    <col min="8194" max="8194" width="11" customWidth="1"/>
    <col min="8195" max="8195" width="12.5703125" customWidth="1"/>
    <col min="8196" max="8197" width="13" customWidth="1"/>
    <col min="8198" max="8198" width="20.85546875" customWidth="1"/>
    <col min="8201" max="8201" width="12.42578125" customWidth="1"/>
    <col min="8447" max="8448" width="7.140625" customWidth="1"/>
    <col min="8449" max="8449" width="25" customWidth="1"/>
    <col min="8450" max="8450" width="11" customWidth="1"/>
    <col min="8451" max="8451" width="12.5703125" customWidth="1"/>
    <col min="8452" max="8453" width="13" customWidth="1"/>
    <col min="8454" max="8454" width="20.85546875" customWidth="1"/>
    <col min="8457" max="8457" width="12.42578125" customWidth="1"/>
    <col min="8703" max="8704" width="7.140625" customWidth="1"/>
    <col min="8705" max="8705" width="25" customWidth="1"/>
    <col min="8706" max="8706" width="11" customWidth="1"/>
    <col min="8707" max="8707" width="12.5703125" customWidth="1"/>
    <col min="8708" max="8709" width="13" customWidth="1"/>
    <col min="8710" max="8710" width="20.85546875" customWidth="1"/>
    <col min="8713" max="8713" width="12.42578125" customWidth="1"/>
    <col min="8959" max="8960" width="7.140625" customWidth="1"/>
    <col min="8961" max="8961" width="25" customWidth="1"/>
    <col min="8962" max="8962" width="11" customWidth="1"/>
    <col min="8963" max="8963" width="12.5703125" customWidth="1"/>
    <col min="8964" max="8965" width="13" customWidth="1"/>
    <col min="8966" max="8966" width="20.85546875" customWidth="1"/>
    <col min="8969" max="8969" width="12.42578125" customWidth="1"/>
    <col min="9215" max="9216" width="7.140625" customWidth="1"/>
    <col min="9217" max="9217" width="25" customWidth="1"/>
    <col min="9218" max="9218" width="11" customWidth="1"/>
    <col min="9219" max="9219" width="12.5703125" customWidth="1"/>
    <col min="9220" max="9221" width="13" customWidth="1"/>
    <col min="9222" max="9222" width="20.85546875" customWidth="1"/>
    <col min="9225" max="9225" width="12.42578125" customWidth="1"/>
    <col min="9471" max="9472" width="7.140625" customWidth="1"/>
    <col min="9473" max="9473" width="25" customWidth="1"/>
    <col min="9474" max="9474" width="11" customWidth="1"/>
    <col min="9475" max="9475" width="12.5703125" customWidth="1"/>
    <col min="9476" max="9477" width="13" customWidth="1"/>
    <col min="9478" max="9478" width="20.85546875" customWidth="1"/>
    <col min="9481" max="9481" width="12.42578125" customWidth="1"/>
    <col min="9727" max="9728" width="7.140625" customWidth="1"/>
    <col min="9729" max="9729" width="25" customWidth="1"/>
    <col min="9730" max="9730" width="11" customWidth="1"/>
    <col min="9731" max="9731" width="12.5703125" customWidth="1"/>
    <col min="9732" max="9733" width="13" customWidth="1"/>
    <col min="9734" max="9734" width="20.85546875" customWidth="1"/>
    <col min="9737" max="9737" width="12.42578125" customWidth="1"/>
    <col min="9983" max="9984" width="7.140625" customWidth="1"/>
    <col min="9985" max="9985" width="25" customWidth="1"/>
    <col min="9986" max="9986" width="11" customWidth="1"/>
    <col min="9987" max="9987" width="12.5703125" customWidth="1"/>
    <col min="9988" max="9989" width="13" customWidth="1"/>
    <col min="9990" max="9990" width="20.85546875" customWidth="1"/>
    <col min="9993" max="9993" width="12.42578125" customWidth="1"/>
    <col min="10239" max="10240" width="7.140625" customWidth="1"/>
    <col min="10241" max="10241" width="25" customWidth="1"/>
    <col min="10242" max="10242" width="11" customWidth="1"/>
    <col min="10243" max="10243" width="12.5703125" customWidth="1"/>
    <col min="10244" max="10245" width="13" customWidth="1"/>
    <col min="10246" max="10246" width="20.85546875" customWidth="1"/>
    <col min="10249" max="10249" width="12.42578125" customWidth="1"/>
    <col min="10495" max="10496" width="7.140625" customWidth="1"/>
    <col min="10497" max="10497" width="25" customWidth="1"/>
    <col min="10498" max="10498" width="11" customWidth="1"/>
    <col min="10499" max="10499" width="12.5703125" customWidth="1"/>
    <col min="10500" max="10501" width="13" customWidth="1"/>
    <col min="10502" max="10502" width="20.85546875" customWidth="1"/>
    <col min="10505" max="10505" width="12.42578125" customWidth="1"/>
    <col min="10751" max="10752" width="7.140625" customWidth="1"/>
    <col min="10753" max="10753" width="25" customWidth="1"/>
    <col min="10754" max="10754" width="11" customWidth="1"/>
    <col min="10755" max="10755" width="12.5703125" customWidth="1"/>
    <col min="10756" max="10757" width="13" customWidth="1"/>
    <col min="10758" max="10758" width="20.85546875" customWidth="1"/>
    <col min="10761" max="10761" width="12.42578125" customWidth="1"/>
    <col min="11007" max="11008" width="7.140625" customWidth="1"/>
    <col min="11009" max="11009" width="25" customWidth="1"/>
    <col min="11010" max="11010" width="11" customWidth="1"/>
    <col min="11011" max="11011" width="12.5703125" customWidth="1"/>
    <col min="11012" max="11013" width="13" customWidth="1"/>
    <col min="11014" max="11014" width="20.85546875" customWidth="1"/>
    <col min="11017" max="11017" width="12.42578125" customWidth="1"/>
    <col min="11263" max="11264" width="7.140625" customWidth="1"/>
    <col min="11265" max="11265" width="25" customWidth="1"/>
    <col min="11266" max="11266" width="11" customWidth="1"/>
    <col min="11267" max="11267" width="12.5703125" customWidth="1"/>
    <col min="11268" max="11269" width="13" customWidth="1"/>
    <col min="11270" max="11270" width="20.85546875" customWidth="1"/>
    <col min="11273" max="11273" width="12.42578125" customWidth="1"/>
    <col min="11519" max="11520" width="7.140625" customWidth="1"/>
    <col min="11521" max="11521" width="25" customWidth="1"/>
    <col min="11522" max="11522" width="11" customWidth="1"/>
    <col min="11523" max="11523" width="12.5703125" customWidth="1"/>
    <col min="11524" max="11525" width="13" customWidth="1"/>
    <col min="11526" max="11526" width="20.85546875" customWidth="1"/>
    <col min="11529" max="11529" width="12.42578125" customWidth="1"/>
    <col min="11775" max="11776" width="7.140625" customWidth="1"/>
    <col min="11777" max="11777" width="25" customWidth="1"/>
    <col min="11778" max="11778" width="11" customWidth="1"/>
    <col min="11779" max="11779" width="12.5703125" customWidth="1"/>
    <col min="11780" max="11781" width="13" customWidth="1"/>
    <col min="11782" max="11782" width="20.85546875" customWidth="1"/>
    <col min="11785" max="11785" width="12.42578125" customWidth="1"/>
    <col min="12031" max="12032" width="7.140625" customWidth="1"/>
    <col min="12033" max="12033" width="25" customWidth="1"/>
    <col min="12034" max="12034" width="11" customWidth="1"/>
    <col min="12035" max="12035" width="12.5703125" customWidth="1"/>
    <col min="12036" max="12037" width="13" customWidth="1"/>
    <col min="12038" max="12038" width="20.85546875" customWidth="1"/>
    <col min="12041" max="12041" width="12.42578125" customWidth="1"/>
    <col min="12287" max="12288" width="7.140625" customWidth="1"/>
    <col min="12289" max="12289" width="25" customWidth="1"/>
    <col min="12290" max="12290" width="11" customWidth="1"/>
    <col min="12291" max="12291" width="12.5703125" customWidth="1"/>
    <col min="12292" max="12293" width="13" customWidth="1"/>
    <col min="12294" max="12294" width="20.85546875" customWidth="1"/>
    <col min="12297" max="12297" width="12.42578125" customWidth="1"/>
    <col min="12543" max="12544" width="7.140625" customWidth="1"/>
    <col min="12545" max="12545" width="25" customWidth="1"/>
    <col min="12546" max="12546" width="11" customWidth="1"/>
    <col min="12547" max="12547" width="12.5703125" customWidth="1"/>
    <col min="12548" max="12549" width="13" customWidth="1"/>
    <col min="12550" max="12550" width="20.85546875" customWidth="1"/>
    <col min="12553" max="12553" width="12.42578125" customWidth="1"/>
    <col min="12799" max="12800" width="7.140625" customWidth="1"/>
    <col min="12801" max="12801" width="25" customWidth="1"/>
    <col min="12802" max="12802" width="11" customWidth="1"/>
    <col min="12803" max="12803" width="12.5703125" customWidth="1"/>
    <col min="12804" max="12805" width="13" customWidth="1"/>
    <col min="12806" max="12806" width="20.85546875" customWidth="1"/>
    <col min="12809" max="12809" width="12.42578125" customWidth="1"/>
    <col min="13055" max="13056" width="7.140625" customWidth="1"/>
    <col min="13057" max="13057" width="25" customWidth="1"/>
    <col min="13058" max="13058" width="11" customWidth="1"/>
    <col min="13059" max="13059" width="12.5703125" customWidth="1"/>
    <col min="13060" max="13061" width="13" customWidth="1"/>
    <col min="13062" max="13062" width="20.85546875" customWidth="1"/>
    <col min="13065" max="13065" width="12.42578125" customWidth="1"/>
    <col min="13311" max="13312" width="7.140625" customWidth="1"/>
    <col min="13313" max="13313" width="25" customWidth="1"/>
    <col min="13314" max="13314" width="11" customWidth="1"/>
    <col min="13315" max="13315" width="12.5703125" customWidth="1"/>
    <col min="13316" max="13317" width="13" customWidth="1"/>
    <col min="13318" max="13318" width="20.85546875" customWidth="1"/>
    <col min="13321" max="13321" width="12.42578125" customWidth="1"/>
    <col min="13567" max="13568" width="7.140625" customWidth="1"/>
    <col min="13569" max="13569" width="25" customWidth="1"/>
    <col min="13570" max="13570" width="11" customWidth="1"/>
    <col min="13571" max="13571" width="12.5703125" customWidth="1"/>
    <col min="13572" max="13573" width="13" customWidth="1"/>
    <col min="13574" max="13574" width="20.85546875" customWidth="1"/>
    <col min="13577" max="13577" width="12.42578125" customWidth="1"/>
    <col min="13823" max="13824" width="7.140625" customWidth="1"/>
    <col min="13825" max="13825" width="25" customWidth="1"/>
    <col min="13826" max="13826" width="11" customWidth="1"/>
    <col min="13827" max="13827" width="12.5703125" customWidth="1"/>
    <col min="13828" max="13829" width="13" customWidth="1"/>
    <col min="13830" max="13830" width="20.85546875" customWidth="1"/>
    <col min="13833" max="13833" width="12.42578125" customWidth="1"/>
    <col min="14079" max="14080" width="7.140625" customWidth="1"/>
    <col min="14081" max="14081" width="25" customWidth="1"/>
    <col min="14082" max="14082" width="11" customWidth="1"/>
    <col min="14083" max="14083" width="12.5703125" customWidth="1"/>
    <col min="14084" max="14085" width="13" customWidth="1"/>
    <col min="14086" max="14086" width="20.85546875" customWidth="1"/>
    <col min="14089" max="14089" width="12.42578125" customWidth="1"/>
    <col min="14335" max="14336" width="7.140625" customWidth="1"/>
    <col min="14337" max="14337" width="25" customWidth="1"/>
    <col min="14338" max="14338" width="11" customWidth="1"/>
    <col min="14339" max="14339" width="12.5703125" customWidth="1"/>
    <col min="14340" max="14341" width="13" customWidth="1"/>
    <col min="14342" max="14342" width="20.85546875" customWidth="1"/>
    <col min="14345" max="14345" width="12.42578125" customWidth="1"/>
    <col min="14591" max="14592" width="7.140625" customWidth="1"/>
    <col min="14593" max="14593" width="25" customWidth="1"/>
    <col min="14594" max="14594" width="11" customWidth="1"/>
    <col min="14595" max="14595" width="12.5703125" customWidth="1"/>
    <col min="14596" max="14597" width="13" customWidth="1"/>
    <col min="14598" max="14598" width="20.85546875" customWidth="1"/>
    <col min="14601" max="14601" width="12.42578125" customWidth="1"/>
    <col min="14847" max="14848" width="7.140625" customWidth="1"/>
    <col min="14849" max="14849" width="25" customWidth="1"/>
    <col min="14850" max="14850" width="11" customWidth="1"/>
    <col min="14851" max="14851" width="12.5703125" customWidth="1"/>
    <col min="14852" max="14853" width="13" customWidth="1"/>
    <col min="14854" max="14854" width="20.85546875" customWidth="1"/>
    <col min="14857" max="14857" width="12.42578125" customWidth="1"/>
    <col min="15103" max="15104" width="7.140625" customWidth="1"/>
    <col min="15105" max="15105" width="25" customWidth="1"/>
    <col min="15106" max="15106" width="11" customWidth="1"/>
    <col min="15107" max="15107" width="12.5703125" customWidth="1"/>
    <col min="15108" max="15109" width="13" customWidth="1"/>
    <col min="15110" max="15110" width="20.85546875" customWidth="1"/>
    <col min="15113" max="15113" width="12.42578125" customWidth="1"/>
    <col min="15359" max="15360" width="7.140625" customWidth="1"/>
    <col min="15361" max="15361" width="25" customWidth="1"/>
    <col min="15362" max="15362" width="11" customWidth="1"/>
    <col min="15363" max="15363" width="12.5703125" customWidth="1"/>
    <col min="15364" max="15365" width="13" customWidth="1"/>
    <col min="15366" max="15366" width="20.85546875" customWidth="1"/>
    <col min="15369" max="15369" width="12.42578125" customWidth="1"/>
    <col min="15615" max="15616" width="7.140625" customWidth="1"/>
    <col min="15617" max="15617" width="25" customWidth="1"/>
    <col min="15618" max="15618" width="11" customWidth="1"/>
    <col min="15619" max="15619" width="12.5703125" customWidth="1"/>
    <col min="15620" max="15621" width="13" customWidth="1"/>
    <col min="15622" max="15622" width="20.85546875" customWidth="1"/>
    <col min="15625" max="15625" width="12.42578125" customWidth="1"/>
    <col min="15871" max="15872" width="7.140625" customWidth="1"/>
    <col min="15873" max="15873" width="25" customWidth="1"/>
    <col min="15874" max="15874" width="11" customWidth="1"/>
    <col min="15875" max="15875" width="12.5703125" customWidth="1"/>
    <col min="15876" max="15877" width="13" customWidth="1"/>
    <col min="15878" max="15878" width="20.85546875" customWidth="1"/>
    <col min="15881" max="15881" width="12.42578125" customWidth="1"/>
    <col min="16127" max="16128" width="7.140625" customWidth="1"/>
    <col min="16129" max="16129" width="25" customWidth="1"/>
    <col min="16130" max="16130" width="11" customWidth="1"/>
    <col min="16131" max="16131" width="12.5703125" customWidth="1"/>
    <col min="16132" max="16133" width="13" customWidth="1"/>
    <col min="16134" max="16134" width="20.85546875" customWidth="1"/>
    <col min="16137" max="16137" width="12.42578125" customWidth="1"/>
  </cols>
  <sheetData>
    <row r="1" spans="1:13" ht="10.5" customHeight="1" x14ac:dyDescent="0.3">
      <c r="A1" s="1"/>
      <c r="B1" s="2"/>
    </row>
    <row r="2" spans="1:13" ht="18" customHeight="1" x14ac:dyDescent="0.3">
      <c r="A2" s="1"/>
      <c r="B2" s="2"/>
      <c r="C2" s="209" t="s">
        <v>180</v>
      </c>
      <c r="D2" s="5"/>
      <c r="E2" s="6"/>
    </row>
    <row r="3" spans="1:13" ht="13.5" customHeight="1" x14ac:dyDescent="0.25">
      <c r="A3" s="7"/>
      <c r="B3" s="2"/>
      <c r="D3" s="8"/>
    </row>
    <row r="4" spans="1:13" ht="42" customHeight="1" x14ac:dyDescent="0.25">
      <c r="A4" s="986" t="s">
        <v>0</v>
      </c>
      <c r="B4" s="987"/>
      <c r="C4" s="988"/>
      <c r="D4" s="949" t="s">
        <v>310</v>
      </c>
      <c r="E4" s="949" t="s">
        <v>311</v>
      </c>
      <c r="F4" s="949" t="s">
        <v>312</v>
      </c>
      <c r="G4" s="949" t="s">
        <v>313</v>
      </c>
      <c r="H4" s="950" t="s">
        <v>314</v>
      </c>
      <c r="I4" s="949" t="s">
        <v>315</v>
      </c>
      <c r="J4" s="949" t="s">
        <v>316</v>
      </c>
    </row>
    <row r="5" spans="1:13" x14ac:dyDescent="0.25">
      <c r="A5" s="989"/>
      <c r="B5" s="990"/>
      <c r="C5" s="991"/>
      <c r="D5" s="228" t="s">
        <v>1</v>
      </c>
      <c r="E5" s="229" t="s">
        <v>1</v>
      </c>
      <c r="F5" s="229" t="s">
        <v>1</v>
      </c>
      <c r="G5" s="229" t="s">
        <v>1</v>
      </c>
      <c r="H5" s="229" t="s">
        <v>1</v>
      </c>
      <c r="I5" s="694" t="s">
        <v>1</v>
      </c>
      <c r="J5" s="695" t="s">
        <v>1</v>
      </c>
    </row>
    <row r="6" spans="1:13" x14ac:dyDescent="0.25">
      <c r="A6" s="195" t="s">
        <v>2</v>
      </c>
      <c r="B6" s="141"/>
      <c r="C6" s="196"/>
      <c r="D6" s="78">
        <f>D7+D12+D21+D61</f>
        <v>221543.87</v>
      </c>
      <c r="E6" s="243">
        <f>E7+E12+E21+E61</f>
        <v>239613.76</v>
      </c>
      <c r="F6" s="78">
        <f>F7+F12+F21+F61</f>
        <v>249675</v>
      </c>
      <c r="G6" s="78">
        <f>G7+G12+G21+G61</f>
        <v>257808.27</v>
      </c>
      <c r="H6" s="78">
        <f>H7+H12+H21+H61</f>
        <v>244765</v>
      </c>
      <c r="I6" s="78">
        <f t="shared" ref="I6:J6" si="0">I7+I12+I21+I61</f>
        <v>244878</v>
      </c>
      <c r="J6" s="78">
        <f t="shared" si="0"/>
        <v>245678</v>
      </c>
    </row>
    <row r="7" spans="1:13" s="9" customFormat="1" ht="27.75" customHeight="1" x14ac:dyDescent="0.25">
      <c r="A7" s="148"/>
      <c r="B7" s="100">
        <v>610</v>
      </c>
      <c r="C7" s="139" t="s">
        <v>3</v>
      </c>
      <c r="D7" s="76">
        <f>SUM(D8:D11)</f>
        <v>106427.94</v>
      </c>
      <c r="E7" s="245">
        <f>SUM(E8:E11)</f>
        <v>125544.93000000001</v>
      </c>
      <c r="F7" s="113">
        <f>SUM(F8:F11)</f>
        <v>130307</v>
      </c>
      <c r="G7" s="113">
        <f>SUM(G8:G11)</f>
        <v>131074</v>
      </c>
      <c r="H7" s="113">
        <f t="shared" ref="H7:J7" si="1">SUM(H8:H11)</f>
        <v>115288</v>
      </c>
      <c r="I7" s="113">
        <f t="shared" si="1"/>
        <v>115288</v>
      </c>
      <c r="J7" s="113">
        <f t="shared" si="1"/>
        <v>115288</v>
      </c>
      <c r="M7" s="35"/>
    </row>
    <row r="8" spans="1:13" x14ac:dyDescent="0.25">
      <c r="A8" s="151"/>
      <c r="B8" s="89">
        <v>611</v>
      </c>
      <c r="C8" s="150" t="s">
        <v>4</v>
      </c>
      <c r="D8" s="77">
        <v>71250.86</v>
      </c>
      <c r="E8" s="158">
        <v>78929.8</v>
      </c>
      <c r="F8" s="77">
        <v>88680</v>
      </c>
      <c r="G8" s="116">
        <v>88680</v>
      </c>
      <c r="H8" s="613">
        <v>75900</v>
      </c>
      <c r="I8" s="613">
        <v>75900</v>
      </c>
      <c r="J8" s="613">
        <v>75900</v>
      </c>
      <c r="M8" s="35"/>
    </row>
    <row r="9" spans="1:13" x14ac:dyDescent="0.25">
      <c r="A9" s="75"/>
      <c r="B9" s="89">
        <v>612</v>
      </c>
      <c r="C9" s="150" t="s">
        <v>5</v>
      </c>
      <c r="D9" s="77">
        <v>23280.080000000002</v>
      </c>
      <c r="E9" s="158">
        <v>25412.720000000001</v>
      </c>
      <c r="F9" s="77">
        <v>27427</v>
      </c>
      <c r="G9" s="116">
        <v>27427</v>
      </c>
      <c r="H9" s="613">
        <v>24288</v>
      </c>
      <c r="I9" s="613">
        <v>24288</v>
      </c>
      <c r="J9" s="613">
        <v>24288</v>
      </c>
      <c r="M9" s="35"/>
    </row>
    <row r="10" spans="1:13" x14ac:dyDescent="0.25">
      <c r="A10" s="75"/>
      <c r="B10" s="87">
        <v>614</v>
      </c>
      <c r="C10" s="150" t="s">
        <v>6</v>
      </c>
      <c r="D10" s="77">
        <v>11346</v>
      </c>
      <c r="E10" s="158">
        <v>20320.41</v>
      </c>
      <c r="F10" s="77">
        <v>14200</v>
      </c>
      <c r="G10" s="116">
        <v>14200</v>
      </c>
      <c r="H10" s="613">
        <v>14200</v>
      </c>
      <c r="I10" s="613">
        <v>14200</v>
      </c>
      <c r="J10" s="613">
        <v>14200</v>
      </c>
      <c r="M10" s="35"/>
    </row>
    <row r="11" spans="1:13" ht="13.5" customHeight="1" x14ac:dyDescent="0.25">
      <c r="A11" s="75"/>
      <c r="B11" s="134">
        <v>616</v>
      </c>
      <c r="C11" s="210" t="s">
        <v>7</v>
      </c>
      <c r="D11" s="77">
        <v>551</v>
      </c>
      <c r="E11" s="158">
        <v>882</v>
      </c>
      <c r="F11" s="77">
        <v>0</v>
      </c>
      <c r="G11" s="116">
        <v>767</v>
      </c>
      <c r="H11" s="613">
        <v>900</v>
      </c>
      <c r="I11" s="613">
        <v>900</v>
      </c>
      <c r="J11" s="613">
        <v>900</v>
      </c>
      <c r="M11" s="35"/>
    </row>
    <row r="12" spans="1:13" s="9" customFormat="1" x14ac:dyDescent="0.25">
      <c r="A12" s="104"/>
      <c r="B12" s="152">
        <v>620</v>
      </c>
      <c r="C12" s="139" t="s">
        <v>8</v>
      </c>
      <c r="D12" s="76">
        <f>SUM(D13:D20)</f>
        <v>39480.1</v>
      </c>
      <c r="E12" s="245">
        <f>SUM(E13:E20)</f>
        <v>46484.47</v>
      </c>
      <c r="F12" s="113">
        <f>SUM(F13:F20)</f>
        <v>41600</v>
      </c>
      <c r="G12" s="113">
        <f>SUM(G13:G20)</f>
        <v>41600</v>
      </c>
      <c r="H12" s="113">
        <f>SUM(H13:H20)</f>
        <v>42800</v>
      </c>
      <c r="I12" s="113">
        <f t="shared" ref="I12:J12" si="2">SUM(I13:I20)</f>
        <v>42800</v>
      </c>
      <c r="J12" s="113">
        <f t="shared" si="2"/>
        <v>42800</v>
      </c>
    </row>
    <row r="13" spans="1:13" ht="26.25" x14ac:dyDescent="0.25">
      <c r="A13" s="75"/>
      <c r="B13" s="89">
        <v>621</v>
      </c>
      <c r="C13" s="150" t="s">
        <v>9</v>
      </c>
      <c r="D13" s="77">
        <v>9387.31</v>
      </c>
      <c r="E13" s="158">
        <v>10497.73</v>
      </c>
      <c r="F13" s="77">
        <v>9400</v>
      </c>
      <c r="G13" s="116">
        <v>9400</v>
      </c>
      <c r="H13" s="613">
        <v>9800</v>
      </c>
      <c r="I13" s="613">
        <v>9800</v>
      </c>
      <c r="J13" s="613">
        <v>9800</v>
      </c>
    </row>
    <row r="14" spans="1:13" ht="26.25" x14ac:dyDescent="0.25">
      <c r="A14" s="75"/>
      <c r="B14" s="89">
        <v>623</v>
      </c>
      <c r="C14" s="150" t="s">
        <v>10</v>
      </c>
      <c r="D14" s="77">
        <v>1718.67</v>
      </c>
      <c r="E14" s="158">
        <v>2443.86</v>
      </c>
      <c r="F14" s="77">
        <v>2200</v>
      </c>
      <c r="G14" s="116">
        <v>2200</v>
      </c>
      <c r="H14" s="613">
        <v>3000</v>
      </c>
      <c r="I14" s="613">
        <v>3000</v>
      </c>
      <c r="J14" s="613">
        <v>3000</v>
      </c>
    </row>
    <row r="15" spans="1:13" x14ac:dyDescent="0.25">
      <c r="A15" s="75"/>
      <c r="B15" s="89" t="s">
        <v>11</v>
      </c>
      <c r="C15" s="150" t="s">
        <v>12</v>
      </c>
      <c r="D15" s="77">
        <v>1573.12</v>
      </c>
      <c r="E15" s="158">
        <v>1793.37</v>
      </c>
      <c r="F15" s="77">
        <v>1600</v>
      </c>
      <c r="G15" s="116">
        <v>1600</v>
      </c>
      <c r="H15" s="613">
        <v>1600</v>
      </c>
      <c r="I15" s="613">
        <v>1600</v>
      </c>
      <c r="J15" s="613">
        <v>1600</v>
      </c>
    </row>
    <row r="16" spans="1:13" x14ac:dyDescent="0.25">
      <c r="A16" s="75"/>
      <c r="B16" s="89" t="s">
        <v>13</v>
      </c>
      <c r="C16" s="150" t="s">
        <v>14</v>
      </c>
      <c r="D16" s="77">
        <v>15999.31</v>
      </c>
      <c r="E16" s="158">
        <v>19002.48</v>
      </c>
      <c r="F16" s="77">
        <v>16500</v>
      </c>
      <c r="G16" s="116">
        <v>16500</v>
      </c>
      <c r="H16" s="613">
        <v>16500</v>
      </c>
      <c r="I16" s="613">
        <v>16500</v>
      </c>
      <c r="J16" s="613">
        <v>16500</v>
      </c>
    </row>
    <row r="17" spans="1:10" x14ac:dyDescent="0.25">
      <c r="A17" s="75"/>
      <c r="B17" s="87">
        <v>625003</v>
      </c>
      <c r="C17" s="150" t="s">
        <v>15</v>
      </c>
      <c r="D17" s="77">
        <v>933.35</v>
      </c>
      <c r="E17" s="158">
        <v>1090.8399999999999</v>
      </c>
      <c r="F17" s="77">
        <v>1100</v>
      </c>
      <c r="G17" s="116">
        <v>1100</v>
      </c>
      <c r="H17" s="613">
        <v>1100</v>
      </c>
      <c r="I17" s="613">
        <v>1100</v>
      </c>
      <c r="J17" s="613">
        <v>1100</v>
      </c>
    </row>
    <row r="18" spans="1:10" x14ac:dyDescent="0.25">
      <c r="A18" s="75"/>
      <c r="B18" s="87">
        <v>625004</v>
      </c>
      <c r="C18" s="150" t="s">
        <v>16</v>
      </c>
      <c r="D18" s="77">
        <v>3378.11</v>
      </c>
      <c r="E18" s="158">
        <v>3960.12</v>
      </c>
      <c r="F18" s="77">
        <v>3500</v>
      </c>
      <c r="G18" s="116">
        <v>3500</v>
      </c>
      <c r="H18" s="613">
        <v>3500</v>
      </c>
      <c r="I18" s="613">
        <v>3500</v>
      </c>
      <c r="J18" s="613">
        <v>3500</v>
      </c>
    </row>
    <row r="19" spans="1:10" x14ac:dyDescent="0.25">
      <c r="A19" s="75"/>
      <c r="B19" s="87">
        <v>625005</v>
      </c>
      <c r="C19" s="150" t="s">
        <v>17</v>
      </c>
      <c r="D19" s="77">
        <v>1061.51</v>
      </c>
      <c r="E19" s="158">
        <v>1250.97</v>
      </c>
      <c r="F19" s="77">
        <v>1200</v>
      </c>
      <c r="G19" s="116">
        <v>1200</v>
      </c>
      <c r="H19" s="613">
        <v>1200</v>
      </c>
      <c r="I19" s="613">
        <v>1200</v>
      </c>
      <c r="J19" s="613">
        <v>1200</v>
      </c>
    </row>
    <row r="20" spans="1:10" ht="26.25" x14ac:dyDescent="0.25">
      <c r="A20" s="75"/>
      <c r="B20" s="87">
        <v>625007</v>
      </c>
      <c r="C20" s="150" t="s">
        <v>18</v>
      </c>
      <c r="D20" s="77">
        <v>5428.72</v>
      </c>
      <c r="E20" s="158">
        <v>6445.1</v>
      </c>
      <c r="F20" s="77">
        <v>6100</v>
      </c>
      <c r="G20" s="77">
        <v>6100</v>
      </c>
      <c r="H20" s="613">
        <v>6100</v>
      </c>
      <c r="I20" s="613">
        <v>6100</v>
      </c>
      <c r="J20" s="613">
        <v>6100</v>
      </c>
    </row>
    <row r="21" spans="1:10" x14ac:dyDescent="0.25">
      <c r="A21" s="104"/>
      <c r="B21" s="197">
        <v>630</v>
      </c>
      <c r="C21" s="146" t="s">
        <v>19</v>
      </c>
      <c r="D21" s="76">
        <f>SUM(D22+D24+D28+D35+D41+D46+D48)</f>
        <v>60179.74</v>
      </c>
      <c r="E21" s="122">
        <f>E22+E24+E28+E35+E41+E46+E48</f>
        <v>59391.56</v>
      </c>
      <c r="F21" s="76">
        <f>F22+F24+F28+F35+F41+F46+F48</f>
        <v>63080</v>
      </c>
      <c r="G21" s="76">
        <f>G22+G24+G28+G35+G41+G46+G48</f>
        <v>70309</v>
      </c>
      <c r="H21" s="76">
        <f>H22+H24+H28+H35+H41+H46+H48</f>
        <v>78150</v>
      </c>
      <c r="I21" s="76">
        <f t="shared" ref="I21:J21" si="3">I22+I24+I28+I35+I41+I46+I48</f>
        <v>78350</v>
      </c>
      <c r="J21" s="76">
        <f t="shared" si="3"/>
        <v>79150</v>
      </c>
    </row>
    <row r="22" spans="1:10" x14ac:dyDescent="0.25">
      <c r="A22" s="104" t="s">
        <v>20</v>
      </c>
      <c r="B22" s="153">
        <v>631</v>
      </c>
      <c r="C22" s="104" t="s">
        <v>21</v>
      </c>
      <c r="D22" s="76">
        <f>SUM(D23)</f>
        <v>2955.64</v>
      </c>
      <c r="E22" s="122">
        <f>SUM(E23)</f>
        <v>2405.41</v>
      </c>
      <c r="F22" s="76">
        <f>SUM(F23)</f>
        <v>2000</v>
      </c>
      <c r="G22" s="76">
        <f t="shared" ref="G22:J22" si="4">SUM(G23)</f>
        <v>2000</v>
      </c>
      <c r="H22" s="76">
        <f t="shared" si="4"/>
        <v>1000</v>
      </c>
      <c r="I22" s="76">
        <f t="shared" si="4"/>
        <v>1000</v>
      </c>
      <c r="J22" s="76">
        <f t="shared" si="4"/>
        <v>1000</v>
      </c>
    </row>
    <row r="23" spans="1:10" x14ac:dyDescent="0.25">
      <c r="A23" s="75"/>
      <c r="B23" s="135" t="s">
        <v>22</v>
      </c>
      <c r="C23" s="150" t="s">
        <v>23</v>
      </c>
      <c r="D23" s="77">
        <v>2955.64</v>
      </c>
      <c r="E23" s="158">
        <v>2405.41</v>
      </c>
      <c r="F23" s="77">
        <v>2000</v>
      </c>
      <c r="G23" s="116">
        <v>2000</v>
      </c>
      <c r="H23" s="613">
        <v>1000</v>
      </c>
      <c r="I23" s="613">
        <v>1000</v>
      </c>
      <c r="J23" s="613">
        <v>1000</v>
      </c>
    </row>
    <row r="24" spans="1:10" x14ac:dyDescent="0.25">
      <c r="A24" s="104"/>
      <c r="B24" s="197">
        <v>632</v>
      </c>
      <c r="C24" s="139" t="s">
        <v>24</v>
      </c>
      <c r="D24" s="76">
        <f>SUM(D25:D27)</f>
        <v>21774.14</v>
      </c>
      <c r="E24" s="245">
        <f>SUM(E25:E27)</f>
        <v>19283.86</v>
      </c>
      <c r="F24" s="113">
        <f>SUM(F25:F27)</f>
        <v>20480</v>
      </c>
      <c r="G24" s="113">
        <f>SUM(G25:G27)</f>
        <v>20480</v>
      </c>
      <c r="H24" s="113">
        <f>SUM(H25:H27)</f>
        <v>21610</v>
      </c>
      <c r="I24" s="113">
        <f t="shared" ref="I24:J24" si="5">SUM(I25:I27)</f>
        <v>22610</v>
      </c>
      <c r="J24" s="113">
        <f t="shared" si="5"/>
        <v>23610</v>
      </c>
    </row>
    <row r="25" spans="1:10" x14ac:dyDescent="0.25">
      <c r="A25" s="75"/>
      <c r="B25" s="136">
        <v>632001</v>
      </c>
      <c r="C25" s="150" t="s">
        <v>25</v>
      </c>
      <c r="D25" s="77">
        <v>19021.349999999999</v>
      </c>
      <c r="E25" s="158">
        <v>16478.28</v>
      </c>
      <c r="F25" s="77">
        <v>17500</v>
      </c>
      <c r="G25" s="116">
        <v>17500</v>
      </c>
      <c r="H25" s="103">
        <v>18100</v>
      </c>
      <c r="I25" s="103">
        <v>19100</v>
      </c>
      <c r="J25" s="103">
        <v>20100</v>
      </c>
    </row>
    <row r="26" spans="1:10" s="9" customFormat="1" x14ac:dyDescent="0.25">
      <c r="A26" s="75"/>
      <c r="B26" s="136">
        <v>632002</v>
      </c>
      <c r="C26" s="150" t="s">
        <v>26</v>
      </c>
      <c r="D26" s="77">
        <v>254.82</v>
      </c>
      <c r="E26" s="158">
        <v>107.66</v>
      </c>
      <c r="F26" s="77">
        <v>200</v>
      </c>
      <c r="G26" s="116">
        <v>200</v>
      </c>
      <c r="H26" s="103">
        <v>410</v>
      </c>
      <c r="I26" s="103">
        <v>410</v>
      </c>
      <c r="J26" s="103">
        <v>410</v>
      </c>
    </row>
    <row r="27" spans="1:10" ht="26.25" x14ac:dyDescent="0.25">
      <c r="A27" s="75"/>
      <c r="B27" s="136">
        <v>632003</v>
      </c>
      <c r="C27" s="150" t="s">
        <v>27</v>
      </c>
      <c r="D27" s="77">
        <v>2497.9699999999998</v>
      </c>
      <c r="E27" s="158">
        <v>2697.92</v>
      </c>
      <c r="F27" s="77">
        <v>2780</v>
      </c>
      <c r="G27" s="116">
        <v>2780</v>
      </c>
      <c r="H27" s="103">
        <v>3100</v>
      </c>
      <c r="I27" s="103">
        <v>3100</v>
      </c>
      <c r="J27" s="103">
        <v>3100</v>
      </c>
    </row>
    <row r="28" spans="1:10" x14ac:dyDescent="0.25">
      <c r="A28" s="146"/>
      <c r="B28" s="197">
        <v>633</v>
      </c>
      <c r="C28" s="146" t="s">
        <v>28</v>
      </c>
      <c r="D28" s="76">
        <f>SUM(D29:D34)</f>
        <v>5319.73</v>
      </c>
      <c r="E28" s="122">
        <f>SUM(E29:E34)</f>
        <v>6380.2599999999993</v>
      </c>
      <c r="F28" s="76">
        <f>SUM(F29:F34)</f>
        <v>5840</v>
      </c>
      <c r="G28" s="76">
        <f>SUM(G29:G34)</f>
        <v>9662</v>
      </c>
      <c r="H28" s="76">
        <f>SUM(H29:H34)</f>
        <v>13040</v>
      </c>
      <c r="I28" s="76">
        <f t="shared" ref="I28:J28" si="6">SUM(I29:I34)</f>
        <v>12240</v>
      </c>
      <c r="J28" s="76">
        <f t="shared" si="6"/>
        <v>12040</v>
      </c>
    </row>
    <row r="29" spans="1:10" s="9" customFormat="1" x14ac:dyDescent="0.25">
      <c r="A29" s="75"/>
      <c r="B29" s="136">
        <v>633002</v>
      </c>
      <c r="C29" s="150" t="s">
        <v>29</v>
      </c>
      <c r="D29" s="77">
        <v>0</v>
      </c>
      <c r="E29" s="158">
        <v>0</v>
      </c>
      <c r="F29" s="77">
        <v>500</v>
      </c>
      <c r="G29" s="116">
        <v>500</v>
      </c>
      <c r="H29" s="103">
        <v>300</v>
      </c>
      <c r="I29" s="103">
        <v>300</v>
      </c>
      <c r="J29" s="103">
        <v>300</v>
      </c>
    </row>
    <row r="30" spans="1:10" x14ac:dyDescent="0.25">
      <c r="A30" s="75"/>
      <c r="B30" s="136">
        <v>633006</v>
      </c>
      <c r="C30" s="150" t="s">
        <v>30</v>
      </c>
      <c r="D30" s="77">
        <v>3457.92</v>
      </c>
      <c r="E30" s="158">
        <v>5397.86</v>
      </c>
      <c r="F30" s="77">
        <v>4100</v>
      </c>
      <c r="G30" s="116">
        <v>7100</v>
      </c>
      <c r="H30" s="103">
        <v>7800</v>
      </c>
      <c r="I30" s="103">
        <v>7800</v>
      </c>
      <c r="J30" s="103">
        <v>7800</v>
      </c>
    </row>
    <row r="31" spans="1:10" x14ac:dyDescent="0.25">
      <c r="A31" s="75"/>
      <c r="B31" s="136">
        <v>633007</v>
      </c>
      <c r="C31" s="150" t="s">
        <v>31</v>
      </c>
      <c r="D31" s="77">
        <v>335</v>
      </c>
      <c r="E31" s="158">
        <v>350</v>
      </c>
      <c r="F31" s="77">
        <v>340</v>
      </c>
      <c r="G31" s="116">
        <v>340</v>
      </c>
      <c r="H31" s="103">
        <v>340</v>
      </c>
      <c r="I31" s="103">
        <v>340</v>
      </c>
      <c r="J31" s="103">
        <v>340</v>
      </c>
    </row>
    <row r="32" spans="1:10" ht="26.25" x14ac:dyDescent="0.25">
      <c r="A32" s="75"/>
      <c r="B32" s="136">
        <v>633009</v>
      </c>
      <c r="C32" s="150" t="s">
        <v>32</v>
      </c>
      <c r="D32" s="77">
        <v>880.03</v>
      </c>
      <c r="E32" s="158">
        <v>158.4</v>
      </c>
      <c r="F32" s="77">
        <v>200</v>
      </c>
      <c r="G32" s="116">
        <v>322</v>
      </c>
      <c r="H32" s="103">
        <v>100</v>
      </c>
      <c r="I32" s="103">
        <v>100</v>
      </c>
      <c r="J32" s="103">
        <v>100</v>
      </c>
    </row>
    <row r="33" spans="1:10" ht="14.25" customHeight="1" x14ac:dyDescent="0.25">
      <c r="A33" s="75"/>
      <c r="B33" s="136">
        <v>633013</v>
      </c>
      <c r="C33" s="150" t="s">
        <v>33</v>
      </c>
      <c r="D33" s="77">
        <v>346.77</v>
      </c>
      <c r="E33" s="158">
        <v>233.09</v>
      </c>
      <c r="F33" s="77">
        <v>400</v>
      </c>
      <c r="G33" s="116">
        <v>400</v>
      </c>
      <c r="H33" s="103">
        <v>3000</v>
      </c>
      <c r="I33" s="103">
        <v>2000</v>
      </c>
      <c r="J33" s="103">
        <v>2000</v>
      </c>
    </row>
    <row r="34" spans="1:10" x14ac:dyDescent="0.25">
      <c r="A34" s="107"/>
      <c r="B34" s="136">
        <v>633016</v>
      </c>
      <c r="C34" s="150" t="s">
        <v>34</v>
      </c>
      <c r="D34" s="77">
        <v>300.01</v>
      </c>
      <c r="E34" s="158">
        <v>240.91</v>
      </c>
      <c r="F34" s="77">
        <v>300</v>
      </c>
      <c r="G34" s="116">
        <v>1000</v>
      </c>
      <c r="H34" s="103">
        <v>1500</v>
      </c>
      <c r="I34" s="103">
        <v>1700</v>
      </c>
      <c r="J34" s="103">
        <v>1500</v>
      </c>
    </row>
    <row r="35" spans="1:10" x14ac:dyDescent="0.25">
      <c r="A35" s="146"/>
      <c r="B35" s="197">
        <v>634</v>
      </c>
      <c r="C35" s="146" t="s">
        <v>35</v>
      </c>
      <c r="D35" s="76">
        <f>SUM(D36:D40)</f>
        <v>6548.9800000000005</v>
      </c>
      <c r="E35" s="122">
        <f>SUM(E36:E40)</f>
        <v>6775.4900000000007</v>
      </c>
      <c r="F35" s="76">
        <f>SUM(F36:F40)</f>
        <v>9350</v>
      </c>
      <c r="G35" s="76">
        <f>SUM(G36:G40)</f>
        <v>11850</v>
      </c>
      <c r="H35" s="76">
        <f>SUM(H36:H40)</f>
        <v>11700</v>
      </c>
      <c r="I35" s="76">
        <f t="shared" ref="I35:J35" si="7">SUM(I36:I40)</f>
        <v>11700</v>
      </c>
      <c r="J35" s="76">
        <f t="shared" si="7"/>
        <v>11700</v>
      </c>
    </row>
    <row r="36" spans="1:10" s="9" customFormat="1" ht="26.25" x14ac:dyDescent="0.25">
      <c r="A36" s="75"/>
      <c r="B36" s="135" t="s">
        <v>36</v>
      </c>
      <c r="C36" s="150" t="s">
        <v>37</v>
      </c>
      <c r="D36" s="77">
        <v>4111.83</v>
      </c>
      <c r="E36" s="158">
        <v>3891.78</v>
      </c>
      <c r="F36" s="77">
        <v>5200</v>
      </c>
      <c r="G36" s="116">
        <v>5200</v>
      </c>
      <c r="H36" s="103">
        <v>4900</v>
      </c>
      <c r="I36" s="103">
        <v>4900</v>
      </c>
      <c r="J36" s="103">
        <v>4900</v>
      </c>
    </row>
    <row r="37" spans="1:10" ht="26.25" x14ac:dyDescent="0.25">
      <c r="A37" s="75"/>
      <c r="B37" s="136">
        <v>634002</v>
      </c>
      <c r="C37" s="150" t="s">
        <v>38</v>
      </c>
      <c r="D37" s="77">
        <v>405.84</v>
      </c>
      <c r="E37" s="158">
        <v>1538.27</v>
      </c>
      <c r="F37" s="77">
        <v>2500</v>
      </c>
      <c r="G37" s="116">
        <v>5000</v>
      </c>
      <c r="H37" s="103">
        <v>5000</v>
      </c>
      <c r="I37" s="103">
        <v>5000</v>
      </c>
      <c r="J37" s="103">
        <v>5000</v>
      </c>
    </row>
    <row r="38" spans="1:10" x14ac:dyDescent="0.25">
      <c r="A38" s="75"/>
      <c r="B38" s="136">
        <v>634003</v>
      </c>
      <c r="C38" s="150" t="s">
        <v>39</v>
      </c>
      <c r="D38" s="77">
        <v>1115</v>
      </c>
      <c r="E38" s="158">
        <v>532.79999999999995</v>
      </c>
      <c r="F38" s="77">
        <v>550</v>
      </c>
      <c r="G38" s="116">
        <v>550</v>
      </c>
      <c r="H38" s="103">
        <v>700</v>
      </c>
      <c r="I38" s="103">
        <v>700</v>
      </c>
      <c r="J38" s="103">
        <v>700</v>
      </c>
    </row>
    <row r="39" spans="1:10" x14ac:dyDescent="0.25">
      <c r="A39" s="75"/>
      <c r="B39" s="136">
        <v>634005</v>
      </c>
      <c r="C39" s="150" t="s">
        <v>40</v>
      </c>
      <c r="D39" s="77">
        <v>728.88</v>
      </c>
      <c r="E39" s="158">
        <v>308</v>
      </c>
      <c r="F39" s="77">
        <v>800</v>
      </c>
      <c r="G39" s="116">
        <v>800</v>
      </c>
      <c r="H39" s="103">
        <v>800</v>
      </c>
      <c r="I39" s="103">
        <v>800</v>
      </c>
      <c r="J39" s="103">
        <v>800</v>
      </c>
    </row>
    <row r="40" spans="1:10" ht="14.25" customHeight="1" x14ac:dyDescent="0.25">
      <c r="A40" s="89"/>
      <c r="B40" s="136">
        <v>634006</v>
      </c>
      <c r="C40" s="149" t="s">
        <v>41</v>
      </c>
      <c r="D40" s="77">
        <v>187.43</v>
      </c>
      <c r="E40" s="158">
        <v>504.64</v>
      </c>
      <c r="F40" s="77">
        <v>300</v>
      </c>
      <c r="G40" s="116">
        <v>300</v>
      </c>
      <c r="H40" s="103">
        <v>300</v>
      </c>
      <c r="I40" s="103">
        <v>300</v>
      </c>
      <c r="J40" s="103">
        <v>300</v>
      </c>
    </row>
    <row r="41" spans="1:10" x14ac:dyDescent="0.25">
      <c r="A41" s="146"/>
      <c r="B41" s="197">
        <v>635</v>
      </c>
      <c r="C41" s="146" t="s">
        <v>42</v>
      </c>
      <c r="D41" s="76">
        <f>SUM(D42:D45)</f>
        <v>860.18999999999994</v>
      </c>
      <c r="E41" s="122">
        <f>SUM(E42:E45)</f>
        <v>2369.2800000000002</v>
      </c>
      <c r="F41" s="76">
        <f>SUM(F42:F45)</f>
        <v>2850</v>
      </c>
      <c r="G41" s="76">
        <f>SUM(G42:G45)</f>
        <v>2850</v>
      </c>
      <c r="H41" s="76">
        <f>SUM(H42:H45)</f>
        <v>2000</v>
      </c>
      <c r="I41" s="76">
        <f t="shared" ref="I41:J41" si="8">SUM(I42:I45)</f>
        <v>2000</v>
      </c>
      <c r="J41" s="76">
        <f t="shared" si="8"/>
        <v>2000</v>
      </c>
    </row>
    <row r="42" spans="1:10" s="9" customFormat="1" x14ac:dyDescent="0.25">
      <c r="A42" s="75"/>
      <c r="B42" s="135" t="s">
        <v>43</v>
      </c>
      <c r="C42" s="150" t="s">
        <v>44</v>
      </c>
      <c r="D42" s="77">
        <v>91.9</v>
      </c>
      <c r="E42" s="158">
        <v>490.1</v>
      </c>
      <c r="F42" s="77">
        <v>350</v>
      </c>
      <c r="G42" s="116">
        <v>350</v>
      </c>
      <c r="H42" s="103"/>
      <c r="I42" s="103"/>
      <c r="J42" s="103"/>
    </row>
    <row r="43" spans="1:10" ht="26.25" x14ac:dyDescent="0.25">
      <c r="A43" s="75"/>
      <c r="B43" s="136">
        <v>635004</v>
      </c>
      <c r="C43" s="150" t="s">
        <v>45</v>
      </c>
      <c r="D43" s="77">
        <v>657.05</v>
      </c>
      <c r="E43" s="158">
        <v>1879.18</v>
      </c>
      <c r="F43" s="77">
        <v>2000</v>
      </c>
      <c r="G43" s="116">
        <v>2000</v>
      </c>
      <c r="H43" s="103">
        <v>2000</v>
      </c>
      <c r="I43" s="103">
        <v>2000</v>
      </c>
      <c r="J43" s="103">
        <v>2000</v>
      </c>
    </row>
    <row r="44" spans="1:10" ht="25.5" customHeight="1" x14ac:dyDescent="0.25">
      <c r="A44" s="75"/>
      <c r="B44" s="136">
        <v>635005</v>
      </c>
      <c r="C44" s="150" t="s">
        <v>46</v>
      </c>
      <c r="D44" s="77">
        <v>111.24</v>
      </c>
      <c r="E44" s="158">
        <v>0</v>
      </c>
      <c r="F44" s="77">
        <v>0</v>
      </c>
      <c r="G44" s="116">
        <v>0</v>
      </c>
      <c r="H44" s="103">
        <v>0</v>
      </c>
      <c r="I44" s="103">
        <v>0</v>
      </c>
      <c r="J44" s="103">
        <v>0</v>
      </c>
    </row>
    <row r="45" spans="1:10" ht="15" customHeight="1" x14ac:dyDescent="0.25">
      <c r="A45" s="75"/>
      <c r="B45" s="136">
        <v>635006</v>
      </c>
      <c r="C45" s="150" t="s">
        <v>47</v>
      </c>
      <c r="D45" s="77">
        <v>0</v>
      </c>
      <c r="E45" s="158">
        <v>0</v>
      </c>
      <c r="F45" s="77">
        <v>500</v>
      </c>
      <c r="G45" s="116">
        <v>500</v>
      </c>
      <c r="H45" s="103">
        <v>0</v>
      </c>
      <c r="I45" s="103">
        <v>0</v>
      </c>
      <c r="J45" s="103">
        <v>0</v>
      </c>
    </row>
    <row r="46" spans="1:10" ht="27.75" customHeight="1" x14ac:dyDescent="0.25">
      <c r="A46" s="146"/>
      <c r="B46" s="199">
        <v>636</v>
      </c>
      <c r="C46" s="139" t="s">
        <v>48</v>
      </c>
      <c r="D46" s="76">
        <f>SUM(D47)</f>
        <v>623.59</v>
      </c>
      <c r="E46" s="122">
        <f>SUM(E47)</f>
        <v>719.39</v>
      </c>
      <c r="F46" s="76">
        <f>SUM(F47)</f>
        <v>780</v>
      </c>
      <c r="G46" s="76">
        <f>SUM(G47)</f>
        <v>137</v>
      </c>
      <c r="H46" s="76">
        <f>SUM(H47)</f>
        <v>0</v>
      </c>
      <c r="I46" s="76">
        <f t="shared" ref="I46:J46" si="9">SUM(I47)</f>
        <v>0</v>
      </c>
      <c r="J46" s="76">
        <f t="shared" si="9"/>
        <v>0</v>
      </c>
    </row>
    <row r="47" spans="1:10" s="9" customFormat="1" ht="33.75" customHeight="1" x14ac:dyDescent="0.25">
      <c r="A47" s="75"/>
      <c r="B47" s="136">
        <v>636002</v>
      </c>
      <c r="C47" s="150" t="s">
        <v>191</v>
      </c>
      <c r="D47" s="77">
        <v>623.59</v>
      </c>
      <c r="E47" s="158">
        <v>719.39</v>
      </c>
      <c r="F47" s="77">
        <v>780</v>
      </c>
      <c r="G47" s="116">
        <v>137</v>
      </c>
      <c r="H47" s="103">
        <v>0</v>
      </c>
      <c r="I47" s="103">
        <v>0</v>
      </c>
      <c r="J47" s="103">
        <v>0</v>
      </c>
    </row>
    <row r="48" spans="1:10" s="9" customFormat="1" x14ac:dyDescent="0.25">
      <c r="A48" s="146"/>
      <c r="B48" s="197">
        <v>637</v>
      </c>
      <c r="C48" s="146" t="s">
        <v>49</v>
      </c>
      <c r="D48" s="76">
        <f>SUM(D49:D60)</f>
        <v>22097.47</v>
      </c>
      <c r="E48" s="122">
        <f>SUM(E49:E60)</f>
        <v>21457.870000000003</v>
      </c>
      <c r="F48" s="76">
        <f>SUM(F49:F60)</f>
        <v>21780</v>
      </c>
      <c r="G48" s="76">
        <f>SUM(G49:G60)</f>
        <v>23330</v>
      </c>
      <c r="H48" s="76">
        <f>SUM(H49:H60)</f>
        <v>28800</v>
      </c>
      <c r="I48" s="76">
        <f t="shared" ref="I48:J48" si="10">SUM(I49:I60)</f>
        <v>28800</v>
      </c>
      <c r="J48" s="76">
        <f t="shared" si="10"/>
        <v>28800</v>
      </c>
    </row>
    <row r="49" spans="1:16" ht="28.5" customHeight="1" x14ac:dyDescent="0.25">
      <c r="A49" s="75"/>
      <c r="B49" s="135" t="s">
        <v>50</v>
      </c>
      <c r="C49" s="150" t="s">
        <v>51</v>
      </c>
      <c r="D49" s="77">
        <v>711</v>
      </c>
      <c r="E49" s="158">
        <v>1000</v>
      </c>
      <c r="F49" s="77">
        <v>850</v>
      </c>
      <c r="G49" s="116">
        <v>850</v>
      </c>
      <c r="H49" s="103">
        <v>1100</v>
      </c>
      <c r="I49" s="103">
        <v>1100</v>
      </c>
      <c r="J49" s="103">
        <v>1100</v>
      </c>
    </row>
    <row r="50" spans="1:16" ht="21" customHeight="1" x14ac:dyDescent="0.25">
      <c r="A50" s="75"/>
      <c r="B50" s="136">
        <v>637003</v>
      </c>
      <c r="C50" s="150" t="s">
        <v>52</v>
      </c>
      <c r="D50" s="77">
        <v>0</v>
      </c>
      <c r="E50" s="158">
        <v>220.8</v>
      </c>
      <c r="F50" s="77">
        <v>150</v>
      </c>
      <c r="G50" s="116">
        <v>150</v>
      </c>
      <c r="H50" s="103">
        <v>100</v>
      </c>
      <c r="I50" s="103">
        <v>100</v>
      </c>
      <c r="J50" s="103">
        <v>100</v>
      </c>
      <c r="K50" s="11"/>
      <c r="L50" s="11"/>
    </row>
    <row r="51" spans="1:16" x14ac:dyDescent="0.25">
      <c r="A51" s="75"/>
      <c r="B51" s="136">
        <v>637004</v>
      </c>
      <c r="C51" s="150" t="s">
        <v>53</v>
      </c>
      <c r="D51" s="77">
        <v>1465.25</v>
      </c>
      <c r="E51" s="158">
        <v>1426.83</v>
      </c>
      <c r="F51" s="77">
        <v>2000</v>
      </c>
      <c r="G51" s="116">
        <v>2000</v>
      </c>
      <c r="H51" s="103">
        <v>4000</v>
      </c>
      <c r="I51" s="103">
        <v>4000</v>
      </c>
      <c r="J51" s="103">
        <v>4000</v>
      </c>
      <c r="K51" s="11"/>
      <c r="L51" s="11"/>
    </row>
    <row r="52" spans="1:16" x14ac:dyDescent="0.25">
      <c r="A52" s="75"/>
      <c r="B52" s="136">
        <v>637005</v>
      </c>
      <c r="C52" s="150" t="s">
        <v>54</v>
      </c>
      <c r="D52" s="77">
        <v>2173.2399999999998</v>
      </c>
      <c r="E52" s="158">
        <v>1736.91</v>
      </c>
      <c r="F52" s="77">
        <v>2500</v>
      </c>
      <c r="G52" s="116">
        <v>2500</v>
      </c>
      <c r="H52" s="103">
        <v>5000</v>
      </c>
      <c r="I52" s="103">
        <v>5000</v>
      </c>
      <c r="J52" s="103">
        <v>5000</v>
      </c>
      <c r="K52" s="11"/>
      <c r="L52" s="11"/>
    </row>
    <row r="53" spans="1:16" x14ac:dyDescent="0.25">
      <c r="A53" s="75"/>
      <c r="B53" s="136">
        <v>637007</v>
      </c>
      <c r="C53" s="150" t="s">
        <v>21</v>
      </c>
      <c r="D53" s="77">
        <v>29.62</v>
      </c>
      <c r="E53" s="158">
        <v>45.2</v>
      </c>
      <c r="F53" s="77">
        <v>80</v>
      </c>
      <c r="G53" s="116">
        <v>80</v>
      </c>
      <c r="H53" s="103">
        <v>20</v>
      </c>
      <c r="I53" s="103">
        <v>20</v>
      </c>
      <c r="J53" s="103">
        <v>20</v>
      </c>
      <c r="K53" s="11"/>
      <c r="L53" s="11"/>
    </row>
    <row r="54" spans="1:16" x14ac:dyDescent="0.25">
      <c r="A54" s="75"/>
      <c r="B54" s="136">
        <v>637012</v>
      </c>
      <c r="C54" s="211" t="s">
        <v>55</v>
      </c>
      <c r="D54" s="77">
        <v>675.35</v>
      </c>
      <c r="E54" s="158">
        <v>877.95</v>
      </c>
      <c r="F54" s="77">
        <v>650</v>
      </c>
      <c r="G54" s="116">
        <v>750</v>
      </c>
      <c r="H54" s="103">
        <v>950</v>
      </c>
      <c r="I54" s="103">
        <v>950</v>
      </c>
      <c r="J54" s="103">
        <v>950</v>
      </c>
      <c r="K54" s="11"/>
      <c r="L54" s="11"/>
    </row>
    <row r="55" spans="1:16" x14ac:dyDescent="0.25">
      <c r="A55" s="75"/>
      <c r="B55" s="136">
        <v>637014</v>
      </c>
      <c r="C55" s="211" t="s">
        <v>56</v>
      </c>
      <c r="D55" s="77">
        <v>4963.12</v>
      </c>
      <c r="E55" s="158">
        <v>4804.8</v>
      </c>
      <c r="F55" s="77">
        <v>5000</v>
      </c>
      <c r="G55" s="116">
        <v>5000</v>
      </c>
      <c r="H55" s="103">
        <v>4500</v>
      </c>
      <c r="I55" s="103">
        <v>4500</v>
      </c>
      <c r="J55" s="103">
        <v>4500</v>
      </c>
      <c r="K55" s="11"/>
      <c r="L55" s="11"/>
    </row>
    <row r="56" spans="1:16" x14ac:dyDescent="0.25">
      <c r="A56" s="75"/>
      <c r="B56" s="88">
        <v>637015</v>
      </c>
      <c r="C56" s="210" t="s">
        <v>57</v>
      </c>
      <c r="D56" s="77">
        <v>1980.98</v>
      </c>
      <c r="E56" s="158">
        <v>1335.27</v>
      </c>
      <c r="F56" s="77">
        <v>1500</v>
      </c>
      <c r="G56" s="116">
        <v>1950</v>
      </c>
      <c r="H56" s="103">
        <v>1950</v>
      </c>
      <c r="I56" s="103">
        <v>1950</v>
      </c>
      <c r="J56" s="103">
        <v>1950</v>
      </c>
      <c r="K56" s="11"/>
      <c r="L56" s="11"/>
    </row>
    <row r="57" spans="1:16" x14ac:dyDescent="0.25">
      <c r="A57" s="75"/>
      <c r="B57" s="136">
        <v>637016</v>
      </c>
      <c r="C57" s="211" t="s">
        <v>58</v>
      </c>
      <c r="D57" s="77">
        <v>386</v>
      </c>
      <c r="E57" s="158">
        <v>0</v>
      </c>
      <c r="F57" s="114">
        <v>0</v>
      </c>
      <c r="G57" s="131">
        <v>0</v>
      </c>
      <c r="H57" s="103">
        <v>0</v>
      </c>
      <c r="I57" s="103">
        <v>0</v>
      </c>
      <c r="J57" s="103">
        <v>0</v>
      </c>
      <c r="K57" s="11"/>
      <c r="L57" s="11"/>
    </row>
    <row r="58" spans="1:16" x14ac:dyDescent="0.25">
      <c r="A58" s="75"/>
      <c r="B58" s="136">
        <v>637017</v>
      </c>
      <c r="C58" s="211" t="s">
        <v>59</v>
      </c>
      <c r="D58" s="77">
        <v>243.94</v>
      </c>
      <c r="E58" s="158">
        <v>219.3</v>
      </c>
      <c r="F58" s="77">
        <v>250</v>
      </c>
      <c r="G58" s="116">
        <v>250</v>
      </c>
      <c r="H58" s="103">
        <v>180</v>
      </c>
      <c r="I58" s="103">
        <v>180</v>
      </c>
      <c r="J58" s="103">
        <v>180</v>
      </c>
      <c r="K58" s="11"/>
      <c r="L58" s="11"/>
    </row>
    <row r="59" spans="1:16" ht="27.75" customHeight="1" x14ac:dyDescent="0.25">
      <c r="A59" s="75"/>
      <c r="B59" s="136">
        <v>637026</v>
      </c>
      <c r="C59" s="211" t="s">
        <v>60</v>
      </c>
      <c r="D59" s="77">
        <v>4036.22</v>
      </c>
      <c r="E59" s="158">
        <v>4738.7700000000004</v>
      </c>
      <c r="F59" s="77">
        <v>4300</v>
      </c>
      <c r="G59" s="116">
        <v>4300</v>
      </c>
      <c r="H59" s="103">
        <v>4500</v>
      </c>
      <c r="I59" s="103">
        <v>4500</v>
      </c>
      <c r="J59" s="103">
        <v>4500</v>
      </c>
      <c r="K59" s="11"/>
      <c r="L59" s="11"/>
    </row>
    <row r="60" spans="1:16" ht="39" customHeight="1" x14ac:dyDescent="0.25">
      <c r="A60" s="75"/>
      <c r="B60" s="136">
        <v>637027</v>
      </c>
      <c r="C60" s="211" t="s">
        <v>61</v>
      </c>
      <c r="D60" s="77">
        <v>5432.75</v>
      </c>
      <c r="E60" s="158">
        <v>5052.04</v>
      </c>
      <c r="F60" s="77">
        <v>4500</v>
      </c>
      <c r="G60" s="116">
        <v>5500</v>
      </c>
      <c r="H60" s="103">
        <v>6500</v>
      </c>
      <c r="I60" s="103">
        <v>6500</v>
      </c>
      <c r="J60" s="103">
        <v>6500</v>
      </c>
      <c r="K60" s="11"/>
      <c r="L60" s="11"/>
    </row>
    <row r="61" spans="1:16" s="201" customFormat="1" ht="15.75" customHeight="1" x14ac:dyDescent="0.25">
      <c r="A61" s="144"/>
      <c r="B61" s="137">
        <v>642</v>
      </c>
      <c r="C61" s="212" t="s">
        <v>62</v>
      </c>
      <c r="D61" s="76">
        <f>SUM(D62:D65)</f>
        <v>15456.09</v>
      </c>
      <c r="E61" s="245">
        <f>SUM(E62:E65)</f>
        <v>8192.7999999999993</v>
      </c>
      <c r="F61" s="113">
        <f>SUM(F62:F65)</f>
        <v>14688</v>
      </c>
      <c r="G61" s="113">
        <f>SUM(G62:G65)</f>
        <v>14825.27</v>
      </c>
      <c r="H61" s="113">
        <f>SUM(H62:H65)</f>
        <v>8527</v>
      </c>
      <c r="I61" s="113">
        <f t="shared" ref="I61:J61" si="11">SUM(I62:I65)</f>
        <v>8440</v>
      </c>
      <c r="J61" s="113">
        <f t="shared" si="11"/>
        <v>8440</v>
      </c>
      <c r="K61" s="200"/>
      <c r="L61" s="200"/>
      <c r="M61" s="922"/>
      <c r="N61" s="922"/>
      <c r="O61" s="922"/>
      <c r="P61" s="922"/>
    </row>
    <row r="62" spans="1:16" ht="67.5" customHeight="1" x14ac:dyDescent="0.25">
      <c r="A62" s="75"/>
      <c r="B62" s="136">
        <v>642001</v>
      </c>
      <c r="C62" s="211" t="s">
        <v>63</v>
      </c>
      <c r="D62" s="77">
        <v>8255.84</v>
      </c>
      <c r="E62" s="158">
        <v>5633.28</v>
      </c>
      <c r="F62" s="77">
        <v>8300</v>
      </c>
      <c r="G62" s="116">
        <v>8487.27</v>
      </c>
      <c r="H62" s="103">
        <v>7500</v>
      </c>
      <c r="I62" s="103">
        <v>7500</v>
      </c>
      <c r="J62" s="103">
        <v>7500</v>
      </c>
      <c r="K62" s="11"/>
      <c r="L62" s="11"/>
    </row>
    <row r="63" spans="1:16" ht="15" customHeight="1" x14ac:dyDescent="0.25">
      <c r="A63" s="75"/>
      <c r="B63" s="87">
        <v>642002</v>
      </c>
      <c r="C63" s="150" t="s">
        <v>64</v>
      </c>
      <c r="D63" s="77">
        <v>1279.8499999999999</v>
      </c>
      <c r="E63" s="158">
        <v>1027.7</v>
      </c>
      <c r="F63" s="77">
        <v>900</v>
      </c>
      <c r="G63" s="116">
        <v>900</v>
      </c>
      <c r="H63" s="103">
        <v>1027</v>
      </c>
      <c r="I63" s="103">
        <v>940</v>
      </c>
      <c r="J63" s="103">
        <v>940</v>
      </c>
      <c r="K63" s="11"/>
      <c r="L63" s="11"/>
    </row>
    <row r="64" spans="1:16" s="13" customFormat="1" ht="13.5" customHeight="1" x14ac:dyDescent="0.2">
      <c r="A64" s="89"/>
      <c r="B64" s="88">
        <v>642012</v>
      </c>
      <c r="C64" s="149" t="s">
        <v>65</v>
      </c>
      <c r="D64" s="80">
        <v>5837.61</v>
      </c>
      <c r="E64" s="706">
        <v>1337</v>
      </c>
      <c r="F64" s="80">
        <v>5388</v>
      </c>
      <c r="G64" s="572">
        <v>5338</v>
      </c>
      <c r="H64" s="80">
        <v>0</v>
      </c>
      <c r="I64" s="80">
        <v>0</v>
      </c>
      <c r="J64" s="80">
        <v>0</v>
      </c>
      <c r="K64" s="14"/>
      <c r="L64" s="14"/>
      <c r="M64" s="923"/>
      <c r="N64" s="923"/>
      <c r="O64" s="923"/>
      <c r="P64" s="923"/>
    </row>
    <row r="65" spans="1:16" s="13" customFormat="1" ht="13.5" customHeight="1" x14ac:dyDescent="0.2">
      <c r="A65" s="89"/>
      <c r="B65" s="88">
        <v>642015</v>
      </c>
      <c r="C65" s="149" t="s">
        <v>66</v>
      </c>
      <c r="D65" s="80">
        <v>82.79</v>
      </c>
      <c r="E65" s="706">
        <v>194.82</v>
      </c>
      <c r="F65" s="80">
        <v>100</v>
      </c>
      <c r="G65" s="572">
        <v>100</v>
      </c>
      <c r="H65" s="80">
        <v>0</v>
      </c>
      <c r="I65" s="80">
        <v>0</v>
      </c>
      <c r="J65" s="80">
        <v>0</v>
      </c>
      <c r="K65" s="14"/>
      <c r="L65" s="14"/>
      <c r="M65" s="923"/>
      <c r="N65" s="923"/>
      <c r="O65" s="923"/>
      <c r="P65" s="923"/>
    </row>
    <row r="66" spans="1:16" s="205" customFormat="1" x14ac:dyDescent="0.25">
      <c r="A66" s="145" t="s">
        <v>67</v>
      </c>
      <c r="B66" s="141"/>
      <c r="C66" s="196"/>
      <c r="D66" s="208">
        <f>SUM(D67:D69)</f>
        <v>2817.55</v>
      </c>
      <c r="E66" s="246">
        <f>SUM(E67+E68+E69)</f>
        <v>2869.09</v>
      </c>
      <c r="F66" s="115">
        <f>SUM(F67+F68+F69+F74)</f>
        <v>2861</v>
      </c>
      <c r="G66" s="130">
        <f>SUM(G67:G69)</f>
        <v>2932.74</v>
      </c>
      <c r="H66" s="130">
        <f>SUM(H67:H69)</f>
        <v>2932.74</v>
      </c>
      <c r="I66" s="130">
        <f t="shared" ref="I66:J66" si="12">SUM(I67:I69)</f>
        <v>2932.74</v>
      </c>
      <c r="J66" s="130">
        <f t="shared" si="12"/>
        <v>2932.74</v>
      </c>
      <c r="K66" s="204"/>
      <c r="L66" s="204"/>
      <c r="M66" s="924"/>
      <c r="N66" s="924"/>
      <c r="O66" s="924"/>
      <c r="P66" s="924"/>
    </row>
    <row r="67" spans="1:16" ht="27.75" customHeight="1" x14ac:dyDescent="0.25">
      <c r="A67" s="144"/>
      <c r="B67" s="100">
        <v>610</v>
      </c>
      <c r="C67" s="139" t="s">
        <v>3</v>
      </c>
      <c r="D67" s="113">
        <v>1478.04</v>
      </c>
      <c r="E67" s="245">
        <v>1478.04</v>
      </c>
      <c r="F67" s="113">
        <v>1477</v>
      </c>
      <c r="G67" s="113">
        <v>1548.74</v>
      </c>
      <c r="H67" s="113">
        <v>1548.74</v>
      </c>
      <c r="I67" s="113">
        <v>1548.74</v>
      </c>
      <c r="J67" s="113">
        <v>1548.74</v>
      </c>
      <c r="K67" s="11"/>
      <c r="L67" s="11"/>
    </row>
    <row r="68" spans="1:16" x14ac:dyDescent="0.25">
      <c r="A68" s="144"/>
      <c r="B68" s="202">
        <v>620</v>
      </c>
      <c r="C68" s="139" t="s">
        <v>8</v>
      </c>
      <c r="D68" s="113">
        <v>516.79999999999995</v>
      </c>
      <c r="E68" s="245">
        <v>514.79999999999995</v>
      </c>
      <c r="F68" s="113">
        <v>514</v>
      </c>
      <c r="G68" s="113">
        <v>514</v>
      </c>
      <c r="H68" s="113">
        <v>514</v>
      </c>
      <c r="I68" s="113">
        <v>514</v>
      </c>
      <c r="J68" s="113">
        <v>514</v>
      </c>
      <c r="K68" s="11"/>
      <c r="L68" s="11"/>
    </row>
    <row r="69" spans="1:16" x14ac:dyDescent="0.25">
      <c r="A69" s="144"/>
      <c r="B69" s="100">
        <v>630</v>
      </c>
      <c r="C69" s="139" t="s">
        <v>19</v>
      </c>
      <c r="D69" s="113">
        <f>SUM(D70:D73)</f>
        <v>822.71</v>
      </c>
      <c r="E69" s="245">
        <f>SUM(E70:E73)</f>
        <v>876.25</v>
      </c>
      <c r="F69" s="113">
        <f>SUM(F70:F73)</f>
        <v>870</v>
      </c>
      <c r="G69" s="113">
        <f>SUM(G70:G73)</f>
        <v>870</v>
      </c>
      <c r="H69" s="113">
        <f>SUM(H70:H73)</f>
        <v>870</v>
      </c>
      <c r="I69" s="113">
        <f t="shared" ref="I69:J69" si="13">SUM(I70:I73)</f>
        <v>870</v>
      </c>
      <c r="J69" s="113">
        <f t="shared" si="13"/>
        <v>870</v>
      </c>
      <c r="K69" s="11"/>
      <c r="L69" s="11"/>
    </row>
    <row r="70" spans="1:16" x14ac:dyDescent="0.25">
      <c r="A70" s="75"/>
      <c r="B70" s="89">
        <v>631</v>
      </c>
      <c r="C70" s="150" t="s">
        <v>21</v>
      </c>
      <c r="D70" s="116">
        <v>59.72</v>
      </c>
      <c r="E70" s="244">
        <v>32</v>
      </c>
      <c r="F70" s="116">
        <v>120</v>
      </c>
      <c r="G70" s="116">
        <v>120</v>
      </c>
      <c r="H70" s="103">
        <v>120</v>
      </c>
      <c r="I70" s="103">
        <v>120</v>
      </c>
      <c r="J70" s="103">
        <v>120</v>
      </c>
      <c r="K70" s="11"/>
      <c r="L70" s="11"/>
    </row>
    <row r="71" spans="1:16" x14ac:dyDescent="0.25">
      <c r="A71" s="75"/>
      <c r="B71" s="89">
        <v>632</v>
      </c>
      <c r="C71" s="150" t="s">
        <v>68</v>
      </c>
      <c r="D71" s="116">
        <v>48</v>
      </c>
      <c r="E71" s="244">
        <v>32.25</v>
      </c>
      <c r="F71" s="116">
        <v>48</v>
      </c>
      <c r="G71" s="116">
        <v>48</v>
      </c>
      <c r="H71" s="103">
        <v>48</v>
      </c>
      <c r="I71" s="103">
        <v>48</v>
      </c>
      <c r="J71" s="103">
        <v>48</v>
      </c>
      <c r="K71" s="11"/>
      <c r="L71" s="11"/>
    </row>
    <row r="72" spans="1:16" x14ac:dyDescent="0.25">
      <c r="A72" s="75"/>
      <c r="B72" s="89">
        <v>633</v>
      </c>
      <c r="C72" s="104" t="s">
        <v>28</v>
      </c>
      <c r="D72" s="77">
        <v>334.99</v>
      </c>
      <c r="E72" s="158">
        <v>208</v>
      </c>
      <c r="F72" s="77">
        <v>350</v>
      </c>
      <c r="G72" s="116">
        <v>350</v>
      </c>
      <c r="H72" s="103">
        <v>350</v>
      </c>
      <c r="I72" s="103">
        <v>350</v>
      </c>
      <c r="J72" s="103">
        <v>350</v>
      </c>
      <c r="K72" s="11"/>
      <c r="L72" s="11"/>
    </row>
    <row r="73" spans="1:16" x14ac:dyDescent="0.25">
      <c r="A73" s="75"/>
      <c r="B73" s="89">
        <v>637</v>
      </c>
      <c r="C73" s="104" t="s">
        <v>49</v>
      </c>
      <c r="D73" s="77">
        <v>380</v>
      </c>
      <c r="E73" s="158">
        <v>604</v>
      </c>
      <c r="F73" s="77">
        <v>352</v>
      </c>
      <c r="G73" s="116">
        <v>352</v>
      </c>
      <c r="H73" s="103">
        <v>352</v>
      </c>
      <c r="I73" s="103">
        <v>352</v>
      </c>
      <c r="J73" s="103">
        <v>352</v>
      </c>
      <c r="K73" s="11"/>
      <c r="L73" s="11"/>
    </row>
    <row r="74" spans="1:16" x14ac:dyDescent="0.25">
      <c r="A74" s="75"/>
      <c r="B74" s="160">
        <v>642</v>
      </c>
      <c r="C74" s="173" t="s">
        <v>184</v>
      </c>
      <c r="D74" s="613"/>
      <c r="E74" s="85"/>
      <c r="F74" s="116">
        <v>0</v>
      </c>
      <c r="G74" s="116">
        <v>0</v>
      </c>
      <c r="H74" s="103"/>
      <c r="I74" s="103"/>
      <c r="J74" s="103"/>
      <c r="K74" s="11"/>
      <c r="L74" s="11"/>
    </row>
    <row r="75" spans="1:16" s="205" customFormat="1" x14ac:dyDescent="0.25">
      <c r="A75" s="145" t="s">
        <v>199</v>
      </c>
      <c r="B75" s="145"/>
      <c r="C75" s="145"/>
      <c r="D75" s="188">
        <f>SUM(D76:D78)</f>
        <v>785.40000000000009</v>
      </c>
      <c r="E75" s="243">
        <f>SUM(E76+E77+E78)</f>
        <v>6175.9000000000005</v>
      </c>
      <c r="F75" s="78">
        <f>SUM(F76+F77+F78+F74)</f>
        <v>768</v>
      </c>
      <c r="G75" s="130">
        <f>SUM(G76:G78)</f>
        <v>1480.81</v>
      </c>
      <c r="H75" s="130">
        <f>SUM(H76:H78)</f>
        <v>840.87</v>
      </c>
      <c r="I75" s="130">
        <f t="shared" ref="I75:J75" si="14">SUM(I76:I78)</f>
        <v>840.87</v>
      </c>
      <c r="J75" s="130">
        <f t="shared" si="14"/>
        <v>840.87</v>
      </c>
      <c r="K75" s="204"/>
      <c r="L75" s="204"/>
      <c r="M75" s="924"/>
      <c r="N75" s="924"/>
      <c r="O75" s="924"/>
      <c r="P75" s="924"/>
    </row>
    <row r="76" spans="1:16" ht="29.25" customHeight="1" x14ac:dyDescent="0.25">
      <c r="A76" s="198"/>
      <c r="B76" s="100">
        <v>610</v>
      </c>
      <c r="C76" s="139" t="s">
        <v>3</v>
      </c>
      <c r="D76" s="113">
        <v>330</v>
      </c>
      <c r="E76" s="245">
        <v>330</v>
      </c>
      <c r="F76" s="113">
        <v>228</v>
      </c>
      <c r="G76" s="113">
        <v>237.14</v>
      </c>
      <c r="H76" s="113">
        <v>330</v>
      </c>
      <c r="I76" s="113">
        <v>330</v>
      </c>
      <c r="J76" s="113">
        <v>330</v>
      </c>
      <c r="K76" s="11"/>
      <c r="L76" s="11"/>
    </row>
    <row r="77" spans="1:16" x14ac:dyDescent="0.25">
      <c r="A77" s="198"/>
      <c r="B77" s="202">
        <v>620</v>
      </c>
      <c r="C77" s="139" t="s">
        <v>8</v>
      </c>
      <c r="D77" s="113">
        <v>115.34</v>
      </c>
      <c r="E77" s="113">
        <v>367.84</v>
      </c>
      <c r="F77" s="113">
        <v>81</v>
      </c>
      <c r="G77" s="113">
        <v>204.67</v>
      </c>
      <c r="H77" s="113">
        <v>115.34</v>
      </c>
      <c r="I77" s="113">
        <v>115.34</v>
      </c>
      <c r="J77" s="113">
        <v>115.34</v>
      </c>
      <c r="K77" s="11"/>
      <c r="L77" s="11"/>
    </row>
    <row r="78" spans="1:16" x14ac:dyDescent="0.25">
      <c r="A78" s="198"/>
      <c r="B78" s="86">
        <v>630</v>
      </c>
      <c r="C78" s="139" t="s">
        <v>19</v>
      </c>
      <c r="D78" s="113">
        <f>SUM(D79:D83)</f>
        <v>340.06</v>
      </c>
      <c r="E78" s="113">
        <f>SUM(E79:E83)</f>
        <v>5478.06</v>
      </c>
      <c r="F78" s="113">
        <f>SUM(F79:F83)</f>
        <v>459</v>
      </c>
      <c r="G78" s="113">
        <f>SUM(G79:G83)</f>
        <v>1039</v>
      </c>
      <c r="H78" s="113">
        <f>SUM(H79:H83)</f>
        <v>395.53</v>
      </c>
      <c r="I78" s="113">
        <f t="shared" ref="I78:J78" si="15">SUM(I79:I83)</f>
        <v>395.53</v>
      </c>
      <c r="J78" s="113">
        <f t="shared" si="15"/>
        <v>395.53</v>
      </c>
      <c r="K78" s="11"/>
      <c r="L78" s="11"/>
    </row>
    <row r="79" spans="1:16" x14ac:dyDescent="0.25">
      <c r="A79" s="107"/>
      <c r="B79" s="89">
        <v>631</v>
      </c>
      <c r="C79" s="150" t="s">
        <v>21</v>
      </c>
      <c r="D79" s="85">
        <v>0</v>
      </c>
      <c r="E79" s="85">
        <v>25.73</v>
      </c>
      <c r="F79" s="77">
        <v>0</v>
      </c>
      <c r="G79" s="116">
        <v>0</v>
      </c>
      <c r="H79" s="103">
        <v>55.47</v>
      </c>
      <c r="I79" s="103">
        <v>55.47</v>
      </c>
      <c r="J79" s="103">
        <v>55.47</v>
      </c>
      <c r="K79" s="11"/>
      <c r="L79" s="11"/>
    </row>
    <row r="80" spans="1:16" x14ac:dyDescent="0.25">
      <c r="A80" s="107"/>
      <c r="B80" s="89">
        <v>632</v>
      </c>
      <c r="C80" s="150" t="s">
        <v>68</v>
      </c>
      <c r="D80" s="116">
        <v>0</v>
      </c>
      <c r="E80" s="116">
        <v>261</v>
      </c>
      <c r="F80" s="116">
        <v>162</v>
      </c>
      <c r="G80" s="116">
        <v>167</v>
      </c>
      <c r="H80" s="103">
        <v>0</v>
      </c>
      <c r="I80" s="103">
        <v>0</v>
      </c>
      <c r="J80" s="103">
        <v>0</v>
      </c>
      <c r="K80" s="11"/>
      <c r="L80" s="11"/>
    </row>
    <row r="81" spans="1:16" x14ac:dyDescent="0.25">
      <c r="A81" s="107"/>
      <c r="B81" s="87">
        <v>633</v>
      </c>
      <c r="C81" s="150" t="s">
        <v>69</v>
      </c>
      <c r="D81" s="116">
        <v>340.06</v>
      </c>
      <c r="E81" s="116">
        <v>307.2</v>
      </c>
      <c r="F81" s="116">
        <v>163</v>
      </c>
      <c r="G81" s="116">
        <v>183</v>
      </c>
      <c r="H81" s="103">
        <v>340.06</v>
      </c>
      <c r="I81" s="103">
        <v>340.06</v>
      </c>
      <c r="J81" s="103">
        <v>340.06</v>
      </c>
      <c r="K81" s="11"/>
      <c r="L81" s="11"/>
    </row>
    <row r="82" spans="1:16" x14ac:dyDescent="0.25">
      <c r="A82" s="107"/>
      <c r="B82" s="87">
        <v>634</v>
      </c>
      <c r="C82" s="150" t="s">
        <v>35</v>
      </c>
      <c r="D82" s="116"/>
      <c r="E82" s="244">
        <v>50</v>
      </c>
      <c r="F82" s="116">
        <v>0</v>
      </c>
      <c r="G82" s="116">
        <v>10</v>
      </c>
      <c r="H82" s="103">
        <v>0</v>
      </c>
      <c r="I82" s="103">
        <v>0</v>
      </c>
      <c r="J82" s="103">
        <v>0</v>
      </c>
      <c r="K82" s="11"/>
      <c r="L82" s="11"/>
    </row>
    <row r="83" spans="1:16" x14ac:dyDescent="0.25">
      <c r="A83" s="107"/>
      <c r="B83" s="87">
        <v>637</v>
      </c>
      <c r="C83" s="150" t="s">
        <v>49</v>
      </c>
      <c r="D83" s="85">
        <v>0</v>
      </c>
      <c r="E83" s="244">
        <v>4834.13</v>
      </c>
      <c r="F83" s="116">
        <v>134</v>
      </c>
      <c r="G83" s="116">
        <v>679</v>
      </c>
      <c r="H83" s="103">
        <v>0</v>
      </c>
      <c r="I83" s="103">
        <v>0</v>
      </c>
      <c r="J83" s="103">
        <v>0</v>
      </c>
      <c r="K83" s="11"/>
      <c r="L83" s="11"/>
    </row>
    <row r="84" spans="1:16" s="205" customFormat="1" x14ac:dyDescent="0.25">
      <c r="A84" s="203" t="s">
        <v>70</v>
      </c>
      <c r="B84" s="141"/>
      <c r="C84" s="196"/>
      <c r="D84" s="78">
        <f>SUM(D85)</f>
        <v>79511.03</v>
      </c>
      <c r="E84" s="246">
        <f>SUM(E85:E87)</f>
        <v>77641.75</v>
      </c>
      <c r="F84" s="115">
        <f>SUM(F85:F87)</f>
        <v>88100</v>
      </c>
      <c r="G84" s="115">
        <f>SUM(G85:G87)</f>
        <v>83700</v>
      </c>
      <c r="H84" s="115">
        <f>SUM(H85:H87)</f>
        <v>86100</v>
      </c>
      <c r="I84" s="115">
        <f t="shared" ref="I84:J84" si="16">SUM(I85:I87)</f>
        <v>86100</v>
      </c>
      <c r="J84" s="115">
        <f t="shared" si="16"/>
        <v>86100</v>
      </c>
      <c r="K84" s="204"/>
      <c r="L84" s="204"/>
      <c r="M84" s="924"/>
      <c r="N84" s="924"/>
      <c r="O84" s="924"/>
      <c r="P84" s="924"/>
    </row>
    <row r="85" spans="1:16" x14ac:dyDescent="0.25">
      <c r="A85" s="154"/>
      <c r="B85" s="89">
        <v>651</v>
      </c>
      <c r="C85" s="150" t="s">
        <v>71</v>
      </c>
      <c r="D85" s="116">
        <v>79511.03</v>
      </c>
      <c r="E85" s="244">
        <v>76938.559999999998</v>
      </c>
      <c r="F85" s="116">
        <v>80000</v>
      </c>
      <c r="G85" s="116">
        <v>76000</v>
      </c>
      <c r="H85" s="103">
        <v>78000</v>
      </c>
      <c r="I85" s="103">
        <v>78000</v>
      </c>
      <c r="J85" s="103">
        <v>78000</v>
      </c>
      <c r="K85" s="11"/>
      <c r="L85" s="11"/>
    </row>
    <row r="86" spans="1:16" x14ac:dyDescent="0.25">
      <c r="A86" s="154"/>
      <c r="B86" s="89">
        <v>651</v>
      </c>
      <c r="C86" s="150" t="s">
        <v>71</v>
      </c>
      <c r="D86" s="116"/>
      <c r="E86" s="244">
        <v>223.19</v>
      </c>
      <c r="F86" s="116">
        <v>8100</v>
      </c>
      <c r="G86" s="116">
        <v>7700</v>
      </c>
      <c r="H86" s="103">
        <v>8100</v>
      </c>
      <c r="I86" s="103">
        <v>8100</v>
      </c>
      <c r="J86" s="103">
        <v>8100</v>
      </c>
      <c r="K86" s="11"/>
      <c r="L86" s="11"/>
    </row>
    <row r="87" spans="1:16" x14ac:dyDescent="0.25">
      <c r="A87" s="107"/>
      <c r="B87" s="623">
        <v>653</v>
      </c>
      <c r="C87" s="173" t="s">
        <v>198</v>
      </c>
      <c r="D87" s="613"/>
      <c r="E87" s="85">
        <v>480</v>
      </c>
      <c r="F87" s="707"/>
      <c r="G87" s="707"/>
      <c r="H87" s="103"/>
      <c r="I87" s="103"/>
      <c r="J87" s="103"/>
      <c r="K87" s="11"/>
      <c r="L87" s="11"/>
    </row>
    <row r="88" spans="1:16" s="201" customFormat="1" x14ac:dyDescent="0.25">
      <c r="A88" s="141" t="s">
        <v>72</v>
      </c>
      <c r="B88" s="141"/>
      <c r="C88" s="141"/>
      <c r="D88" s="142">
        <f>SUM(D89:D89)</f>
        <v>54</v>
      </c>
      <c r="E88" s="247">
        <f>SUM(E89)</f>
        <v>54</v>
      </c>
      <c r="F88" s="117">
        <f>SUM(F89)</f>
        <v>60</v>
      </c>
      <c r="G88" s="117">
        <f>SUM(G89)</f>
        <v>60</v>
      </c>
      <c r="H88" s="117">
        <f>SUM(H89)</f>
        <v>60</v>
      </c>
      <c r="I88" s="117">
        <f t="shared" ref="I88:J88" si="17">SUM(I89)</f>
        <v>60</v>
      </c>
      <c r="J88" s="117">
        <f t="shared" si="17"/>
        <v>60</v>
      </c>
      <c r="K88" s="200"/>
      <c r="L88" s="200"/>
      <c r="M88" s="922"/>
      <c r="N88" s="922"/>
      <c r="O88" s="922"/>
      <c r="P88" s="922"/>
    </row>
    <row r="89" spans="1:16" x14ac:dyDescent="0.25">
      <c r="A89" s="134"/>
      <c r="B89" s="88">
        <v>637</v>
      </c>
      <c r="C89" s="210" t="s">
        <v>53</v>
      </c>
      <c r="D89" s="118">
        <v>54</v>
      </c>
      <c r="E89" s="708">
        <v>54</v>
      </c>
      <c r="F89" s="118">
        <v>60</v>
      </c>
      <c r="G89" s="116">
        <v>60</v>
      </c>
      <c r="H89" s="103">
        <v>60</v>
      </c>
      <c r="I89" s="103">
        <v>60</v>
      </c>
      <c r="J89" s="103">
        <v>60</v>
      </c>
      <c r="K89" s="11"/>
      <c r="L89" s="11"/>
    </row>
    <row r="90" spans="1:16" s="201" customFormat="1" x14ac:dyDescent="0.25">
      <c r="A90" s="145" t="s">
        <v>73</v>
      </c>
      <c r="B90" s="141"/>
      <c r="C90" s="196"/>
      <c r="D90" s="115">
        <f>SUM(D91)</f>
        <v>1528.25</v>
      </c>
      <c r="E90" s="246">
        <f>SUM(E91)</f>
        <v>4791.82</v>
      </c>
      <c r="F90" s="115">
        <f>SUM(F91)</f>
        <v>2000</v>
      </c>
      <c r="G90" s="115">
        <f>G91+G96</f>
        <v>2300</v>
      </c>
      <c r="H90" s="115">
        <f>H91+H96</f>
        <v>5230</v>
      </c>
      <c r="I90" s="115">
        <f t="shared" ref="I90:J90" si="18">I91+I96</f>
        <v>5302</v>
      </c>
      <c r="J90" s="115">
        <f t="shared" si="18"/>
        <v>5302</v>
      </c>
      <c r="K90" s="626"/>
      <c r="L90" s="627"/>
      <c r="M90" s="922"/>
      <c r="N90" s="922"/>
      <c r="O90" s="922"/>
      <c r="P90" s="922"/>
    </row>
    <row r="91" spans="1:16" x14ac:dyDescent="0.25">
      <c r="A91" s="146"/>
      <c r="B91" s="100">
        <v>630</v>
      </c>
      <c r="C91" s="146" t="s">
        <v>19</v>
      </c>
      <c r="D91" s="119">
        <f>SUM(D92:D95)</f>
        <v>1528.25</v>
      </c>
      <c r="E91" s="709">
        <f>SUM(E92:E95)</f>
        <v>4791.82</v>
      </c>
      <c r="F91" s="119">
        <f>SUM(F92:F95)</f>
        <v>2000</v>
      </c>
      <c r="G91" s="119">
        <f>SUM(G92:G95)</f>
        <v>320</v>
      </c>
      <c r="H91" s="119">
        <f>SUM(H92:H95)</f>
        <v>230</v>
      </c>
      <c r="I91" s="119">
        <f t="shared" ref="I91:J91" si="19">SUM(I92:I95)</f>
        <v>230</v>
      </c>
      <c r="J91" s="119">
        <f t="shared" si="19"/>
        <v>230</v>
      </c>
      <c r="K91" s="11"/>
      <c r="L91" s="11"/>
    </row>
    <row r="92" spans="1:16" x14ac:dyDescent="0.25">
      <c r="A92" s="75"/>
      <c r="B92" s="87">
        <v>633</v>
      </c>
      <c r="C92" s="150" t="s">
        <v>69</v>
      </c>
      <c r="D92" s="116">
        <v>1188.75</v>
      </c>
      <c r="E92" s="244">
        <v>747.67</v>
      </c>
      <c r="F92" s="116">
        <v>1660</v>
      </c>
      <c r="G92" s="116">
        <v>90</v>
      </c>
      <c r="H92" s="103"/>
      <c r="I92" s="103"/>
      <c r="J92" s="103"/>
      <c r="K92" s="11"/>
      <c r="L92" s="11"/>
    </row>
    <row r="93" spans="1:16" x14ac:dyDescent="0.25">
      <c r="A93" s="75"/>
      <c r="B93" s="87">
        <v>634</v>
      </c>
      <c r="C93" s="150" t="s">
        <v>35</v>
      </c>
      <c r="D93" s="116">
        <v>229.5</v>
      </c>
      <c r="E93" s="244">
        <v>229.5</v>
      </c>
      <c r="F93" s="116">
        <v>340</v>
      </c>
      <c r="G93" s="116">
        <v>230</v>
      </c>
      <c r="H93" s="103">
        <v>230</v>
      </c>
      <c r="I93" s="103">
        <v>230</v>
      </c>
      <c r="J93" s="103">
        <v>230</v>
      </c>
      <c r="K93" s="11"/>
      <c r="L93" s="11"/>
    </row>
    <row r="94" spans="1:16" x14ac:dyDescent="0.25">
      <c r="A94" s="104"/>
      <c r="B94" s="89">
        <v>635</v>
      </c>
      <c r="C94" s="104" t="s">
        <v>74</v>
      </c>
      <c r="D94" s="710">
        <v>0</v>
      </c>
      <c r="E94" s="347">
        <v>3794.65</v>
      </c>
      <c r="F94" s="118">
        <v>0</v>
      </c>
      <c r="G94" s="116">
        <v>0</v>
      </c>
      <c r="H94" s="103"/>
      <c r="I94" s="103"/>
      <c r="J94" s="103"/>
      <c r="K94" s="11"/>
      <c r="L94" s="11"/>
    </row>
    <row r="95" spans="1:16" x14ac:dyDescent="0.25">
      <c r="A95" s="104"/>
      <c r="B95" s="87">
        <v>637</v>
      </c>
      <c r="C95" s="150" t="s">
        <v>49</v>
      </c>
      <c r="D95" s="116">
        <v>110</v>
      </c>
      <c r="E95" s="244">
        <v>20</v>
      </c>
      <c r="F95" s="116">
        <v>0</v>
      </c>
      <c r="G95" s="711"/>
      <c r="H95" s="103"/>
      <c r="I95" s="103"/>
      <c r="J95" s="103"/>
      <c r="K95" s="11"/>
      <c r="L95" s="11"/>
    </row>
    <row r="96" spans="1:16" x14ac:dyDescent="0.25">
      <c r="A96" s="75"/>
      <c r="B96" s="624">
        <v>642</v>
      </c>
      <c r="C96" s="614" t="s">
        <v>303</v>
      </c>
      <c r="D96" s="712"/>
      <c r="E96" s="105"/>
      <c r="F96" s="707"/>
      <c r="G96" s="113">
        <v>1980</v>
      </c>
      <c r="H96" s="615">
        <v>5000</v>
      </c>
      <c r="I96" s="615">
        <v>5072</v>
      </c>
      <c r="J96" s="615">
        <v>5072</v>
      </c>
      <c r="K96" s="11"/>
      <c r="L96" s="11"/>
    </row>
    <row r="97" spans="1:16" s="201" customFormat="1" x14ac:dyDescent="0.25">
      <c r="A97" s="145" t="s">
        <v>75</v>
      </c>
      <c r="B97" s="141"/>
      <c r="C97" s="196"/>
      <c r="D97" s="115">
        <f>SUM(D98:D100)</f>
        <v>0</v>
      </c>
      <c r="E97" s="246">
        <f>SUM(E98:E101)</f>
        <v>0</v>
      </c>
      <c r="F97" s="115">
        <f>SUM(F98:F101)</f>
        <v>0</v>
      </c>
      <c r="G97" s="115">
        <f>SUM(G98:G101)</f>
        <v>3200</v>
      </c>
      <c r="H97" s="612"/>
      <c r="I97" s="612"/>
      <c r="J97" s="612"/>
      <c r="K97" s="200"/>
      <c r="L97" s="200"/>
      <c r="M97" s="922"/>
      <c r="N97" s="922"/>
      <c r="O97" s="922"/>
      <c r="P97" s="922"/>
    </row>
    <row r="98" spans="1:16" ht="26.25" x14ac:dyDescent="0.25">
      <c r="A98" s="146"/>
      <c r="B98" s="86">
        <v>610</v>
      </c>
      <c r="C98" s="139" t="s">
        <v>3</v>
      </c>
      <c r="D98" s="113">
        <v>0</v>
      </c>
      <c r="E98" s="245">
        <v>0</v>
      </c>
      <c r="F98" s="113">
        <v>0</v>
      </c>
      <c r="G98" s="113">
        <v>3200</v>
      </c>
      <c r="H98" s="615"/>
      <c r="I98" s="615"/>
      <c r="J98" s="615"/>
      <c r="K98" s="11"/>
      <c r="L98" s="11"/>
    </row>
    <row r="99" spans="1:16" x14ac:dyDescent="0.25">
      <c r="A99" s="146"/>
      <c r="B99" s="112">
        <v>620</v>
      </c>
      <c r="C99" s="139" t="s">
        <v>8</v>
      </c>
      <c r="D99" s="113">
        <v>0</v>
      </c>
      <c r="E99" s="245">
        <v>0</v>
      </c>
      <c r="F99" s="113">
        <v>0</v>
      </c>
      <c r="G99" s="113">
        <f>C97+F97</f>
        <v>0</v>
      </c>
      <c r="H99" s="615"/>
      <c r="I99" s="615"/>
      <c r="J99" s="615"/>
      <c r="K99" s="11"/>
      <c r="L99" s="11"/>
    </row>
    <row r="100" spans="1:16" x14ac:dyDescent="0.25">
      <c r="A100" s="146"/>
      <c r="B100" s="112">
        <v>630</v>
      </c>
      <c r="C100" s="139" t="s">
        <v>53</v>
      </c>
      <c r="D100" s="713">
        <v>0</v>
      </c>
      <c r="E100" s="245"/>
      <c r="F100" s="113"/>
      <c r="G100" s="113">
        <v>0</v>
      </c>
      <c r="H100" s="615"/>
      <c r="I100" s="615"/>
      <c r="J100" s="615"/>
      <c r="K100" s="11"/>
      <c r="L100" s="11"/>
    </row>
    <row r="101" spans="1:16" x14ac:dyDescent="0.25">
      <c r="A101" s="75"/>
      <c r="B101" s="134">
        <v>642</v>
      </c>
      <c r="C101" s="105" t="s">
        <v>62</v>
      </c>
      <c r="D101" s="181"/>
      <c r="E101" s="123">
        <v>0</v>
      </c>
      <c r="F101" s="85">
        <v>0</v>
      </c>
      <c r="G101" s="116">
        <v>0</v>
      </c>
      <c r="H101" s="103"/>
      <c r="I101" s="103"/>
      <c r="J101" s="103"/>
      <c r="K101" s="11"/>
      <c r="L101" s="11"/>
    </row>
    <row r="102" spans="1:16" s="201" customFormat="1" x14ac:dyDescent="0.25">
      <c r="A102" s="145" t="s">
        <v>76</v>
      </c>
      <c r="B102" s="141"/>
      <c r="C102" s="196"/>
      <c r="D102" s="115">
        <f>D103+D104</f>
        <v>5949.29</v>
      </c>
      <c r="E102" s="246">
        <f>SUM(E103+E104)</f>
        <v>1905.1</v>
      </c>
      <c r="F102" s="115">
        <f>SUM(F103+F104)</f>
        <v>8700</v>
      </c>
      <c r="G102" s="115">
        <f>SUM(G103+G104)</f>
        <v>6700</v>
      </c>
      <c r="H102" s="115">
        <f>SUM(H103+H104)</f>
        <v>3500</v>
      </c>
      <c r="I102" s="115">
        <f t="shared" ref="I102:J102" si="20">SUM(I103+I104)</f>
        <v>3500</v>
      </c>
      <c r="J102" s="115">
        <f t="shared" si="20"/>
        <v>3500</v>
      </c>
      <c r="K102" s="200"/>
      <c r="L102" s="200"/>
      <c r="M102" s="922"/>
      <c r="N102" s="922"/>
      <c r="O102" s="922"/>
      <c r="P102" s="922"/>
    </row>
    <row r="103" spans="1:16" s="9" customFormat="1" x14ac:dyDescent="0.25">
      <c r="A103" s="146"/>
      <c r="B103" s="100">
        <v>625</v>
      </c>
      <c r="C103" s="139" t="s">
        <v>77</v>
      </c>
      <c r="D103" s="76">
        <v>176.32</v>
      </c>
      <c r="E103" s="245"/>
      <c r="F103" s="113">
        <v>200</v>
      </c>
      <c r="G103" s="113">
        <v>200</v>
      </c>
      <c r="H103" s="113">
        <v>200</v>
      </c>
      <c r="I103" s="113">
        <v>200</v>
      </c>
      <c r="J103" s="113">
        <v>200</v>
      </c>
      <c r="K103" s="11"/>
      <c r="L103" s="11"/>
    </row>
    <row r="104" spans="1:16" x14ac:dyDescent="0.25">
      <c r="A104" s="146"/>
      <c r="B104" s="86">
        <v>630</v>
      </c>
      <c r="C104" s="146" t="s">
        <v>19</v>
      </c>
      <c r="D104" s="119">
        <f>SUM(D105:D107)</f>
        <v>5772.97</v>
      </c>
      <c r="E104" s="709">
        <f>SUM(E105:E107)</f>
        <v>1905.1</v>
      </c>
      <c r="F104" s="119">
        <f>SUM(F105:F107)</f>
        <v>8500</v>
      </c>
      <c r="G104" s="119">
        <f>SUM(G105:G107)</f>
        <v>6500</v>
      </c>
      <c r="H104" s="119">
        <f>SUM(H105:H107)</f>
        <v>3300</v>
      </c>
      <c r="I104" s="119">
        <f t="shared" ref="I104:J104" si="21">SUM(I105:I107)</f>
        <v>3300</v>
      </c>
      <c r="J104" s="119">
        <f t="shared" si="21"/>
        <v>3300</v>
      </c>
      <c r="K104" s="11"/>
      <c r="L104" s="11"/>
    </row>
    <row r="105" spans="1:16" x14ac:dyDescent="0.25">
      <c r="A105" s="75"/>
      <c r="B105" s="87">
        <v>633</v>
      </c>
      <c r="C105" s="150" t="s">
        <v>69</v>
      </c>
      <c r="D105" s="116">
        <v>178.97</v>
      </c>
      <c r="E105" s="244">
        <v>1905.1</v>
      </c>
      <c r="F105" s="116">
        <v>2000</v>
      </c>
      <c r="G105" s="116">
        <v>2000</v>
      </c>
      <c r="H105" s="103">
        <v>800</v>
      </c>
      <c r="I105" s="103">
        <v>800</v>
      </c>
      <c r="J105" s="103">
        <v>800</v>
      </c>
      <c r="K105" s="11"/>
      <c r="L105" s="11"/>
    </row>
    <row r="106" spans="1:16" x14ac:dyDescent="0.25">
      <c r="A106" s="75"/>
      <c r="B106" s="89">
        <v>635</v>
      </c>
      <c r="C106" s="104" t="s">
        <v>74</v>
      </c>
      <c r="D106" s="118">
        <v>4492</v>
      </c>
      <c r="E106" s="347">
        <v>0</v>
      </c>
      <c r="F106" s="118">
        <v>5000</v>
      </c>
      <c r="G106" s="116">
        <v>3000</v>
      </c>
      <c r="H106" s="103">
        <v>1000</v>
      </c>
      <c r="I106" s="103">
        <v>1000</v>
      </c>
      <c r="J106" s="103">
        <v>1000</v>
      </c>
      <c r="K106" s="11"/>
      <c r="L106" s="11"/>
    </row>
    <row r="107" spans="1:16" x14ac:dyDescent="0.25">
      <c r="A107" s="75"/>
      <c r="B107" s="134">
        <v>637</v>
      </c>
      <c r="C107" s="210" t="s">
        <v>53</v>
      </c>
      <c r="D107" s="572">
        <v>1102</v>
      </c>
      <c r="E107" s="158">
        <v>0</v>
      </c>
      <c r="F107" s="77">
        <v>1500</v>
      </c>
      <c r="G107" s="116">
        <v>1500</v>
      </c>
      <c r="H107" s="103">
        <v>1500</v>
      </c>
      <c r="I107" s="103">
        <v>1500</v>
      </c>
      <c r="J107" s="103">
        <v>1500</v>
      </c>
      <c r="K107" s="11"/>
      <c r="L107" s="11"/>
    </row>
    <row r="108" spans="1:16" s="201" customFormat="1" x14ac:dyDescent="0.25">
      <c r="A108" s="145" t="s">
        <v>78</v>
      </c>
      <c r="B108" s="141"/>
      <c r="C108" s="196"/>
      <c r="D108" s="115">
        <f>SUM(D109)</f>
        <v>51289.33</v>
      </c>
      <c r="E108" s="246">
        <f>SUM(E109)</f>
        <v>54177.29</v>
      </c>
      <c r="F108" s="115">
        <f>SUM(F109)</f>
        <v>53200</v>
      </c>
      <c r="G108" s="115">
        <f>SUM(G109)</f>
        <v>57200</v>
      </c>
      <c r="H108" s="115">
        <f>SUM(H109)</f>
        <v>58200</v>
      </c>
      <c r="I108" s="115">
        <f t="shared" ref="I108:J108" si="22">SUM(I109)</f>
        <v>55000</v>
      </c>
      <c r="J108" s="115">
        <f t="shared" si="22"/>
        <v>54000</v>
      </c>
      <c r="K108" s="200"/>
      <c r="L108" s="200"/>
      <c r="M108" s="922"/>
      <c r="N108" s="922"/>
      <c r="O108" s="922"/>
      <c r="P108" s="922"/>
    </row>
    <row r="109" spans="1:16" x14ac:dyDescent="0.25">
      <c r="A109" s="146"/>
      <c r="B109" s="86">
        <v>630</v>
      </c>
      <c r="C109" s="146" t="s">
        <v>19</v>
      </c>
      <c r="D109" s="119">
        <f>SUM(D110:D111)</f>
        <v>51289.33</v>
      </c>
      <c r="E109" s="709">
        <f>SUM(E110:E111)</f>
        <v>54177.29</v>
      </c>
      <c r="F109" s="119">
        <f>SUM(F110:F111)</f>
        <v>53200</v>
      </c>
      <c r="G109" s="119">
        <f>SUM(G110:G111)</f>
        <v>57200</v>
      </c>
      <c r="H109" s="119">
        <f>SUM(H110:H111)</f>
        <v>58200</v>
      </c>
      <c r="I109" s="119">
        <f t="shared" ref="I109:J109" si="23">SUM(I110:I111)</f>
        <v>55000</v>
      </c>
      <c r="J109" s="119">
        <f t="shared" si="23"/>
        <v>54000</v>
      </c>
      <c r="K109" s="11"/>
      <c r="L109" s="11"/>
    </row>
    <row r="110" spans="1:16" x14ac:dyDescent="0.25">
      <c r="A110" s="75"/>
      <c r="B110" s="87">
        <v>633</v>
      </c>
      <c r="C110" s="150" t="s">
        <v>69</v>
      </c>
      <c r="D110" s="116">
        <v>0</v>
      </c>
      <c r="E110" s="244">
        <v>0</v>
      </c>
      <c r="F110" s="116">
        <v>0</v>
      </c>
      <c r="G110" s="116">
        <v>0</v>
      </c>
      <c r="H110" s="103"/>
      <c r="I110" s="103"/>
      <c r="J110" s="103"/>
      <c r="K110" s="11"/>
      <c r="L110" s="11"/>
    </row>
    <row r="111" spans="1:16" x14ac:dyDescent="0.25">
      <c r="A111" s="75"/>
      <c r="B111" s="87">
        <v>637</v>
      </c>
      <c r="C111" s="150" t="s">
        <v>79</v>
      </c>
      <c r="D111" s="116">
        <v>51289.33</v>
      </c>
      <c r="E111" s="244">
        <v>54177.29</v>
      </c>
      <c r="F111" s="116">
        <v>53200</v>
      </c>
      <c r="G111" s="116">
        <v>57200</v>
      </c>
      <c r="H111" s="103">
        <v>58200</v>
      </c>
      <c r="I111" s="103">
        <v>55000</v>
      </c>
      <c r="J111" s="103">
        <v>54000</v>
      </c>
      <c r="K111" s="11"/>
      <c r="L111" s="11"/>
    </row>
    <row r="112" spans="1:16" s="201" customFormat="1" x14ac:dyDescent="0.25">
      <c r="A112" s="145" t="s">
        <v>80</v>
      </c>
      <c r="B112" s="141"/>
      <c r="C112" s="196"/>
      <c r="D112" s="115">
        <f>SUM(D113:D114)</f>
        <v>7887.1100000000006</v>
      </c>
      <c r="E112" s="246">
        <f>SUM(E114:E114)</f>
        <v>5064.47</v>
      </c>
      <c r="F112" s="115">
        <f>SUM(F113:F114)</f>
        <v>8600</v>
      </c>
      <c r="G112" s="115">
        <f>SUM(G113:G114)</f>
        <v>10600</v>
      </c>
      <c r="H112" s="115">
        <f>SUM(H113:H114)</f>
        <v>7600</v>
      </c>
      <c r="I112" s="115">
        <f t="shared" ref="I112:J112" si="24">SUM(I113:I114)</f>
        <v>5600</v>
      </c>
      <c r="J112" s="115">
        <f t="shared" si="24"/>
        <v>5600</v>
      </c>
      <c r="K112" s="200"/>
      <c r="L112" s="200"/>
      <c r="M112" s="922"/>
      <c r="N112" s="922"/>
      <c r="O112" s="922"/>
      <c r="P112" s="922"/>
    </row>
    <row r="113" spans="1:16" s="9" customFormat="1" x14ac:dyDescent="0.25">
      <c r="A113" s="146"/>
      <c r="B113" s="112">
        <v>620</v>
      </c>
      <c r="C113" s="139" t="s">
        <v>77</v>
      </c>
      <c r="D113" s="119">
        <v>0</v>
      </c>
      <c r="E113" s="70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"/>
      <c r="L113" s="11"/>
    </row>
    <row r="114" spans="1:16" x14ac:dyDescent="0.25">
      <c r="A114" s="146"/>
      <c r="B114" s="112">
        <v>630</v>
      </c>
      <c r="C114" s="139" t="s">
        <v>19</v>
      </c>
      <c r="D114" s="113">
        <f>SUM(D115:D117)</f>
        <v>7887.1100000000006</v>
      </c>
      <c r="E114" s="245">
        <f>SUM(E115:E117)</f>
        <v>5064.47</v>
      </c>
      <c r="F114" s="113">
        <f>SUM(F115:F117)</f>
        <v>8600</v>
      </c>
      <c r="G114" s="113">
        <f>SUM(G115:G117)</f>
        <v>10600</v>
      </c>
      <c r="H114" s="113">
        <f>SUM(H115:H117)</f>
        <v>7600</v>
      </c>
      <c r="I114" s="113">
        <f t="shared" ref="I114:J114" si="25">SUM(I115:I117)</f>
        <v>5600</v>
      </c>
      <c r="J114" s="113">
        <f t="shared" si="25"/>
        <v>5600</v>
      </c>
      <c r="K114" s="11"/>
      <c r="L114" s="11"/>
    </row>
    <row r="115" spans="1:16" x14ac:dyDescent="0.25">
      <c r="A115" s="104"/>
      <c r="B115" s="87">
        <v>633</v>
      </c>
      <c r="C115" s="150" t="s">
        <v>69</v>
      </c>
      <c r="D115" s="116">
        <v>4342.5200000000004</v>
      </c>
      <c r="E115" s="244">
        <v>3952.07</v>
      </c>
      <c r="F115" s="116">
        <v>6000</v>
      </c>
      <c r="G115" s="116">
        <v>3000</v>
      </c>
      <c r="H115" s="103">
        <v>2500</v>
      </c>
      <c r="I115" s="103">
        <v>2500</v>
      </c>
      <c r="J115" s="103">
        <v>2500</v>
      </c>
      <c r="K115" s="11"/>
      <c r="L115" s="11"/>
    </row>
    <row r="116" spans="1:16" x14ac:dyDescent="0.25">
      <c r="A116" s="155"/>
      <c r="B116" s="89">
        <v>635</v>
      </c>
      <c r="C116" s="104" t="s">
        <v>74</v>
      </c>
      <c r="D116" s="118">
        <v>3544.59</v>
      </c>
      <c r="E116" s="347">
        <v>1112.4000000000001</v>
      </c>
      <c r="F116" s="118">
        <v>2000</v>
      </c>
      <c r="G116" s="116">
        <v>7000</v>
      </c>
      <c r="H116" s="103">
        <v>5100</v>
      </c>
      <c r="I116" s="103">
        <v>3100</v>
      </c>
      <c r="J116" s="103">
        <v>3100</v>
      </c>
      <c r="K116" s="11"/>
      <c r="L116" s="11"/>
    </row>
    <row r="117" spans="1:16" x14ac:dyDescent="0.25">
      <c r="A117" s="75"/>
      <c r="B117" s="89">
        <v>637</v>
      </c>
      <c r="C117" s="104" t="s">
        <v>53</v>
      </c>
      <c r="D117" s="118">
        <v>0</v>
      </c>
      <c r="E117" s="347">
        <v>0</v>
      </c>
      <c r="F117" s="118">
        <v>600</v>
      </c>
      <c r="G117" s="116">
        <v>600</v>
      </c>
      <c r="H117" s="103">
        <v>0</v>
      </c>
      <c r="I117" s="103">
        <v>0</v>
      </c>
      <c r="J117" s="103">
        <v>0</v>
      </c>
      <c r="K117" s="11"/>
      <c r="L117" s="11"/>
    </row>
    <row r="118" spans="1:16" s="201" customFormat="1" x14ac:dyDescent="0.25">
      <c r="A118" s="145" t="s">
        <v>81</v>
      </c>
      <c r="B118" s="91"/>
      <c r="C118" s="196"/>
      <c r="D118" s="115">
        <f>SUM(D119)</f>
        <v>58819.41</v>
      </c>
      <c r="E118" s="246">
        <f>SUM(E119)</f>
        <v>64683.680000000008</v>
      </c>
      <c r="F118" s="115">
        <f>SUM(F119)</f>
        <v>66350</v>
      </c>
      <c r="G118" s="115">
        <f>SUM(G119)</f>
        <v>128350</v>
      </c>
      <c r="H118" s="115">
        <f>SUM(H119)</f>
        <v>82215</v>
      </c>
      <c r="I118" s="115">
        <f t="shared" ref="I118:J118" si="26">SUM(I119)</f>
        <v>82215</v>
      </c>
      <c r="J118" s="115">
        <f t="shared" si="26"/>
        <v>82215</v>
      </c>
      <c r="K118" s="200"/>
      <c r="L118" s="200"/>
      <c r="M118" s="922"/>
      <c r="N118" s="922"/>
      <c r="O118" s="922"/>
      <c r="P118" s="922"/>
    </row>
    <row r="119" spans="1:16" x14ac:dyDescent="0.25">
      <c r="A119" s="146"/>
      <c r="B119" s="100">
        <v>630</v>
      </c>
      <c r="C119" s="213" t="s">
        <v>19</v>
      </c>
      <c r="D119" s="714">
        <f>SUM(D120:D123)</f>
        <v>58819.41</v>
      </c>
      <c r="E119" s="715">
        <f>SUM(E120:E123)</f>
        <v>64683.680000000008</v>
      </c>
      <c r="F119" s="119">
        <f>SUM(F120:F123)</f>
        <v>66350</v>
      </c>
      <c r="G119" s="119">
        <f>SUM(G120:G123)</f>
        <v>128350</v>
      </c>
      <c r="H119" s="119">
        <f>SUM(H120:H123)</f>
        <v>82215</v>
      </c>
      <c r="I119" s="119">
        <f t="shared" ref="I119:J119" si="27">SUM(I120:I123)</f>
        <v>82215</v>
      </c>
      <c r="J119" s="119">
        <f t="shared" si="27"/>
        <v>82215</v>
      </c>
      <c r="K119" s="11"/>
      <c r="L119" s="11"/>
    </row>
    <row r="120" spans="1:16" ht="26.25" x14ac:dyDescent="0.25">
      <c r="A120" s="75"/>
      <c r="B120" s="87">
        <v>632</v>
      </c>
      <c r="C120" s="150" t="s">
        <v>82</v>
      </c>
      <c r="D120" s="116">
        <v>39742.15</v>
      </c>
      <c r="E120" s="244">
        <v>41061.300000000003</v>
      </c>
      <c r="F120" s="116">
        <v>42100</v>
      </c>
      <c r="G120" s="116">
        <v>42100</v>
      </c>
      <c r="H120" s="103">
        <v>45873</v>
      </c>
      <c r="I120" s="103">
        <v>45873</v>
      </c>
      <c r="J120" s="103">
        <v>45873</v>
      </c>
      <c r="K120" s="11"/>
      <c r="L120" s="11"/>
    </row>
    <row r="121" spans="1:16" x14ac:dyDescent="0.25">
      <c r="A121" s="107"/>
      <c r="B121" s="134">
        <v>633</v>
      </c>
      <c r="C121" s="210" t="s">
        <v>69</v>
      </c>
      <c r="D121" s="716">
        <v>303.43</v>
      </c>
      <c r="E121" s="708">
        <v>351.51</v>
      </c>
      <c r="F121" s="118">
        <v>1000</v>
      </c>
      <c r="G121" s="116">
        <v>1000</v>
      </c>
      <c r="H121" s="103">
        <v>1000</v>
      </c>
      <c r="I121" s="103">
        <v>1000</v>
      </c>
      <c r="J121" s="103">
        <v>1000</v>
      </c>
      <c r="K121" s="11"/>
      <c r="L121" s="11"/>
    </row>
    <row r="122" spans="1:16" x14ac:dyDescent="0.25">
      <c r="A122" s="107"/>
      <c r="B122" s="88">
        <v>635</v>
      </c>
      <c r="C122" s="210" t="s">
        <v>83</v>
      </c>
      <c r="D122" s="716">
        <v>12881.57</v>
      </c>
      <c r="E122" s="347">
        <v>9117.61</v>
      </c>
      <c r="F122" s="118">
        <v>9800</v>
      </c>
      <c r="G122" s="116">
        <v>54800</v>
      </c>
      <c r="H122" s="103">
        <v>9900</v>
      </c>
      <c r="I122" s="103">
        <v>9900</v>
      </c>
      <c r="J122" s="103">
        <v>9900</v>
      </c>
      <c r="K122" s="11"/>
      <c r="L122" s="11"/>
    </row>
    <row r="123" spans="1:16" x14ac:dyDescent="0.25">
      <c r="A123" s="90"/>
      <c r="B123" s="88">
        <v>637</v>
      </c>
      <c r="C123" s="104" t="s">
        <v>49</v>
      </c>
      <c r="D123" s="118">
        <v>5892.26</v>
      </c>
      <c r="E123" s="347">
        <v>14153.26</v>
      </c>
      <c r="F123" s="118">
        <v>13450</v>
      </c>
      <c r="G123" s="116">
        <v>30450</v>
      </c>
      <c r="H123" s="103">
        <v>25442</v>
      </c>
      <c r="I123" s="103">
        <v>25442</v>
      </c>
      <c r="J123" s="103">
        <v>25442</v>
      </c>
      <c r="K123" s="11"/>
      <c r="L123" s="11"/>
    </row>
    <row r="124" spans="1:16" s="201" customFormat="1" x14ac:dyDescent="0.25">
      <c r="A124" s="145" t="s">
        <v>84</v>
      </c>
      <c r="B124" s="91"/>
      <c r="C124" s="196"/>
      <c r="D124" s="115">
        <f t="shared" ref="D124:J124" si="28">SUM(D125+D126)</f>
        <v>10746.890000000001</v>
      </c>
      <c r="E124" s="246">
        <f t="shared" si="28"/>
        <v>6041.3600000000006</v>
      </c>
      <c r="F124" s="115">
        <f t="shared" si="28"/>
        <v>18700</v>
      </c>
      <c r="G124" s="115">
        <f t="shared" si="28"/>
        <v>9700</v>
      </c>
      <c r="H124" s="115">
        <f t="shared" si="28"/>
        <v>9880</v>
      </c>
      <c r="I124" s="115">
        <f t="shared" si="28"/>
        <v>9880</v>
      </c>
      <c r="J124" s="115">
        <f t="shared" si="28"/>
        <v>9880</v>
      </c>
      <c r="K124" s="200"/>
      <c r="L124" s="200"/>
      <c r="M124" s="922"/>
      <c r="N124" s="922"/>
      <c r="O124" s="922"/>
      <c r="P124" s="922"/>
    </row>
    <row r="125" spans="1:16" s="15" customFormat="1" ht="12.75" x14ac:dyDescent="0.2">
      <c r="A125" s="146"/>
      <c r="B125" s="86">
        <v>625</v>
      </c>
      <c r="C125" s="139" t="s">
        <v>77</v>
      </c>
      <c r="D125" s="113">
        <v>640.99</v>
      </c>
      <c r="E125" s="245">
        <v>399.76</v>
      </c>
      <c r="F125" s="113">
        <v>500</v>
      </c>
      <c r="G125" s="113">
        <v>500</v>
      </c>
      <c r="H125" s="113">
        <v>680</v>
      </c>
      <c r="I125" s="113">
        <v>680</v>
      </c>
      <c r="J125" s="113">
        <v>680</v>
      </c>
      <c r="K125" s="12"/>
      <c r="L125" s="12"/>
      <c r="M125" s="102"/>
      <c r="N125" s="102"/>
      <c r="O125" s="102"/>
      <c r="P125" s="102"/>
    </row>
    <row r="126" spans="1:16" s="9" customFormat="1" x14ac:dyDescent="0.25">
      <c r="A126" s="146"/>
      <c r="B126" s="86">
        <v>630</v>
      </c>
      <c r="C126" s="139" t="s">
        <v>19</v>
      </c>
      <c r="D126" s="113">
        <f t="shared" ref="D126:J126" si="29">SUM(D127:D129)</f>
        <v>10105.900000000001</v>
      </c>
      <c r="E126" s="245">
        <f t="shared" si="29"/>
        <v>5641.6</v>
      </c>
      <c r="F126" s="113">
        <f t="shared" si="29"/>
        <v>18200</v>
      </c>
      <c r="G126" s="113">
        <f t="shared" si="29"/>
        <v>9200</v>
      </c>
      <c r="H126" s="113">
        <f t="shared" si="29"/>
        <v>9200</v>
      </c>
      <c r="I126" s="113">
        <f t="shared" si="29"/>
        <v>9200</v>
      </c>
      <c r="J126" s="113">
        <f t="shared" si="29"/>
        <v>9200</v>
      </c>
      <c r="K126" s="11"/>
      <c r="L126" s="11"/>
    </row>
    <row r="127" spans="1:16" x14ac:dyDescent="0.25">
      <c r="A127" s="104"/>
      <c r="B127" s="89">
        <v>633</v>
      </c>
      <c r="C127" s="104" t="s">
        <v>28</v>
      </c>
      <c r="D127" s="118">
        <v>2477.5700000000002</v>
      </c>
      <c r="E127" s="347">
        <v>1769.37</v>
      </c>
      <c r="F127" s="118">
        <v>2000</v>
      </c>
      <c r="G127" s="116">
        <v>2000</v>
      </c>
      <c r="H127" s="103">
        <v>2000</v>
      </c>
      <c r="I127" s="103">
        <v>2000</v>
      </c>
      <c r="J127" s="103">
        <v>2000</v>
      </c>
      <c r="K127" s="11"/>
      <c r="L127" s="11"/>
    </row>
    <row r="128" spans="1:16" x14ac:dyDescent="0.25">
      <c r="A128" s="75"/>
      <c r="B128" s="87">
        <v>635</v>
      </c>
      <c r="C128" s="150" t="s">
        <v>85</v>
      </c>
      <c r="D128" s="116">
        <v>926.15</v>
      </c>
      <c r="E128" s="244">
        <v>820.37</v>
      </c>
      <c r="F128" s="116">
        <v>12000</v>
      </c>
      <c r="G128" s="116">
        <v>3000</v>
      </c>
      <c r="H128" s="103">
        <v>2000</v>
      </c>
      <c r="I128" s="103">
        <v>2000</v>
      </c>
      <c r="J128" s="103">
        <v>2000</v>
      </c>
      <c r="K128" s="11"/>
      <c r="L128" s="11"/>
    </row>
    <row r="129" spans="1:16" x14ac:dyDescent="0.25">
      <c r="A129" s="75"/>
      <c r="B129" s="87">
        <v>637</v>
      </c>
      <c r="C129" s="150" t="s">
        <v>86</v>
      </c>
      <c r="D129" s="116">
        <v>6702.18</v>
      </c>
      <c r="E129" s="244">
        <v>3051.86</v>
      </c>
      <c r="F129" s="116">
        <v>4200</v>
      </c>
      <c r="G129" s="116">
        <v>4200</v>
      </c>
      <c r="H129" s="103">
        <v>5200</v>
      </c>
      <c r="I129" s="103">
        <v>5200</v>
      </c>
      <c r="J129" s="103">
        <v>5200</v>
      </c>
      <c r="K129" s="11"/>
      <c r="L129" s="11"/>
    </row>
    <row r="130" spans="1:16" s="201" customFormat="1" x14ac:dyDescent="0.25">
      <c r="A130" s="145" t="s">
        <v>87</v>
      </c>
      <c r="B130" s="141"/>
      <c r="C130" s="196"/>
      <c r="D130" s="115">
        <f>SUM(D131)</f>
        <v>14099.27</v>
      </c>
      <c r="E130" s="246">
        <f>SUM(E131)</f>
        <v>14642.890000000001</v>
      </c>
      <c r="F130" s="115">
        <f>SUM(F131)</f>
        <v>20270</v>
      </c>
      <c r="G130" s="115">
        <f>SUM(G131)</f>
        <v>20270</v>
      </c>
      <c r="H130" s="115">
        <f>SUM(H131)</f>
        <v>17696</v>
      </c>
      <c r="I130" s="115">
        <f t="shared" ref="I130:J130" si="30">SUM(I131)</f>
        <v>17696</v>
      </c>
      <c r="J130" s="115">
        <f t="shared" si="30"/>
        <v>17696</v>
      </c>
      <c r="K130" s="200"/>
      <c r="L130" s="200"/>
      <c r="M130" s="922"/>
      <c r="N130" s="922"/>
      <c r="O130" s="922"/>
      <c r="P130" s="922"/>
    </row>
    <row r="131" spans="1:16" x14ac:dyDescent="0.25">
      <c r="A131" s="146"/>
      <c r="B131" s="86">
        <v>630</v>
      </c>
      <c r="C131" s="139" t="s">
        <v>19</v>
      </c>
      <c r="D131" s="113">
        <f>SUM(D132:D134)</f>
        <v>14099.27</v>
      </c>
      <c r="E131" s="245">
        <f>SUM(E132:E134)</f>
        <v>14642.890000000001</v>
      </c>
      <c r="F131" s="113">
        <f>SUM(F132:F134)</f>
        <v>20270</v>
      </c>
      <c r="G131" s="113">
        <f>SUM(G132:G134)</f>
        <v>20270</v>
      </c>
      <c r="H131" s="113">
        <f>SUM(H132:H134)</f>
        <v>17696</v>
      </c>
      <c r="I131" s="113">
        <f t="shared" ref="I131:J131" si="31">SUM(I132:I134)</f>
        <v>17696</v>
      </c>
      <c r="J131" s="113">
        <f t="shared" si="31"/>
        <v>17696</v>
      </c>
      <c r="K131" s="11"/>
      <c r="L131" s="11"/>
    </row>
    <row r="132" spans="1:16" x14ac:dyDescent="0.25">
      <c r="A132" s="75"/>
      <c r="B132" s="89">
        <v>632</v>
      </c>
      <c r="C132" s="150" t="s">
        <v>25</v>
      </c>
      <c r="D132" s="116">
        <v>9622.9</v>
      </c>
      <c r="E132" s="244">
        <v>12279.48</v>
      </c>
      <c r="F132" s="116">
        <v>17000</v>
      </c>
      <c r="G132" s="116">
        <v>17000</v>
      </c>
      <c r="H132" s="103">
        <v>4700</v>
      </c>
      <c r="I132" s="103">
        <v>4700</v>
      </c>
      <c r="J132" s="103">
        <v>4700</v>
      </c>
      <c r="K132" s="19"/>
      <c r="L132" s="11"/>
    </row>
    <row r="133" spans="1:16" x14ac:dyDescent="0.25">
      <c r="A133" s="75"/>
      <c r="B133" s="89">
        <v>635</v>
      </c>
      <c r="C133" s="104" t="s">
        <v>74</v>
      </c>
      <c r="D133" s="118">
        <v>4179.6899999999996</v>
      </c>
      <c r="E133" s="347">
        <v>2090.88</v>
      </c>
      <c r="F133" s="118">
        <v>3000</v>
      </c>
      <c r="G133" s="116">
        <v>3000</v>
      </c>
      <c r="H133" s="103"/>
      <c r="I133" s="103"/>
      <c r="J133" s="103"/>
      <c r="K133" s="11"/>
      <c r="L133" s="11"/>
    </row>
    <row r="134" spans="1:16" x14ac:dyDescent="0.25">
      <c r="A134" s="75"/>
      <c r="B134" s="89">
        <v>637</v>
      </c>
      <c r="C134" s="104" t="s">
        <v>49</v>
      </c>
      <c r="D134" s="118">
        <v>296.68</v>
      </c>
      <c r="E134" s="347">
        <v>272.52999999999997</v>
      </c>
      <c r="F134" s="118">
        <v>270</v>
      </c>
      <c r="G134" s="116">
        <v>270</v>
      </c>
      <c r="H134" s="103">
        <v>12996</v>
      </c>
      <c r="I134" s="103">
        <v>12996</v>
      </c>
      <c r="J134" s="103">
        <v>12996</v>
      </c>
      <c r="K134" s="11"/>
      <c r="L134" s="11"/>
    </row>
    <row r="135" spans="1:16" s="201" customFormat="1" x14ac:dyDescent="0.25">
      <c r="A135" s="145" t="s">
        <v>88</v>
      </c>
      <c r="B135" s="91"/>
      <c r="C135" s="196"/>
      <c r="D135" s="115">
        <f>SUM(D136)</f>
        <v>688.54</v>
      </c>
      <c r="E135" s="246">
        <f>SUM(E136)</f>
        <v>1092.74</v>
      </c>
      <c r="F135" s="115">
        <f>SUM(F136)</f>
        <v>1100</v>
      </c>
      <c r="G135" s="115">
        <f>SUM(G136)</f>
        <v>1600</v>
      </c>
      <c r="H135" s="115">
        <f>SUM(H136)</f>
        <v>1200</v>
      </c>
      <c r="I135" s="115">
        <f t="shared" ref="I135:J135" si="32">SUM(I136)</f>
        <v>1200</v>
      </c>
      <c r="J135" s="115">
        <f t="shared" si="32"/>
        <v>1200</v>
      </c>
      <c r="K135" s="200"/>
      <c r="L135" s="200"/>
      <c r="M135" s="922"/>
      <c r="N135" s="922"/>
      <c r="O135" s="922"/>
      <c r="P135" s="922"/>
    </row>
    <row r="136" spans="1:16" x14ac:dyDescent="0.25">
      <c r="A136" s="146"/>
      <c r="B136" s="100">
        <v>630</v>
      </c>
      <c r="C136" s="139" t="s">
        <v>19</v>
      </c>
      <c r="D136" s="113">
        <f>SUM(D137:D138)</f>
        <v>688.54</v>
      </c>
      <c r="E136" s="245">
        <f>SUM(E137:E138)</f>
        <v>1092.74</v>
      </c>
      <c r="F136" s="113">
        <f>SUM(F137:F138)</f>
        <v>1100</v>
      </c>
      <c r="G136" s="113">
        <f>SUM(G137:G138)</f>
        <v>1600</v>
      </c>
      <c r="H136" s="113">
        <f>SUM(H137:H138)</f>
        <v>1200</v>
      </c>
      <c r="I136" s="113">
        <f t="shared" ref="I136:J136" si="33">SUM(I137:I138)</f>
        <v>1200</v>
      </c>
      <c r="J136" s="113">
        <f t="shared" si="33"/>
        <v>1200</v>
      </c>
      <c r="K136" s="11"/>
      <c r="L136" s="11"/>
    </row>
    <row r="137" spans="1:16" ht="18" customHeight="1" x14ac:dyDescent="0.25">
      <c r="A137" s="75"/>
      <c r="B137" s="89">
        <v>632</v>
      </c>
      <c r="C137" s="150" t="s">
        <v>89</v>
      </c>
      <c r="D137" s="116">
        <v>688.54</v>
      </c>
      <c r="E137" s="244">
        <v>1022.74</v>
      </c>
      <c r="F137" s="116">
        <v>1000</v>
      </c>
      <c r="G137" s="116">
        <v>1500</v>
      </c>
      <c r="H137" s="103">
        <v>1200</v>
      </c>
      <c r="I137" s="103">
        <v>1200</v>
      </c>
      <c r="J137" s="103">
        <v>1200</v>
      </c>
      <c r="K137" s="11"/>
      <c r="L137" s="11"/>
    </row>
    <row r="138" spans="1:16" x14ac:dyDescent="0.25">
      <c r="A138" s="75"/>
      <c r="B138" s="88">
        <v>637</v>
      </c>
      <c r="C138" s="150" t="s">
        <v>49</v>
      </c>
      <c r="D138" s="116">
        <v>0</v>
      </c>
      <c r="E138" s="244">
        <v>70</v>
      </c>
      <c r="F138" s="116">
        <v>100</v>
      </c>
      <c r="G138" s="116">
        <v>100</v>
      </c>
      <c r="H138" s="103">
        <v>0</v>
      </c>
      <c r="I138" s="103">
        <v>0</v>
      </c>
      <c r="J138" s="103">
        <v>0</v>
      </c>
      <c r="K138" s="11"/>
      <c r="L138" s="11"/>
    </row>
    <row r="139" spans="1:16" s="17" customFormat="1" ht="12.75" x14ac:dyDescent="0.2">
      <c r="A139" s="145" t="s">
        <v>304</v>
      </c>
      <c r="B139" s="91"/>
      <c r="C139" s="196"/>
      <c r="D139" s="115">
        <f>SUM(D141)</f>
        <v>20000</v>
      </c>
      <c r="E139" s="246">
        <f>SUM(E141)</f>
        <v>13000</v>
      </c>
      <c r="F139" s="115">
        <f>SUM(F141)</f>
        <v>14000</v>
      </c>
      <c r="G139" s="130">
        <f>SUM(G141)</f>
        <v>14000</v>
      </c>
      <c r="H139" s="130">
        <f>SUM(H140:H141)</f>
        <v>22000</v>
      </c>
      <c r="I139" s="130">
        <f t="shared" ref="I139:J139" si="34">SUM(I141)</f>
        <v>10000</v>
      </c>
      <c r="J139" s="130">
        <f t="shared" si="34"/>
        <v>10000</v>
      </c>
      <c r="K139" s="628"/>
      <c r="L139" s="629"/>
      <c r="M139" s="925"/>
      <c r="N139" s="925"/>
      <c r="O139" s="925"/>
      <c r="P139" s="925"/>
    </row>
    <row r="140" spans="1:16" s="925" customFormat="1" ht="20.25" customHeight="1" x14ac:dyDescent="0.2">
      <c r="A140" s="146"/>
      <c r="B140" s="89">
        <v>632</v>
      </c>
      <c r="C140" s="150" t="s">
        <v>89</v>
      </c>
      <c r="D140" s="113"/>
      <c r="E140" s="245"/>
      <c r="F140" s="113"/>
      <c r="G140" s="113"/>
      <c r="H140" s="116">
        <v>6000</v>
      </c>
      <c r="I140" s="113"/>
      <c r="J140" s="113"/>
      <c r="K140" s="628"/>
      <c r="L140" s="629"/>
    </row>
    <row r="141" spans="1:16" s="17" customFormat="1" ht="25.5" x14ac:dyDescent="0.2">
      <c r="A141" s="75"/>
      <c r="B141" s="152">
        <v>642</v>
      </c>
      <c r="C141" s="150" t="s">
        <v>90</v>
      </c>
      <c r="D141" s="116">
        <v>20000</v>
      </c>
      <c r="E141" s="244">
        <v>13000</v>
      </c>
      <c r="F141" s="116">
        <v>14000</v>
      </c>
      <c r="G141" s="116">
        <v>14000</v>
      </c>
      <c r="H141" s="77">
        <v>16000</v>
      </c>
      <c r="I141" s="77">
        <v>10000</v>
      </c>
      <c r="J141" s="77">
        <v>10000</v>
      </c>
      <c r="K141" s="16"/>
      <c r="L141" s="16"/>
      <c r="M141" s="925"/>
      <c r="N141" s="925"/>
      <c r="O141" s="925"/>
      <c r="P141" s="925"/>
    </row>
    <row r="142" spans="1:16" x14ac:dyDescent="0.25">
      <c r="A142" s="145" t="s">
        <v>91</v>
      </c>
      <c r="B142" s="145"/>
      <c r="C142" s="145"/>
      <c r="D142" s="117">
        <f>SUM(D143)</f>
        <v>1753.8000000000002</v>
      </c>
      <c r="E142" s="247">
        <f>SUM(E143)</f>
        <v>2898.41</v>
      </c>
      <c r="F142" s="117">
        <f>SUM(F143)</f>
        <v>7320</v>
      </c>
      <c r="G142" s="130">
        <f>SUM(G143)</f>
        <v>7320</v>
      </c>
      <c r="H142" s="130">
        <f>SUM(H143)</f>
        <v>5500</v>
      </c>
      <c r="I142" s="130">
        <f t="shared" ref="I142:J142" si="35">SUM(I143)</f>
        <v>5500</v>
      </c>
      <c r="J142" s="130">
        <f t="shared" si="35"/>
        <v>5500</v>
      </c>
      <c r="K142" s="11"/>
      <c r="L142" s="11"/>
    </row>
    <row r="143" spans="1:16" s="17" customFormat="1" ht="12.75" x14ac:dyDescent="0.2">
      <c r="A143" s="146"/>
      <c r="B143" s="100">
        <v>630</v>
      </c>
      <c r="C143" s="146" t="s">
        <v>19</v>
      </c>
      <c r="D143" s="119">
        <f>SUM(D144:D147)</f>
        <v>1753.8000000000002</v>
      </c>
      <c r="E143" s="709">
        <f>SUM(E144:E147)</f>
        <v>2898.41</v>
      </c>
      <c r="F143" s="119">
        <f>SUM(F144:F147)</f>
        <v>7320</v>
      </c>
      <c r="G143" s="113">
        <f>SUM(G144:G147)</f>
        <v>7320</v>
      </c>
      <c r="H143" s="113">
        <f>SUM(H144:H147)</f>
        <v>5500</v>
      </c>
      <c r="I143" s="113">
        <f t="shared" ref="I143:J143" si="36">SUM(I144:I147)</f>
        <v>5500</v>
      </c>
      <c r="J143" s="113">
        <f t="shared" si="36"/>
        <v>5500</v>
      </c>
      <c r="K143" s="16"/>
      <c r="L143" s="16"/>
      <c r="M143" s="925"/>
      <c r="N143" s="925"/>
      <c r="O143" s="925"/>
      <c r="P143" s="925"/>
    </row>
    <row r="144" spans="1:16" x14ac:dyDescent="0.25">
      <c r="A144" s="107"/>
      <c r="B144" s="88">
        <v>632</v>
      </c>
      <c r="C144" s="150" t="s">
        <v>92</v>
      </c>
      <c r="D144" s="116">
        <v>106.4</v>
      </c>
      <c r="E144" s="244">
        <v>2365.63</v>
      </c>
      <c r="F144" s="116">
        <v>2500</v>
      </c>
      <c r="G144" s="116">
        <v>2500</v>
      </c>
      <c r="H144" s="103">
        <v>1200</v>
      </c>
      <c r="I144" s="103">
        <v>1200</v>
      </c>
      <c r="J144" s="103">
        <v>1200</v>
      </c>
      <c r="K144" s="11"/>
      <c r="L144" s="11"/>
    </row>
    <row r="145" spans="1:16" x14ac:dyDescent="0.25">
      <c r="A145" s="107"/>
      <c r="B145" s="88">
        <v>633</v>
      </c>
      <c r="C145" s="150" t="s">
        <v>93</v>
      </c>
      <c r="D145" s="116">
        <v>939.59</v>
      </c>
      <c r="E145" s="244">
        <v>138.63999999999999</v>
      </c>
      <c r="F145" s="116">
        <v>2500</v>
      </c>
      <c r="G145" s="116">
        <v>2500</v>
      </c>
      <c r="H145" s="103">
        <v>2000</v>
      </c>
      <c r="I145" s="103">
        <v>2000</v>
      </c>
      <c r="J145" s="103">
        <v>2000</v>
      </c>
      <c r="K145" s="11"/>
      <c r="L145" s="11"/>
    </row>
    <row r="146" spans="1:16" s="17" customFormat="1" ht="12.75" x14ac:dyDescent="0.2">
      <c r="A146" s="107"/>
      <c r="B146" s="88">
        <v>635</v>
      </c>
      <c r="C146" s="150" t="s">
        <v>94</v>
      </c>
      <c r="D146" s="116">
        <v>197.93</v>
      </c>
      <c r="E146" s="244">
        <v>0</v>
      </c>
      <c r="F146" s="116">
        <v>1500</v>
      </c>
      <c r="G146" s="116">
        <v>1500</v>
      </c>
      <c r="H146" s="77">
        <v>800</v>
      </c>
      <c r="I146" s="77">
        <v>800</v>
      </c>
      <c r="J146" s="77">
        <v>800</v>
      </c>
      <c r="K146" s="16"/>
      <c r="L146" s="16"/>
      <c r="M146" s="925"/>
      <c r="N146" s="925"/>
      <c r="O146" s="925"/>
      <c r="P146" s="925"/>
    </row>
    <row r="147" spans="1:16" x14ac:dyDescent="0.25">
      <c r="A147" s="107"/>
      <c r="B147" s="88">
        <v>637</v>
      </c>
      <c r="C147" s="210" t="s">
        <v>306</v>
      </c>
      <c r="D147" s="716">
        <v>509.88</v>
      </c>
      <c r="E147" s="708">
        <v>394.14</v>
      </c>
      <c r="F147" s="118">
        <v>820</v>
      </c>
      <c r="G147" s="116">
        <v>820</v>
      </c>
      <c r="H147" s="103">
        <v>1500</v>
      </c>
      <c r="I147" s="103">
        <v>1500</v>
      </c>
      <c r="J147" s="103">
        <v>1500</v>
      </c>
      <c r="K147" s="11"/>
      <c r="L147" s="11"/>
    </row>
    <row r="148" spans="1:16" x14ac:dyDescent="0.25">
      <c r="A148" s="630" t="s">
        <v>267</v>
      </c>
      <c r="B148" s="630" t="s">
        <v>391</v>
      </c>
      <c r="C148" s="145"/>
      <c r="D148" s="117">
        <f>SUM(D149:D151)</f>
        <v>1291.8999999999999</v>
      </c>
      <c r="E148" s="717">
        <f>SUM(E149:E151)</f>
        <v>220.59</v>
      </c>
      <c r="F148" s="117">
        <f>SUM(F149:F151)</f>
        <v>1420</v>
      </c>
      <c r="G148" s="130">
        <f>SUM(G149:G151)</f>
        <v>4020</v>
      </c>
      <c r="H148" s="130">
        <f>SUM(H149:H151)</f>
        <v>1420</v>
      </c>
      <c r="I148" s="130">
        <f t="shared" ref="I148:J148" si="37">SUM(I149:I151)</f>
        <v>1420</v>
      </c>
      <c r="J148" s="130">
        <f t="shared" si="37"/>
        <v>1420</v>
      </c>
      <c r="K148" s="11"/>
      <c r="L148" s="11"/>
    </row>
    <row r="149" spans="1:16" ht="26.25" x14ac:dyDescent="0.25">
      <c r="A149" s="198"/>
      <c r="B149" s="143">
        <v>610</v>
      </c>
      <c r="C149" s="139" t="s">
        <v>3</v>
      </c>
      <c r="D149" s="113">
        <v>1068.08</v>
      </c>
      <c r="E149" s="245">
        <v>180</v>
      </c>
      <c r="F149" s="113">
        <v>1100</v>
      </c>
      <c r="G149" s="113">
        <v>1100</v>
      </c>
      <c r="H149" s="615">
        <v>1100</v>
      </c>
      <c r="I149" s="615">
        <v>1100</v>
      </c>
      <c r="J149" s="615">
        <v>1100</v>
      </c>
      <c r="K149" s="11"/>
      <c r="L149" s="11"/>
    </row>
    <row r="150" spans="1:16" x14ac:dyDescent="0.25">
      <c r="A150" s="144"/>
      <c r="B150" s="86">
        <v>620</v>
      </c>
      <c r="C150" s="139" t="s">
        <v>77</v>
      </c>
      <c r="D150" s="113">
        <v>223.82</v>
      </c>
      <c r="E150" s="245">
        <v>40.590000000000003</v>
      </c>
      <c r="F150" s="113">
        <v>220</v>
      </c>
      <c r="G150" s="113">
        <v>220</v>
      </c>
      <c r="H150" s="615">
        <v>220</v>
      </c>
      <c r="I150" s="615">
        <v>220</v>
      </c>
      <c r="J150" s="615">
        <v>220</v>
      </c>
      <c r="K150" s="11"/>
      <c r="L150" s="11"/>
    </row>
    <row r="151" spans="1:16" x14ac:dyDescent="0.25">
      <c r="A151" s="144"/>
      <c r="B151" s="86">
        <v>630</v>
      </c>
      <c r="C151" s="139" t="s">
        <v>96</v>
      </c>
      <c r="D151" s="113">
        <v>0</v>
      </c>
      <c r="E151" s="245">
        <v>0</v>
      </c>
      <c r="F151" s="113">
        <v>100</v>
      </c>
      <c r="G151" s="113">
        <v>2700</v>
      </c>
      <c r="H151" s="615">
        <v>100</v>
      </c>
      <c r="I151" s="615">
        <v>100</v>
      </c>
      <c r="J151" s="615">
        <v>100</v>
      </c>
      <c r="K151" s="11"/>
      <c r="L151" s="11"/>
    </row>
    <row r="152" spans="1:16" x14ac:dyDescent="0.25">
      <c r="A152" s="145" t="s">
        <v>91</v>
      </c>
      <c r="B152" s="91"/>
      <c r="C152" s="196"/>
      <c r="D152" s="115">
        <f>D153+D155</f>
        <v>13180.1</v>
      </c>
      <c r="E152" s="115">
        <f t="shared" ref="E152:H152" si="38">E153+E155</f>
        <v>1641.43</v>
      </c>
      <c r="F152" s="115">
        <f t="shared" si="38"/>
        <v>2700</v>
      </c>
      <c r="G152" s="115">
        <f t="shared" si="38"/>
        <v>3900</v>
      </c>
      <c r="H152" s="115">
        <f t="shared" si="38"/>
        <v>7200</v>
      </c>
      <c r="I152" s="115">
        <f t="shared" ref="I152:J152" si="39">I153+I155</f>
        <v>11200</v>
      </c>
      <c r="J152" s="115">
        <f t="shared" si="39"/>
        <v>11200</v>
      </c>
      <c r="K152" s="11"/>
      <c r="L152" s="11"/>
    </row>
    <row r="153" spans="1:16" x14ac:dyDescent="0.25">
      <c r="A153" s="146"/>
      <c r="B153" s="86">
        <v>630</v>
      </c>
      <c r="C153" s="146" t="s">
        <v>19</v>
      </c>
      <c r="D153" s="113">
        <f>SUM(D154)</f>
        <v>13030.1</v>
      </c>
      <c r="E153" s="113">
        <f t="shared" ref="E153:J153" si="40">SUM(E154)</f>
        <v>1341.43</v>
      </c>
      <c r="F153" s="113">
        <f t="shared" si="40"/>
        <v>2000</v>
      </c>
      <c r="G153" s="113">
        <f t="shared" si="40"/>
        <v>3200</v>
      </c>
      <c r="H153" s="113">
        <f t="shared" si="40"/>
        <v>3200</v>
      </c>
      <c r="I153" s="113">
        <f t="shared" si="40"/>
        <v>3200</v>
      </c>
      <c r="J153" s="113">
        <f t="shared" si="40"/>
        <v>3200</v>
      </c>
      <c r="K153" s="11"/>
      <c r="L153" s="11"/>
    </row>
    <row r="154" spans="1:16" x14ac:dyDescent="0.25">
      <c r="A154" s="104"/>
      <c r="B154" s="87">
        <v>633</v>
      </c>
      <c r="C154" s="150" t="s">
        <v>307</v>
      </c>
      <c r="D154" s="116">
        <v>13030.1</v>
      </c>
      <c r="E154" s="244">
        <v>1341.43</v>
      </c>
      <c r="F154" s="116">
        <v>2000</v>
      </c>
      <c r="G154" s="116">
        <v>3200</v>
      </c>
      <c r="H154" s="103">
        <v>3200</v>
      </c>
      <c r="I154" s="103">
        <v>3200</v>
      </c>
      <c r="J154" s="77">
        <v>3200</v>
      </c>
      <c r="K154" s="11"/>
      <c r="L154" s="11"/>
    </row>
    <row r="155" spans="1:16" x14ac:dyDescent="0.25">
      <c r="A155" s="144"/>
      <c r="B155" s="86">
        <v>640</v>
      </c>
      <c r="C155" s="146" t="s">
        <v>62</v>
      </c>
      <c r="D155" s="113">
        <f>SUM(D156)</f>
        <v>150</v>
      </c>
      <c r="E155" s="245">
        <f>SUM(E156)</f>
        <v>300</v>
      </c>
      <c r="F155" s="113">
        <f>SUM(F156)</f>
        <v>700</v>
      </c>
      <c r="G155" s="113">
        <f>SUM(G156)</f>
        <v>700</v>
      </c>
      <c r="H155" s="113">
        <f>SUM(H156)</f>
        <v>4000</v>
      </c>
      <c r="I155" s="113">
        <f t="shared" ref="I155:J155" si="41">SUM(I156)</f>
        <v>8000</v>
      </c>
      <c r="J155" s="113">
        <f t="shared" si="41"/>
        <v>8000</v>
      </c>
      <c r="K155" s="11"/>
      <c r="L155" s="11"/>
    </row>
    <row r="156" spans="1:16" ht="26.25" x14ac:dyDescent="0.25">
      <c r="A156" s="75"/>
      <c r="B156" s="87">
        <v>642</v>
      </c>
      <c r="C156" s="150" t="s">
        <v>419</v>
      </c>
      <c r="D156" s="116">
        <v>150</v>
      </c>
      <c r="E156" s="244">
        <v>300</v>
      </c>
      <c r="F156" s="116">
        <v>700</v>
      </c>
      <c r="G156" s="116">
        <v>700</v>
      </c>
      <c r="H156" s="103">
        <v>4000</v>
      </c>
      <c r="I156" s="103">
        <v>8000</v>
      </c>
      <c r="J156" s="103">
        <v>8000</v>
      </c>
      <c r="K156" s="11"/>
      <c r="L156" s="11"/>
    </row>
    <row r="157" spans="1:16" x14ac:dyDescent="0.25">
      <c r="A157" s="145" t="s">
        <v>97</v>
      </c>
      <c r="B157" s="141"/>
      <c r="C157" s="196"/>
      <c r="D157" s="115">
        <f>SUM(D158)</f>
        <v>1220.0999999999999</v>
      </c>
      <c r="E157" s="246">
        <f>SUM(E158)</f>
        <v>1861.86</v>
      </c>
      <c r="F157" s="115">
        <f>SUM(F158)</f>
        <v>5958</v>
      </c>
      <c r="G157" s="130">
        <f>SUM(G158)</f>
        <v>6011.9</v>
      </c>
      <c r="H157" s="130">
        <f>SUM(H158)</f>
        <v>5070</v>
      </c>
      <c r="I157" s="130">
        <f t="shared" ref="I157:J157" si="42">SUM(I158)</f>
        <v>5070</v>
      </c>
      <c r="J157" s="130">
        <f t="shared" si="42"/>
        <v>5070</v>
      </c>
      <c r="K157" s="11"/>
      <c r="L157" s="11"/>
    </row>
    <row r="158" spans="1:16" x14ac:dyDescent="0.25">
      <c r="A158" s="146"/>
      <c r="B158" s="86">
        <v>630</v>
      </c>
      <c r="C158" s="146" t="s">
        <v>19</v>
      </c>
      <c r="D158" s="119">
        <f>SUM(D159:D162)</f>
        <v>1220.0999999999999</v>
      </c>
      <c r="E158" s="709">
        <f>SUM(E159:E162)</f>
        <v>1861.86</v>
      </c>
      <c r="F158" s="119">
        <f>SUM(F159:F162)</f>
        <v>5958</v>
      </c>
      <c r="G158" s="113">
        <f>SUM(G159:G162)</f>
        <v>6011.9</v>
      </c>
      <c r="H158" s="113">
        <f>SUM(H159:H162)</f>
        <v>5070</v>
      </c>
      <c r="I158" s="113">
        <f t="shared" ref="I158:J158" si="43">SUM(I159:I162)</f>
        <v>5070</v>
      </c>
      <c r="J158" s="113">
        <f t="shared" si="43"/>
        <v>5070</v>
      </c>
      <c r="K158" s="11"/>
      <c r="L158" s="11"/>
    </row>
    <row r="159" spans="1:16" x14ac:dyDescent="0.25">
      <c r="A159" s="75"/>
      <c r="B159" s="89">
        <v>636</v>
      </c>
      <c r="C159" s="104" t="s">
        <v>98</v>
      </c>
      <c r="D159" s="118">
        <v>191.2</v>
      </c>
      <c r="E159" s="347">
        <v>191.2</v>
      </c>
      <c r="F159" s="118">
        <v>200</v>
      </c>
      <c r="G159" s="116">
        <v>200</v>
      </c>
      <c r="H159" s="103">
        <v>200</v>
      </c>
      <c r="I159" s="103">
        <v>200</v>
      </c>
      <c r="J159" s="103">
        <v>200</v>
      </c>
      <c r="K159" s="11"/>
      <c r="L159" s="11"/>
    </row>
    <row r="160" spans="1:16" ht="27" customHeight="1" x14ac:dyDescent="0.25">
      <c r="A160" s="75"/>
      <c r="B160" s="87">
        <v>635004</v>
      </c>
      <c r="C160" s="150" t="s">
        <v>99</v>
      </c>
      <c r="D160" s="375">
        <v>0</v>
      </c>
      <c r="E160" s="244">
        <v>328.11</v>
      </c>
      <c r="F160" s="116">
        <v>3000</v>
      </c>
      <c r="G160" s="116">
        <v>3000</v>
      </c>
      <c r="H160" s="103">
        <v>3000</v>
      </c>
      <c r="I160" s="103">
        <v>3000</v>
      </c>
      <c r="J160" s="103">
        <v>3000</v>
      </c>
      <c r="K160" s="11"/>
      <c r="L160" s="11"/>
    </row>
    <row r="161" spans="1:12" ht="25.5" customHeight="1" x14ac:dyDescent="0.25">
      <c r="A161" s="75"/>
      <c r="B161" s="88">
        <v>635006</v>
      </c>
      <c r="C161" s="210" t="s">
        <v>100</v>
      </c>
      <c r="D161" s="116">
        <v>900.26</v>
      </c>
      <c r="E161" s="347">
        <v>1085.27</v>
      </c>
      <c r="F161" s="118">
        <v>2500</v>
      </c>
      <c r="G161" s="116">
        <v>2500</v>
      </c>
      <c r="H161" s="103">
        <v>1500</v>
      </c>
      <c r="I161" s="103">
        <v>1500</v>
      </c>
      <c r="J161" s="103">
        <v>1500</v>
      </c>
      <c r="K161" s="11"/>
      <c r="L161" s="11"/>
    </row>
    <row r="162" spans="1:12" ht="25.5" customHeight="1" x14ac:dyDescent="0.25">
      <c r="A162" s="75"/>
      <c r="B162" s="87">
        <v>637035</v>
      </c>
      <c r="C162" s="150" t="s">
        <v>101</v>
      </c>
      <c r="D162" s="116">
        <v>128.63999999999999</v>
      </c>
      <c r="E162" s="347">
        <v>257.27999999999997</v>
      </c>
      <c r="F162" s="116">
        <v>258</v>
      </c>
      <c r="G162" s="116">
        <v>311.89999999999998</v>
      </c>
      <c r="H162" s="103">
        <v>370</v>
      </c>
      <c r="I162" s="103">
        <v>370</v>
      </c>
      <c r="J162" s="103">
        <v>370</v>
      </c>
      <c r="K162" s="11"/>
      <c r="L162" s="11"/>
    </row>
    <row r="163" spans="1:12" x14ac:dyDescent="0.25">
      <c r="A163" s="145" t="s">
        <v>102</v>
      </c>
      <c r="B163" s="91"/>
      <c r="C163" s="196"/>
      <c r="D163" s="115">
        <f>D164</f>
        <v>3958.89</v>
      </c>
      <c r="E163" s="115">
        <f t="shared" ref="E163:J163" si="44">E164</f>
        <v>1935.3400000000001</v>
      </c>
      <c r="F163" s="115">
        <f t="shared" si="44"/>
        <v>5400</v>
      </c>
      <c r="G163" s="115">
        <f t="shared" si="44"/>
        <v>6400</v>
      </c>
      <c r="H163" s="115">
        <f t="shared" si="44"/>
        <v>4900</v>
      </c>
      <c r="I163" s="115">
        <f t="shared" si="44"/>
        <v>4900</v>
      </c>
      <c r="J163" s="115">
        <f t="shared" si="44"/>
        <v>4900</v>
      </c>
      <c r="K163" s="11"/>
      <c r="L163" s="11"/>
    </row>
    <row r="164" spans="1:12" s="9" customFormat="1" x14ac:dyDescent="0.25">
      <c r="A164" s="146"/>
      <c r="B164" s="86">
        <v>630</v>
      </c>
      <c r="C164" s="146" t="s">
        <v>19</v>
      </c>
      <c r="D164" s="113">
        <f>SUM(D165:D167)</f>
        <v>3958.89</v>
      </c>
      <c r="E164" s="113">
        <f t="shared" ref="E164:H164" si="45">SUM(E165:E167)</f>
        <v>1935.3400000000001</v>
      </c>
      <c r="F164" s="113">
        <f t="shared" si="45"/>
        <v>5400</v>
      </c>
      <c r="G164" s="113">
        <f t="shared" si="45"/>
        <v>6400</v>
      </c>
      <c r="H164" s="113">
        <f t="shared" si="45"/>
        <v>4900</v>
      </c>
      <c r="I164" s="113">
        <f t="shared" ref="I164:J164" si="46">SUM(I165:I167)</f>
        <v>4900</v>
      </c>
      <c r="J164" s="113">
        <f t="shared" si="46"/>
        <v>4900</v>
      </c>
      <c r="K164" s="11"/>
      <c r="L164" s="11"/>
    </row>
    <row r="165" spans="1:12" x14ac:dyDescent="0.25">
      <c r="A165" s="104"/>
      <c r="B165" s="89">
        <v>632</v>
      </c>
      <c r="C165" s="104" t="s">
        <v>68</v>
      </c>
      <c r="D165" s="118">
        <v>2152.89</v>
      </c>
      <c r="E165" s="347">
        <v>1920.17</v>
      </c>
      <c r="F165" s="118">
        <v>2400</v>
      </c>
      <c r="G165" s="116">
        <v>2400</v>
      </c>
      <c r="H165" s="103">
        <v>1900</v>
      </c>
      <c r="I165" s="103">
        <v>1900</v>
      </c>
      <c r="J165" s="103">
        <v>1900</v>
      </c>
      <c r="K165" s="11"/>
      <c r="L165" s="11"/>
    </row>
    <row r="166" spans="1:12" x14ac:dyDescent="0.25">
      <c r="A166" s="75"/>
      <c r="B166" s="89">
        <v>635</v>
      </c>
      <c r="C166" s="150" t="s">
        <v>83</v>
      </c>
      <c r="D166" s="116">
        <v>1806</v>
      </c>
      <c r="E166" s="244">
        <v>15.17</v>
      </c>
      <c r="F166" s="116">
        <v>2000</v>
      </c>
      <c r="G166" s="116">
        <v>3000</v>
      </c>
      <c r="H166" s="103">
        <v>2000</v>
      </c>
      <c r="I166" s="103">
        <v>2000</v>
      </c>
      <c r="J166" s="103">
        <v>2000</v>
      </c>
      <c r="K166" s="11"/>
      <c r="L166" s="11"/>
    </row>
    <row r="167" spans="1:12" x14ac:dyDescent="0.25">
      <c r="A167" s="75"/>
      <c r="B167" s="89">
        <v>637</v>
      </c>
      <c r="C167" s="150" t="s">
        <v>53</v>
      </c>
      <c r="D167" s="116">
        <v>0</v>
      </c>
      <c r="E167" s="244">
        <v>0</v>
      </c>
      <c r="F167" s="116">
        <v>1000</v>
      </c>
      <c r="G167" s="116">
        <v>1000</v>
      </c>
      <c r="H167" s="103">
        <v>1000</v>
      </c>
      <c r="I167" s="103">
        <v>1000</v>
      </c>
      <c r="J167" s="103">
        <v>1000</v>
      </c>
      <c r="K167" s="11"/>
      <c r="L167" s="11"/>
    </row>
    <row r="168" spans="1:12" x14ac:dyDescent="0.25">
      <c r="A168" s="145" t="s">
        <v>103</v>
      </c>
      <c r="B168" s="705"/>
      <c r="C168" s="196"/>
      <c r="D168" s="78">
        <f>SUM(D169)</f>
        <v>208.99</v>
      </c>
      <c r="E168" s="243"/>
      <c r="F168" s="78">
        <f>SUM(F169)</f>
        <v>0</v>
      </c>
      <c r="G168" s="130">
        <f>SUM(G169:G170)</f>
        <v>33100</v>
      </c>
      <c r="H168" s="130">
        <f>SUM(H169:H170)</f>
        <v>0</v>
      </c>
      <c r="I168" s="130">
        <f t="shared" ref="I168:J168" si="47">SUM(I169:I170)</f>
        <v>0</v>
      </c>
      <c r="J168" s="130">
        <f t="shared" si="47"/>
        <v>0</v>
      </c>
      <c r="K168" s="11"/>
      <c r="L168" s="11"/>
    </row>
    <row r="169" spans="1:12" x14ac:dyDescent="0.25">
      <c r="A169" s="104"/>
      <c r="B169" s="152">
        <v>633</v>
      </c>
      <c r="C169" s="150" t="s">
        <v>69</v>
      </c>
      <c r="D169" s="85">
        <v>208.99</v>
      </c>
      <c r="E169" s="123"/>
      <c r="F169" s="126">
        <v>0</v>
      </c>
      <c r="G169" s="116">
        <v>100</v>
      </c>
      <c r="H169" s="103">
        <v>0</v>
      </c>
      <c r="I169" s="103">
        <v>0</v>
      </c>
      <c r="J169" s="103">
        <v>0</v>
      </c>
      <c r="K169" s="11"/>
      <c r="L169" s="11"/>
    </row>
    <row r="170" spans="1:12" x14ac:dyDescent="0.25">
      <c r="A170" s="104"/>
      <c r="B170" s="152">
        <v>637</v>
      </c>
      <c r="C170" s="150" t="s">
        <v>305</v>
      </c>
      <c r="D170" s="85"/>
      <c r="E170" s="123"/>
      <c r="F170" s="126"/>
      <c r="G170" s="116">
        <v>33000</v>
      </c>
      <c r="H170" s="103">
        <v>0</v>
      </c>
      <c r="I170" s="103">
        <v>0</v>
      </c>
      <c r="J170" s="103">
        <v>0</v>
      </c>
      <c r="K170" s="11"/>
      <c r="L170" s="11"/>
    </row>
    <row r="171" spans="1:12" x14ac:dyDescent="0.25">
      <c r="A171" s="145" t="s">
        <v>104</v>
      </c>
      <c r="B171" s="141"/>
      <c r="C171" s="196"/>
      <c r="D171" s="115">
        <f>SUM(D172+D175)</f>
        <v>33384.18</v>
      </c>
      <c r="E171" s="115">
        <f t="shared" ref="E171:H171" si="48">SUM(E172+E175)</f>
        <v>34653.79</v>
      </c>
      <c r="F171" s="115">
        <f t="shared" si="48"/>
        <v>35600</v>
      </c>
      <c r="G171" s="115">
        <f t="shared" si="48"/>
        <v>35600</v>
      </c>
      <c r="H171" s="115">
        <f t="shared" si="48"/>
        <v>37800</v>
      </c>
      <c r="I171" s="115">
        <f t="shared" ref="I171:J171" si="49">SUM(I172+I175)</f>
        <v>38100</v>
      </c>
      <c r="J171" s="115">
        <f t="shared" si="49"/>
        <v>38100</v>
      </c>
      <c r="K171" s="11"/>
      <c r="L171" s="11"/>
    </row>
    <row r="172" spans="1:12" s="9" customFormat="1" x14ac:dyDescent="0.25">
      <c r="A172" s="144"/>
      <c r="B172" s="86">
        <v>630</v>
      </c>
      <c r="C172" s="139" t="s">
        <v>19</v>
      </c>
      <c r="D172" s="113">
        <f>SUM(D173:D174)</f>
        <v>32134.18</v>
      </c>
      <c r="E172" s="113">
        <f t="shared" ref="E172:H172" si="50">SUM(E173:E174)</f>
        <v>33153.79</v>
      </c>
      <c r="F172" s="113">
        <f t="shared" si="50"/>
        <v>33600</v>
      </c>
      <c r="G172" s="113">
        <f t="shared" si="50"/>
        <v>33600</v>
      </c>
      <c r="H172" s="113">
        <f t="shared" si="50"/>
        <v>35800</v>
      </c>
      <c r="I172" s="113">
        <f t="shared" ref="I172:J172" si="51">SUM(I173:I174)</f>
        <v>35800</v>
      </c>
      <c r="J172" s="113">
        <f t="shared" si="51"/>
        <v>35800</v>
      </c>
      <c r="K172" s="11"/>
      <c r="L172" s="11"/>
    </row>
    <row r="173" spans="1:12" s="9" customFormat="1" x14ac:dyDescent="0.25">
      <c r="A173" s="75"/>
      <c r="B173" s="89">
        <v>633</v>
      </c>
      <c r="C173" s="150" t="s">
        <v>105</v>
      </c>
      <c r="D173" s="116">
        <v>1350.28</v>
      </c>
      <c r="E173" s="718">
        <v>3214.09</v>
      </c>
      <c r="F173" s="116">
        <v>2600</v>
      </c>
      <c r="G173" s="116">
        <v>2600</v>
      </c>
      <c r="H173" s="103">
        <v>3800</v>
      </c>
      <c r="I173" s="103">
        <v>3800</v>
      </c>
      <c r="J173" s="103">
        <v>3800</v>
      </c>
      <c r="K173" s="11"/>
      <c r="L173" s="11"/>
    </row>
    <row r="174" spans="1:12" s="9" customFormat="1" ht="26.25" x14ac:dyDescent="0.25">
      <c r="A174" s="75"/>
      <c r="B174" s="89">
        <v>637</v>
      </c>
      <c r="C174" s="150" t="s">
        <v>106</v>
      </c>
      <c r="D174" s="116">
        <v>30783.9</v>
      </c>
      <c r="E174" s="718">
        <v>29939.7</v>
      </c>
      <c r="F174" s="116">
        <v>31000</v>
      </c>
      <c r="G174" s="116">
        <v>31000</v>
      </c>
      <c r="H174" s="103">
        <v>32000</v>
      </c>
      <c r="I174" s="103">
        <v>32000</v>
      </c>
      <c r="J174" s="103">
        <v>32000</v>
      </c>
      <c r="K174" s="11"/>
      <c r="L174" s="11"/>
    </row>
    <row r="175" spans="1:12" s="9" customFormat="1" x14ac:dyDescent="0.25">
      <c r="A175" s="75"/>
      <c r="B175" s="86">
        <v>640</v>
      </c>
      <c r="C175" s="146" t="s">
        <v>62</v>
      </c>
      <c r="D175" s="113">
        <v>1250</v>
      </c>
      <c r="E175" s="719">
        <v>1500</v>
      </c>
      <c r="F175" s="113">
        <v>2000</v>
      </c>
      <c r="G175" s="113">
        <v>2000</v>
      </c>
      <c r="H175" s="615">
        <v>2000</v>
      </c>
      <c r="I175" s="615">
        <v>2300</v>
      </c>
      <c r="J175" s="615">
        <v>2300</v>
      </c>
      <c r="K175" s="11"/>
      <c r="L175" s="11"/>
    </row>
    <row r="176" spans="1:12" s="21" customFormat="1" x14ac:dyDescent="0.25">
      <c r="A176" s="140" t="s">
        <v>107</v>
      </c>
      <c r="B176" s="91"/>
      <c r="C176" s="196"/>
      <c r="D176" s="78">
        <f t="shared" ref="D176:J176" si="52">SUM(D6+D66+D75+D84+D88+D90+D97+D102+D108+D112+D118+D124+D130+D135+D139+D142+D148+D157+D163+D152+D168+D171)</f>
        <v>530717.9</v>
      </c>
      <c r="E176" s="78">
        <f t="shared" si="52"/>
        <v>534965.2699999999</v>
      </c>
      <c r="F176" s="78">
        <f t="shared" si="52"/>
        <v>592782</v>
      </c>
      <c r="G176" s="78">
        <f t="shared" si="52"/>
        <v>696253.72000000009</v>
      </c>
      <c r="H176" s="78">
        <f t="shared" si="52"/>
        <v>604109.61</v>
      </c>
      <c r="I176" s="78">
        <f t="shared" si="52"/>
        <v>591394.61</v>
      </c>
      <c r="J176" s="78">
        <f t="shared" si="52"/>
        <v>591194.61</v>
      </c>
      <c r="K176" s="20"/>
      <c r="L176" s="20"/>
    </row>
    <row r="177" spans="1:12" x14ac:dyDescent="0.25">
      <c r="A177" s="156"/>
      <c r="B177" s="156"/>
      <c r="C177" s="214"/>
      <c r="D177" s="109"/>
      <c r="E177" s="15"/>
      <c r="F177" s="120"/>
      <c r="G177" s="85"/>
      <c r="H177" s="103"/>
      <c r="I177" s="103"/>
      <c r="J177" s="103"/>
      <c r="K177" s="11"/>
      <c r="L177" s="11"/>
    </row>
    <row r="178" spans="1:12" x14ac:dyDescent="0.25">
      <c r="A178" s="230" t="s">
        <v>108</v>
      </c>
      <c r="B178" s="231"/>
      <c r="C178" s="232"/>
      <c r="D178" s="233"/>
      <c r="E178" s="234"/>
      <c r="F178" s="235"/>
      <c r="G178" s="83"/>
      <c r="H178" s="616"/>
      <c r="I178" s="616"/>
      <c r="J178" s="616"/>
      <c r="K178" s="11"/>
      <c r="L178" s="11"/>
    </row>
    <row r="179" spans="1:12" x14ac:dyDescent="0.25">
      <c r="A179" s="236" t="s">
        <v>2</v>
      </c>
      <c r="B179" s="189"/>
      <c r="C179" s="237"/>
      <c r="D179" s="124">
        <f>SUM(D180:D182)</f>
        <v>2772.8</v>
      </c>
      <c r="E179" s="124">
        <f>SUM(E180:E184)</f>
        <v>13655.74</v>
      </c>
      <c r="F179" s="121">
        <f>SUM(F181:F183)</f>
        <v>7500</v>
      </c>
      <c r="G179" s="121">
        <f>SUM(G180:G184)</f>
        <v>18311</v>
      </c>
      <c r="H179" s="121">
        <f>SUM(H180:H184)</f>
        <v>5000</v>
      </c>
      <c r="I179" s="121">
        <f t="shared" ref="I179:J179" si="53">SUM(I180:I184)</f>
        <v>1700</v>
      </c>
      <c r="J179" s="121">
        <f t="shared" si="53"/>
        <v>0</v>
      </c>
      <c r="K179" s="11"/>
      <c r="L179" s="11"/>
    </row>
    <row r="180" spans="1:12" x14ac:dyDescent="0.25">
      <c r="A180" s="148"/>
      <c r="B180" s="87">
        <v>711</v>
      </c>
      <c r="C180" s="150" t="s">
        <v>389</v>
      </c>
      <c r="D180" s="85"/>
      <c r="E180" s="77">
        <v>950</v>
      </c>
      <c r="F180" s="158"/>
      <c r="G180" s="77">
        <v>1900</v>
      </c>
      <c r="H180" s="103">
        <v>5000</v>
      </c>
      <c r="I180" s="103"/>
      <c r="J180" s="103"/>
      <c r="K180" s="691"/>
      <c r="L180" s="11"/>
    </row>
    <row r="181" spans="1:12" x14ac:dyDescent="0.25">
      <c r="A181" s="151"/>
      <c r="B181" s="87">
        <v>713002</v>
      </c>
      <c r="C181" s="150" t="s">
        <v>109</v>
      </c>
      <c r="D181" s="85">
        <v>550.79999999999995</v>
      </c>
      <c r="E181" s="77">
        <v>671.8</v>
      </c>
      <c r="F181" s="85">
        <v>3000</v>
      </c>
      <c r="G181" s="77">
        <v>800</v>
      </c>
      <c r="H181" s="103"/>
      <c r="I181" s="103">
        <v>1700</v>
      </c>
      <c r="J181" s="103"/>
      <c r="K181" s="11"/>
      <c r="L181" s="11"/>
    </row>
    <row r="182" spans="1:12" x14ac:dyDescent="0.25">
      <c r="A182" s="107"/>
      <c r="B182" s="88">
        <v>713004</v>
      </c>
      <c r="C182" s="105" t="s">
        <v>110</v>
      </c>
      <c r="D182" s="85">
        <v>2222</v>
      </c>
      <c r="E182" s="77"/>
      <c r="F182" s="85">
        <v>1500</v>
      </c>
      <c r="G182" s="77">
        <v>1500</v>
      </c>
      <c r="H182" s="613"/>
      <c r="I182" s="613"/>
      <c r="J182" s="613"/>
    </row>
    <row r="183" spans="1:12" x14ac:dyDescent="0.25">
      <c r="A183" s="151"/>
      <c r="B183" s="89">
        <v>716</v>
      </c>
      <c r="C183" s="150" t="s">
        <v>111</v>
      </c>
      <c r="D183" s="613"/>
      <c r="E183" s="77">
        <v>12033.94</v>
      </c>
      <c r="F183" s="85">
        <v>3000</v>
      </c>
      <c r="G183" s="77">
        <v>10936</v>
      </c>
      <c r="H183" s="103"/>
      <c r="I183" s="103"/>
      <c r="J183" s="103"/>
      <c r="K183" s="11"/>
      <c r="L183" s="11"/>
    </row>
    <row r="184" spans="1:12" ht="15" customHeight="1" x14ac:dyDescent="0.25">
      <c r="A184" s="151"/>
      <c r="B184" s="89">
        <v>717</v>
      </c>
      <c r="C184" s="150" t="s">
        <v>190</v>
      </c>
      <c r="D184" s="613"/>
      <c r="E184" s="158"/>
      <c r="F184" s="123"/>
      <c r="G184" s="77">
        <v>3175</v>
      </c>
      <c r="H184" s="103"/>
      <c r="I184" s="103"/>
      <c r="J184" s="103"/>
      <c r="K184" s="11"/>
      <c r="L184" s="11"/>
    </row>
    <row r="185" spans="1:12" x14ac:dyDescent="0.25">
      <c r="A185" s="238" t="s">
        <v>76</v>
      </c>
      <c r="B185" s="189"/>
      <c r="C185" s="237"/>
      <c r="D185" s="124">
        <f>SUM(D186)</f>
        <v>0</v>
      </c>
      <c r="E185" s="235">
        <f>SUM(E186:E187)</f>
        <v>4222.54</v>
      </c>
      <c r="F185" s="121">
        <f>SUM(F186)</f>
        <v>100000</v>
      </c>
      <c r="G185" s="124">
        <f>SUM(G186:G187)</f>
        <v>148000</v>
      </c>
      <c r="H185" s="124">
        <f>SUM(H186:H187)</f>
        <v>107000</v>
      </c>
      <c r="I185" s="124">
        <f t="shared" ref="I185:J185" si="54">SUM(I186:I187)</f>
        <v>55000</v>
      </c>
      <c r="J185" s="124">
        <f t="shared" si="54"/>
        <v>50000</v>
      </c>
      <c r="K185" s="11"/>
      <c r="L185" s="11"/>
    </row>
    <row r="186" spans="1:12" x14ac:dyDescent="0.25">
      <c r="A186" s="151"/>
      <c r="B186" s="87">
        <v>717002</v>
      </c>
      <c r="C186" s="150" t="s">
        <v>112</v>
      </c>
      <c r="D186" s="77"/>
      <c r="E186" s="158">
        <v>4222.54</v>
      </c>
      <c r="F186" s="77">
        <v>100000</v>
      </c>
      <c r="G186" s="77">
        <v>140000</v>
      </c>
      <c r="H186" s="103">
        <v>100000</v>
      </c>
      <c r="I186" s="103">
        <v>50000</v>
      </c>
      <c r="J186" s="103">
        <v>50000</v>
      </c>
      <c r="K186" s="691"/>
      <c r="L186" s="11"/>
    </row>
    <row r="187" spans="1:12" x14ac:dyDescent="0.25">
      <c r="A187" s="151"/>
      <c r="B187" s="87">
        <v>716</v>
      </c>
      <c r="C187" s="150" t="s">
        <v>390</v>
      </c>
      <c r="D187" s="77"/>
      <c r="E187" s="158"/>
      <c r="F187" s="85"/>
      <c r="G187" s="77">
        <v>8000</v>
      </c>
      <c r="H187" s="103">
        <v>7000</v>
      </c>
      <c r="I187" s="103">
        <v>5000</v>
      </c>
      <c r="J187" s="103"/>
      <c r="K187" s="11"/>
      <c r="L187" s="11"/>
    </row>
    <row r="188" spans="1:12" x14ac:dyDescent="0.25">
      <c r="A188" s="238" t="s">
        <v>78</v>
      </c>
      <c r="B188" s="189"/>
      <c r="C188" s="237"/>
      <c r="D188" s="124">
        <f>SUM(D189:D189)</f>
        <v>0</v>
      </c>
      <c r="E188" s="235">
        <f>SUM(E189)</f>
        <v>0</v>
      </c>
      <c r="F188" s="121">
        <f>SUM(F189)</f>
        <v>0</v>
      </c>
      <c r="G188" s="124">
        <f>SUM(G189)</f>
        <v>5253</v>
      </c>
      <c r="H188" s="124">
        <f>SUM(H189+H190)</f>
        <v>24560</v>
      </c>
      <c r="I188" s="124">
        <f t="shared" ref="I188:J188" si="55">SUM(I189+I190)</f>
        <v>0</v>
      </c>
      <c r="J188" s="124">
        <f t="shared" si="55"/>
        <v>0</v>
      </c>
      <c r="K188" s="11"/>
      <c r="L188" s="11"/>
    </row>
    <row r="189" spans="1:12" s="9" customFormat="1" x14ac:dyDescent="0.25">
      <c r="A189" s="146"/>
      <c r="B189" s="160">
        <v>716</v>
      </c>
      <c r="C189" s="173" t="s">
        <v>185</v>
      </c>
      <c r="D189" s="613"/>
      <c r="E189" s="85"/>
      <c r="F189" s="173"/>
      <c r="G189" s="77">
        <v>5253</v>
      </c>
      <c r="H189" s="76">
        <v>3000</v>
      </c>
      <c r="I189" s="615"/>
      <c r="J189" s="615"/>
      <c r="K189" s="11"/>
      <c r="L189" s="11"/>
    </row>
    <row r="190" spans="1:12" x14ac:dyDescent="0.25">
      <c r="A190" s="151"/>
      <c r="B190" s="623">
        <v>717</v>
      </c>
      <c r="C190" s="692" t="s">
        <v>387</v>
      </c>
      <c r="D190" s="712"/>
      <c r="E190" s="105"/>
      <c r="F190" s="707"/>
      <c r="G190" s="707"/>
      <c r="H190" s="103">
        <v>21560</v>
      </c>
      <c r="I190" s="103"/>
      <c r="J190" s="103"/>
      <c r="K190" s="690"/>
      <c r="L190" s="11"/>
    </row>
    <row r="191" spans="1:12" x14ac:dyDescent="0.25">
      <c r="A191" s="238" t="s">
        <v>113</v>
      </c>
      <c r="B191" s="189"/>
      <c r="C191" s="237"/>
      <c r="D191" s="124">
        <f>SUM(D192:D192)</f>
        <v>35886.949999999997</v>
      </c>
      <c r="E191" s="124">
        <f>SUM(E192)</f>
        <v>33074.71</v>
      </c>
      <c r="F191" s="83">
        <f>SUM(F192)</f>
        <v>35000</v>
      </c>
      <c r="G191" s="124">
        <f>SUM(G192)</f>
        <v>23000</v>
      </c>
      <c r="H191" s="124">
        <f>SUM(H192)</f>
        <v>23000</v>
      </c>
      <c r="I191" s="124">
        <f>SUM(I192:I193)</f>
        <v>25000</v>
      </c>
      <c r="J191" s="124">
        <f t="shared" ref="J191" si="56">SUM(J192)</f>
        <v>23000</v>
      </c>
      <c r="K191" s="11"/>
      <c r="L191" s="11"/>
    </row>
    <row r="192" spans="1:12" ht="15.75" customHeight="1" x14ac:dyDescent="0.25">
      <c r="A192" s="161"/>
      <c r="B192" s="87">
        <v>717001</v>
      </c>
      <c r="C192" s="150" t="s">
        <v>114</v>
      </c>
      <c r="D192" s="77">
        <v>35886.949999999997</v>
      </c>
      <c r="E192" s="158">
        <v>33074.71</v>
      </c>
      <c r="F192" s="123">
        <v>35000</v>
      </c>
      <c r="G192" s="77">
        <v>23000</v>
      </c>
      <c r="H192" s="103">
        <v>23000</v>
      </c>
      <c r="I192" s="103">
        <v>23000</v>
      </c>
      <c r="J192" s="103">
        <v>23000</v>
      </c>
      <c r="K192" s="11"/>
      <c r="L192" s="11"/>
    </row>
    <row r="193" spans="1:12" x14ac:dyDescent="0.25">
      <c r="A193" s="107"/>
      <c r="B193" s="89">
        <v>716</v>
      </c>
      <c r="C193" s="150" t="s">
        <v>111</v>
      </c>
      <c r="D193" s="613"/>
      <c r="E193" s="85"/>
      <c r="F193" s="173"/>
      <c r="G193" s="173"/>
      <c r="H193" s="613"/>
      <c r="I193" s="613">
        <v>2000</v>
      </c>
      <c r="J193" s="613"/>
    </row>
    <row r="194" spans="1:12" x14ac:dyDescent="0.25">
      <c r="A194" s="238" t="s">
        <v>115</v>
      </c>
      <c r="B194" s="189"/>
      <c r="C194" s="237"/>
      <c r="D194" s="124">
        <f>SUM(D195)</f>
        <v>485</v>
      </c>
      <c r="E194" s="235"/>
      <c r="F194" s="121">
        <f>SUM(F195:F195)</f>
        <v>3000</v>
      </c>
      <c r="G194" s="124">
        <f>SUM(G195:G196)</f>
        <v>10320</v>
      </c>
      <c r="H194" s="124">
        <f t="shared" ref="H194:J194" si="57">SUM(H195:H196)</f>
        <v>0</v>
      </c>
      <c r="I194" s="124">
        <f t="shared" si="57"/>
        <v>2000</v>
      </c>
      <c r="J194" s="124">
        <f t="shared" si="57"/>
        <v>0</v>
      </c>
      <c r="K194" s="11"/>
      <c r="L194" s="11"/>
    </row>
    <row r="195" spans="1:12" s="9" customFormat="1" ht="24" customHeight="1" x14ac:dyDescent="0.25">
      <c r="A195" s="104"/>
      <c r="B195" s="87">
        <v>713004</v>
      </c>
      <c r="C195" s="150" t="s">
        <v>116</v>
      </c>
      <c r="D195" s="85">
        <v>485</v>
      </c>
      <c r="E195" s="123"/>
      <c r="F195" s="85">
        <v>3000</v>
      </c>
      <c r="G195" s="77">
        <v>9200</v>
      </c>
      <c r="H195" s="103"/>
      <c r="I195" s="103">
        <v>2000</v>
      </c>
      <c r="J195" s="103"/>
      <c r="K195" s="11"/>
      <c r="L195" s="11"/>
    </row>
    <row r="196" spans="1:12" s="9" customFormat="1" ht="24" customHeight="1" x14ac:dyDescent="0.25">
      <c r="A196" s="104"/>
      <c r="B196" s="89">
        <v>716</v>
      </c>
      <c r="C196" s="150" t="s">
        <v>111</v>
      </c>
      <c r="D196" s="85"/>
      <c r="E196" s="123"/>
      <c r="F196" s="85"/>
      <c r="G196" s="77">
        <v>1120</v>
      </c>
      <c r="H196" s="103"/>
      <c r="I196" s="103"/>
      <c r="J196" s="103"/>
      <c r="K196" s="11"/>
      <c r="L196" s="11"/>
    </row>
    <row r="197" spans="1:12" ht="27.75" customHeight="1" x14ac:dyDescent="0.25">
      <c r="A197" s="992" t="s">
        <v>200</v>
      </c>
      <c r="B197" s="993"/>
      <c r="C197" s="994"/>
      <c r="D197" s="720"/>
      <c r="E197" s="235">
        <f>E198</f>
        <v>9493.18</v>
      </c>
      <c r="F197" s="124">
        <f>F198</f>
        <v>6000</v>
      </c>
      <c r="G197" s="124">
        <f>G198</f>
        <v>6000</v>
      </c>
      <c r="H197" s="616"/>
      <c r="I197" s="616"/>
      <c r="J197" s="616"/>
      <c r="K197" s="11"/>
      <c r="L197" s="11"/>
    </row>
    <row r="198" spans="1:12" ht="27.75" customHeight="1" x14ac:dyDescent="0.25">
      <c r="A198" s="952"/>
      <c r="B198" s="953">
        <v>717002</v>
      </c>
      <c r="C198" s="150" t="s">
        <v>112</v>
      </c>
      <c r="D198" s="103"/>
      <c r="E198" s="158">
        <v>9493.18</v>
      </c>
      <c r="F198" s="77">
        <v>6000</v>
      </c>
      <c r="G198" s="77">
        <f>C197+F197</f>
        <v>6000</v>
      </c>
      <c r="H198" s="615"/>
      <c r="I198" s="615"/>
      <c r="J198" s="615"/>
      <c r="K198" s="11"/>
      <c r="L198" s="11"/>
    </row>
    <row r="199" spans="1:12" ht="15.75" customHeight="1" x14ac:dyDescent="0.25">
      <c r="A199" s="992" t="s">
        <v>91</v>
      </c>
      <c r="B199" s="993"/>
      <c r="C199" s="994"/>
      <c r="D199" s="720"/>
      <c r="E199" s="235">
        <f>E200</f>
        <v>0</v>
      </c>
      <c r="F199" s="124">
        <f>F200</f>
        <v>0</v>
      </c>
      <c r="G199" s="124">
        <f>G200</f>
        <v>0</v>
      </c>
      <c r="H199" s="124">
        <f t="shared" ref="H199:J199" si="58">H200</f>
        <v>3000</v>
      </c>
      <c r="I199" s="124">
        <f t="shared" si="58"/>
        <v>0</v>
      </c>
      <c r="J199" s="124">
        <f t="shared" si="58"/>
        <v>0</v>
      </c>
      <c r="K199" s="11"/>
      <c r="L199" s="11"/>
    </row>
    <row r="200" spans="1:12" x14ac:dyDescent="0.25">
      <c r="A200" s="151"/>
      <c r="B200" s="127">
        <v>722001</v>
      </c>
      <c r="C200" s="173" t="s">
        <v>420</v>
      </c>
      <c r="D200" s="954"/>
      <c r="E200" s="387"/>
      <c r="F200" s="242"/>
      <c r="G200" s="242"/>
      <c r="H200" s="613">
        <v>3000</v>
      </c>
      <c r="I200" s="613"/>
      <c r="J200" s="613"/>
      <c r="K200" s="11"/>
      <c r="L200" s="11"/>
    </row>
    <row r="201" spans="1:12" x14ac:dyDescent="0.25">
      <c r="A201" s="147" t="s">
        <v>117</v>
      </c>
      <c r="B201" s="239"/>
      <c r="C201" s="240"/>
      <c r="D201" s="124">
        <f>SUM(D202)</f>
        <v>71.760000000000005</v>
      </c>
      <c r="E201" s="124">
        <f t="shared" ref="E201:G201" si="59">SUM(E202)</f>
        <v>0</v>
      </c>
      <c r="F201" s="124">
        <f t="shared" si="59"/>
        <v>0</v>
      </c>
      <c r="G201" s="124">
        <f t="shared" si="59"/>
        <v>0</v>
      </c>
      <c r="H201" s="616"/>
      <c r="I201" s="616"/>
      <c r="J201" s="616"/>
      <c r="K201" s="11"/>
      <c r="L201" s="11"/>
    </row>
    <row r="202" spans="1:12" x14ac:dyDescent="0.25">
      <c r="A202" s="151"/>
      <c r="B202" s="87" t="s">
        <v>118</v>
      </c>
      <c r="C202" s="150" t="s">
        <v>119</v>
      </c>
      <c r="D202" s="85">
        <v>71.760000000000005</v>
      </c>
      <c r="E202" s="123"/>
      <c r="F202" s="85"/>
      <c r="G202" s="77">
        <f>C201+F201</f>
        <v>0</v>
      </c>
      <c r="H202" s="613"/>
      <c r="I202" s="613"/>
      <c r="J202" s="613"/>
      <c r="K202" s="11"/>
      <c r="L202" s="11"/>
    </row>
    <row r="203" spans="1:12" x14ac:dyDescent="0.25">
      <c r="A203" s="147" t="s">
        <v>120</v>
      </c>
      <c r="B203" s="239"/>
      <c r="C203" s="240"/>
      <c r="D203" s="124">
        <f>SUM(D204)</f>
        <v>482.02</v>
      </c>
      <c r="E203" s="124">
        <f t="shared" ref="E203:G203" si="60">SUM(E204)</f>
        <v>0</v>
      </c>
      <c r="F203" s="124">
        <f t="shared" si="60"/>
        <v>0</v>
      </c>
      <c r="G203" s="124">
        <f t="shared" si="60"/>
        <v>0</v>
      </c>
      <c r="H203" s="616"/>
      <c r="I203" s="616"/>
      <c r="J203" s="616"/>
      <c r="K203" s="11"/>
      <c r="L203" s="11"/>
    </row>
    <row r="204" spans="1:12" x14ac:dyDescent="0.25">
      <c r="A204" s="151"/>
      <c r="B204" s="87" t="s">
        <v>118</v>
      </c>
      <c r="C204" s="150" t="s">
        <v>119</v>
      </c>
      <c r="D204" s="85">
        <v>482.02</v>
      </c>
      <c r="E204" s="123"/>
      <c r="F204" s="77"/>
      <c r="G204" s="77">
        <f>C203+F203</f>
        <v>0</v>
      </c>
      <c r="H204" s="103"/>
      <c r="I204" s="103"/>
      <c r="J204" s="103"/>
      <c r="K204" s="11"/>
      <c r="L204" s="11"/>
    </row>
    <row r="205" spans="1:12" x14ac:dyDescent="0.25">
      <c r="A205" s="238" t="s">
        <v>186</v>
      </c>
      <c r="B205" s="189"/>
      <c r="C205" s="237"/>
      <c r="D205" s="83"/>
      <c r="E205" s="83"/>
      <c r="F205" s="83"/>
      <c r="G205" s="83">
        <f>G206</f>
        <v>155000</v>
      </c>
      <c r="H205" s="83">
        <f>H206</f>
        <v>125000</v>
      </c>
      <c r="I205" s="616"/>
      <c r="J205" s="616"/>
      <c r="K205" s="11"/>
      <c r="L205" s="11"/>
    </row>
    <row r="206" spans="1:12" x14ac:dyDescent="0.25">
      <c r="A206" s="107"/>
      <c r="B206" s="127">
        <v>717002</v>
      </c>
      <c r="C206" s="173" t="s">
        <v>187</v>
      </c>
      <c r="D206" s="613"/>
      <c r="E206" s="85"/>
      <c r="F206" s="173"/>
      <c r="G206" s="77">
        <v>155000</v>
      </c>
      <c r="H206" s="613">
        <v>125000</v>
      </c>
      <c r="I206" s="613"/>
      <c r="J206" s="613"/>
      <c r="K206" s="11"/>
      <c r="L206" s="11"/>
    </row>
    <row r="207" spans="1:12" x14ac:dyDescent="0.25">
      <c r="A207" s="238" t="s">
        <v>121</v>
      </c>
      <c r="B207" s="189"/>
      <c r="C207" s="237"/>
      <c r="D207" s="720"/>
      <c r="E207" s="235">
        <f>SUM(E208:E211)</f>
        <v>286057.05</v>
      </c>
      <c r="F207" s="83"/>
      <c r="G207" s="125">
        <f>SUM(G209:G213)</f>
        <v>337408.07</v>
      </c>
      <c r="H207" s="125">
        <f>SUM(H209:H213)</f>
        <v>19889.400000000001</v>
      </c>
      <c r="I207" s="616"/>
      <c r="J207" s="616"/>
      <c r="K207" s="11"/>
      <c r="L207" s="11"/>
    </row>
    <row r="208" spans="1:12" s="9" customFormat="1" x14ac:dyDescent="0.25">
      <c r="A208" s="146"/>
      <c r="B208" s="149">
        <v>716</v>
      </c>
      <c r="C208" s="150" t="s">
        <v>194</v>
      </c>
      <c r="D208" s="615"/>
      <c r="E208" s="158">
        <v>9306.66</v>
      </c>
      <c r="F208" s="76"/>
      <c r="G208" s="241"/>
      <c r="H208" s="615"/>
      <c r="I208" s="615"/>
      <c r="J208" s="615"/>
      <c r="K208" s="11"/>
      <c r="L208" s="11"/>
    </row>
    <row r="209" spans="1:12" x14ac:dyDescent="0.25">
      <c r="A209" s="104"/>
      <c r="B209" s="152">
        <v>717001</v>
      </c>
      <c r="C209" s="150" t="s">
        <v>195</v>
      </c>
      <c r="D209" s="77"/>
      <c r="E209" s="158">
        <v>67760</v>
      </c>
      <c r="F209" s="77"/>
      <c r="G209" s="133">
        <v>282986.81</v>
      </c>
      <c r="H209" s="103"/>
      <c r="I209" s="103"/>
      <c r="J209" s="103"/>
      <c r="K209" s="11"/>
      <c r="L209" s="11"/>
    </row>
    <row r="210" spans="1:12" x14ac:dyDescent="0.25">
      <c r="A210" s="104"/>
      <c r="B210" s="149">
        <v>717</v>
      </c>
      <c r="C210" s="150" t="s">
        <v>196</v>
      </c>
      <c r="D210" s="103"/>
      <c r="E210" s="77">
        <v>197013.19</v>
      </c>
      <c r="F210" s="77"/>
      <c r="G210" s="133">
        <v>22983.24</v>
      </c>
      <c r="H210" s="103"/>
      <c r="I210" s="103"/>
      <c r="J210" s="103"/>
      <c r="K210" s="11"/>
      <c r="L210" s="11"/>
    </row>
    <row r="211" spans="1:12" ht="26.25" x14ac:dyDescent="0.25">
      <c r="A211" s="104"/>
      <c r="B211" s="688">
        <v>717</v>
      </c>
      <c r="C211" s="150" t="s">
        <v>197</v>
      </c>
      <c r="D211" s="103"/>
      <c r="E211" s="77">
        <v>11977.2</v>
      </c>
      <c r="F211" s="77"/>
      <c r="G211" s="77">
        <v>31438.02</v>
      </c>
      <c r="H211" s="103"/>
      <c r="I211" s="103"/>
      <c r="J211" s="103"/>
      <c r="K211" s="11"/>
      <c r="L211" s="11"/>
    </row>
    <row r="212" spans="1:12" x14ac:dyDescent="0.25">
      <c r="A212" s="104"/>
      <c r="B212" s="688">
        <v>717</v>
      </c>
      <c r="C212" s="150" t="s">
        <v>388</v>
      </c>
      <c r="D212" s="103"/>
      <c r="E212" s="77"/>
      <c r="F212" s="77"/>
      <c r="G212" s="77"/>
      <c r="H212" s="103">
        <v>8053</v>
      </c>
      <c r="I212" s="103"/>
      <c r="J212" s="103"/>
      <c r="K212" s="691"/>
      <c r="L212" s="11"/>
    </row>
    <row r="213" spans="1:12" x14ac:dyDescent="0.25">
      <c r="A213" s="151"/>
      <c r="B213" s="689">
        <v>718</v>
      </c>
      <c r="C213" s="173" t="s">
        <v>386</v>
      </c>
      <c r="D213" s="712"/>
      <c r="E213" s="105"/>
      <c r="F213" s="707"/>
      <c r="G213" s="707"/>
      <c r="H213" s="613">
        <v>11836.4</v>
      </c>
      <c r="I213" s="615"/>
      <c r="J213" s="615"/>
      <c r="K213" s="691"/>
      <c r="L213" s="11"/>
    </row>
    <row r="214" spans="1:12" x14ac:dyDescent="0.25">
      <c r="A214" s="230" t="s">
        <v>122</v>
      </c>
      <c r="B214" s="231"/>
      <c r="C214" s="232"/>
      <c r="D214" s="125">
        <f>SUM(D179+D185+D191+D194+D201+D203)</f>
        <v>39698.53</v>
      </c>
      <c r="E214" s="125">
        <f>E179+E185+E191+E197+E207</f>
        <v>346503.22</v>
      </c>
      <c r="F214" s="125">
        <f>F179+F185+F191+F194+F197+F203</f>
        <v>151500</v>
      </c>
      <c r="G214" s="125">
        <f>G179+G185+G188+G191+G194+G197+G201+G203+G205+G207</f>
        <v>703292.07000000007</v>
      </c>
      <c r="H214" s="125">
        <f>H179+H185+H188+H191+H194+H197+H199+H201+H203+H205+H207</f>
        <v>307449.40000000002</v>
      </c>
      <c r="I214" s="125">
        <f t="shared" ref="I214:J214" si="61">I179+I185+I188+I191+I194+I197+I201+I203+I205+I207</f>
        <v>83700</v>
      </c>
      <c r="J214" s="125">
        <f t="shared" si="61"/>
        <v>73000</v>
      </c>
      <c r="K214" s="11"/>
      <c r="L214" s="11"/>
    </row>
    <row r="215" spans="1:12" x14ac:dyDescent="0.25">
      <c r="A215" s="723"/>
      <c r="B215" s="724"/>
      <c r="C215" s="725"/>
      <c r="D215" s="726"/>
      <c r="E215" s="726"/>
      <c r="F215" s="726"/>
      <c r="G215" s="726"/>
      <c r="H215" s="726"/>
      <c r="I215" s="726"/>
      <c r="J215" s="726"/>
      <c r="K215" s="11"/>
      <c r="L215" s="11"/>
    </row>
    <row r="216" spans="1:12" x14ac:dyDescent="0.25">
      <c r="A216" s="723"/>
      <c r="B216" s="724"/>
      <c r="C216" s="725"/>
      <c r="D216" s="726"/>
      <c r="E216" s="726"/>
      <c r="F216" s="726"/>
      <c r="G216" s="726"/>
      <c r="H216" s="726"/>
      <c r="I216" s="726"/>
      <c r="J216" s="726"/>
      <c r="K216" s="11"/>
      <c r="L216" s="11"/>
    </row>
    <row r="217" spans="1:12" x14ac:dyDescent="0.25">
      <c r="A217" s="723"/>
      <c r="B217" s="724"/>
      <c r="C217" s="725"/>
      <c r="D217" s="726"/>
      <c r="E217" s="726"/>
      <c r="F217" s="726"/>
      <c r="G217" s="726"/>
      <c r="H217" s="726"/>
      <c r="I217" s="726"/>
      <c r="J217" s="726"/>
      <c r="K217" s="11"/>
      <c r="L217" s="11"/>
    </row>
    <row r="218" spans="1:12" x14ac:dyDescent="0.25">
      <c r="A218" s="162"/>
      <c r="B218" s="162"/>
      <c r="C218" s="215"/>
      <c r="D218" s="163"/>
      <c r="E218" s="12"/>
      <c r="F218" s="129"/>
      <c r="G218" s="120"/>
      <c r="H218" s="215"/>
      <c r="I218" s="696"/>
      <c r="J218" s="696"/>
      <c r="K218" s="11"/>
      <c r="L218" s="11"/>
    </row>
    <row r="219" spans="1:12" x14ac:dyDescent="0.25">
      <c r="A219" s="162"/>
      <c r="B219" s="162"/>
      <c r="C219" s="215"/>
      <c r="D219" s="163"/>
      <c r="E219" s="12"/>
      <c r="F219" s="162"/>
      <c r="G219" s="129"/>
      <c r="H219" s="215"/>
      <c r="I219" s="696"/>
      <c r="J219" s="696"/>
      <c r="K219" s="11"/>
      <c r="L219" s="11"/>
    </row>
    <row r="220" spans="1:12" x14ac:dyDescent="0.25">
      <c r="A220" s="164" t="s">
        <v>123</v>
      </c>
      <c r="B220" s="165"/>
      <c r="C220" s="216"/>
      <c r="D220" s="57"/>
      <c r="E220" s="166"/>
      <c r="F220" s="79"/>
      <c r="G220" s="132"/>
      <c r="H220" s="617"/>
      <c r="I220" s="697"/>
      <c r="J220" s="697"/>
      <c r="K220" s="11"/>
      <c r="L220" s="11"/>
    </row>
    <row r="221" spans="1:12" x14ac:dyDescent="0.25">
      <c r="A221" s="151" t="s">
        <v>124</v>
      </c>
      <c r="B221" s="89"/>
      <c r="C221" s="150"/>
      <c r="D221" s="85"/>
      <c r="E221" s="123"/>
      <c r="F221" s="123"/>
      <c r="G221" s="77"/>
      <c r="H221" s="104"/>
      <c r="I221" s="77"/>
      <c r="J221" s="103"/>
      <c r="K221" s="11"/>
      <c r="L221" s="11"/>
    </row>
    <row r="222" spans="1:12" ht="26.25" x14ac:dyDescent="0.25">
      <c r="A222" s="75"/>
      <c r="B222" s="87" t="s">
        <v>125</v>
      </c>
      <c r="C222" s="150" t="s">
        <v>126</v>
      </c>
      <c r="D222" s="77">
        <v>12685.44</v>
      </c>
      <c r="E222" s="77">
        <v>13198.62</v>
      </c>
      <c r="F222" s="116">
        <v>13100</v>
      </c>
      <c r="G222" s="116">
        <v>13100</v>
      </c>
      <c r="H222" s="103">
        <v>13700</v>
      </c>
      <c r="I222" s="103">
        <v>13700</v>
      </c>
      <c r="J222" s="103">
        <v>13700</v>
      </c>
      <c r="K222" s="11"/>
      <c r="L222" s="11"/>
    </row>
    <row r="223" spans="1:12" ht="26.25" x14ac:dyDescent="0.25">
      <c r="A223" s="75"/>
      <c r="B223" s="87" t="s">
        <v>127</v>
      </c>
      <c r="C223" s="150" t="s">
        <v>128</v>
      </c>
      <c r="D223" s="77">
        <v>25184.98</v>
      </c>
      <c r="E223" s="77">
        <v>25467.83</v>
      </c>
      <c r="F223" s="116">
        <v>25400</v>
      </c>
      <c r="G223" s="116">
        <v>25400</v>
      </c>
      <c r="H223" s="103">
        <v>25750</v>
      </c>
      <c r="I223" s="103">
        <v>25750</v>
      </c>
      <c r="J223" s="103">
        <v>25750</v>
      </c>
      <c r="K223" s="11"/>
      <c r="L223" s="11"/>
    </row>
    <row r="224" spans="1:12" ht="26.25" x14ac:dyDescent="0.25">
      <c r="A224" s="151"/>
      <c r="B224" s="89" t="s">
        <v>129</v>
      </c>
      <c r="C224" s="150" t="s">
        <v>130</v>
      </c>
      <c r="D224" s="77">
        <v>34675.42</v>
      </c>
      <c r="E224" s="77">
        <v>38724.589999999997</v>
      </c>
      <c r="F224" s="116">
        <v>38800</v>
      </c>
      <c r="G224" s="116">
        <v>38800</v>
      </c>
      <c r="H224" s="77">
        <v>38400</v>
      </c>
      <c r="I224" s="77">
        <v>38400</v>
      </c>
      <c r="J224" s="77">
        <v>38400</v>
      </c>
      <c r="K224" s="11"/>
      <c r="L224" s="11"/>
    </row>
    <row r="225" spans="1:12" ht="26.25" x14ac:dyDescent="0.25">
      <c r="A225" s="107"/>
      <c r="B225" s="88" t="s">
        <v>131</v>
      </c>
      <c r="C225" s="150" t="s">
        <v>132</v>
      </c>
      <c r="D225" s="77">
        <v>91568.39</v>
      </c>
      <c r="E225" s="77">
        <v>89230.080000000002</v>
      </c>
      <c r="F225" s="116">
        <v>89000</v>
      </c>
      <c r="G225" s="116">
        <v>89000</v>
      </c>
      <c r="H225" s="103">
        <v>90000</v>
      </c>
      <c r="I225" s="103">
        <v>90000</v>
      </c>
      <c r="J225" s="103">
        <v>90000</v>
      </c>
      <c r="K225" s="11"/>
      <c r="L225" s="11"/>
    </row>
    <row r="226" spans="1:12" ht="26.25" x14ac:dyDescent="0.25">
      <c r="A226" s="107"/>
      <c r="B226" s="90" t="s">
        <v>133</v>
      </c>
      <c r="C226" s="150" t="s">
        <v>134</v>
      </c>
      <c r="D226" s="116">
        <v>55759.86</v>
      </c>
      <c r="E226" s="116">
        <v>56271.78</v>
      </c>
      <c r="F226" s="116">
        <v>56200</v>
      </c>
      <c r="G226" s="116">
        <v>56200</v>
      </c>
      <c r="H226" s="103">
        <v>56800</v>
      </c>
      <c r="I226" s="103">
        <v>56800</v>
      </c>
      <c r="J226" s="103">
        <v>56800</v>
      </c>
      <c r="K226" s="11"/>
      <c r="L226" s="11"/>
    </row>
    <row r="227" spans="1:12" ht="26.25" x14ac:dyDescent="0.25">
      <c r="A227" s="107"/>
      <c r="B227" s="128">
        <v>821005</v>
      </c>
      <c r="C227" s="217" t="s">
        <v>188</v>
      </c>
      <c r="D227" s="613"/>
      <c r="E227" s="77">
        <v>1286.4000000000001</v>
      </c>
      <c r="F227" s="116">
        <v>40120</v>
      </c>
      <c r="G227" s="116">
        <v>40120</v>
      </c>
      <c r="H227" s="103">
        <v>40680</v>
      </c>
      <c r="I227" s="103">
        <v>40680</v>
      </c>
      <c r="J227" s="103">
        <v>40680</v>
      </c>
      <c r="K227" s="11"/>
      <c r="L227" s="11"/>
    </row>
    <row r="228" spans="1:12" ht="26.25" x14ac:dyDescent="0.25">
      <c r="A228" s="107"/>
      <c r="B228" s="88">
        <v>824</v>
      </c>
      <c r="C228" s="150" t="s">
        <v>135</v>
      </c>
      <c r="D228" s="77">
        <v>643.20000000000005</v>
      </c>
      <c r="E228" s="85"/>
      <c r="F228" s="126">
        <v>1287</v>
      </c>
      <c r="G228" s="126">
        <v>1287</v>
      </c>
      <c r="H228" s="103">
        <v>1287</v>
      </c>
      <c r="I228" s="103">
        <v>1287</v>
      </c>
      <c r="J228" s="103">
        <v>1287</v>
      </c>
      <c r="K228" s="11"/>
      <c r="L228" s="11"/>
    </row>
    <row r="229" spans="1:12" x14ac:dyDescent="0.25">
      <c r="A229" s="248" t="s">
        <v>123</v>
      </c>
      <c r="B229" s="249"/>
      <c r="C229" s="250"/>
      <c r="D229" s="251">
        <f>SUM(D222:D228)</f>
        <v>220517.28999999998</v>
      </c>
      <c r="E229" s="722">
        <f>SUM(E222:E228)</f>
        <v>224179.3</v>
      </c>
      <c r="F229" s="251">
        <f>SUM(F222:F228)</f>
        <v>263907</v>
      </c>
      <c r="G229" s="251">
        <f>SUM(G222:G228)</f>
        <v>263907</v>
      </c>
      <c r="H229" s="251">
        <f>SUM(H222:H228)</f>
        <v>266617</v>
      </c>
      <c r="I229" s="251">
        <f t="shared" ref="I229:J229" si="62">SUM(I222:I228)</f>
        <v>266617</v>
      </c>
      <c r="J229" s="251">
        <f t="shared" si="62"/>
        <v>266617</v>
      </c>
      <c r="K229" s="11"/>
      <c r="L229" s="11"/>
    </row>
    <row r="230" spans="1:12" x14ac:dyDescent="0.25">
      <c r="A230" s="10"/>
      <c r="B230" s="10"/>
      <c r="C230" s="218"/>
      <c r="H230" s="206"/>
      <c r="I230" s="698"/>
      <c r="J230" s="698"/>
      <c r="K230" s="11"/>
      <c r="L230" s="11"/>
    </row>
    <row r="231" spans="1:12" x14ac:dyDescent="0.25">
      <c r="A231" s="10"/>
      <c r="B231" s="10"/>
      <c r="C231" s="206"/>
      <c r="D231" s="19"/>
      <c r="E231" s="22"/>
      <c r="F231" s="11"/>
      <c r="G231" s="11"/>
      <c r="H231" s="206"/>
      <c r="I231" s="698"/>
      <c r="J231" s="698"/>
      <c r="K231" s="11"/>
      <c r="L231" s="11"/>
    </row>
    <row r="232" spans="1:12" x14ac:dyDescent="0.25">
      <c r="A232" s="980" t="s">
        <v>136</v>
      </c>
      <c r="B232" s="981"/>
      <c r="C232" s="982"/>
      <c r="D232" s="273">
        <v>1347299.09</v>
      </c>
      <c r="E232" s="274">
        <v>1507552.56</v>
      </c>
      <c r="F232" s="275">
        <v>1383261</v>
      </c>
      <c r="G232" s="275">
        <v>1512822.43</v>
      </c>
      <c r="H232" s="618">
        <v>1527489.87</v>
      </c>
      <c r="I232" s="618">
        <v>1547074</v>
      </c>
      <c r="J232" s="618">
        <v>1567575</v>
      </c>
      <c r="K232" s="11"/>
      <c r="L232" s="11"/>
    </row>
    <row r="233" spans="1:12" x14ac:dyDescent="0.25">
      <c r="A233" s="277" t="s">
        <v>175</v>
      </c>
      <c r="B233" s="277"/>
      <c r="C233" s="278"/>
      <c r="D233" s="279">
        <v>78924</v>
      </c>
      <c r="E233" s="279">
        <v>4740</v>
      </c>
      <c r="F233" s="280">
        <v>10000</v>
      </c>
      <c r="G233" s="280">
        <v>115000</v>
      </c>
      <c r="H233" s="619">
        <v>5000</v>
      </c>
      <c r="I233" s="619">
        <v>5000</v>
      </c>
      <c r="J233" s="619">
        <v>5000</v>
      </c>
      <c r="K233" s="11"/>
      <c r="L233" s="11"/>
    </row>
    <row r="234" spans="1:12" x14ac:dyDescent="0.25">
      <c r="A234" s="270" t="s">
        <v>170</v>
      </c>
      <c r="B234" s="270"/>
      <c r="C234" s="281"/>
      <c r="D234" s="268">
        <v>18450.29</v>
      </c>
      <c r="E234" s="269">
        <v>295372.67</v>
      </c>
      <c r="F234" s="269">
        <v>122937</v>
      </c>
      <c r="G234" s="269">
        <v>663105.61</v>
      </c>
      <c r="H234" s="620">
        <v>305000</v>
      </c>
      <c r="I234" s="620">
        <v>50000</v>
      </c>
      <c r="J234" s="620">
        <v>50000</v>
      </c>
      <c r="K234" s="11"/>
      <c r="L234" s="11"/>
    </row>
    <row r="235" spans="1:12" x14ac:dyDescent="0.25">
      <c r="A235" s="253" t="s">
        <v>176</v>
      </c>
      <c r="B235" s="253"/>
      <c r="C235" s="254"/>
      <c r="D235" s="264">
        <f>SUM(D232:D234)</f>
        <v>1444673.3800000001</v>
      </c>
      <c r="E235" s="264">
        <f>SUM(E232:E234)</f>
        <v>1807665.23</v>
      </c>
      <c r="F235" s="264">
        <f>SUM(F232:F234)</f>
        <v>1516198</v>
      </c>
      <c r="G235" s="255">
        <f>SUM(G232:G234)</f>
        <v>2290928.04</v>
      </c>
      <c r="H235" s="255">
        <f>SUM(H232:H234)</f>
        <v>1837489.87</v>
      </c>
      <c r="I235" s="255">
        <f t="shared" ref="I235:J235" si="63">SUM(I232:I234)</f>
        <v>1602074</v>
      </c>
      <c r="J235" s="255">
        <f t="shared" si="63"/>
        <v>1622575</v>
      </c>
      <c r="K235" s="11"/>
      <c r="L235" s="11"/>
    </row>
    <row r="236" spans="1:12" x14ac:dyDescent="0.25">
      <c r="A236" s="256" t="s">
        <v>207</v>
      </c>
      <c r="B236" s="253"/>
      <c r="C236" s="104"/>
      <c r="D236" s="264">
        <v>14596.34</v>
      </c>
      <c r="E236" s="255">
        <v>15055.08</v>
      </c>
      <c r="F236" s="257">
        <v>15950</v>
      </c>
      <c r="G236" s="255">
        <v>16800</v>
      </c>
      <c r="H236" s="255">
        <v>20940</v>
      </c>
      <c r="I236" s="621">
        <v>16250</v>
      </c>
      <c r="J236" s="621">
        <v>16250</v>
      </c>
      <c r="K236" s="11"/>
      <c r="L236" s="11"/>
    </row>
    <row r="237" spans="1:12" ht="14.25" customHeight="1" x14ac:dyDescent="0.25">
      <c r="A237" s="995" t="s">
        <v>201</v>
      </c>
      <c r="B237" s="984"/>
      <c r="C237" s="985"/>
      <c r="D237" s="252">
        <f>SUM(D235:D236)</f>
        <v>1459269.7200000002</v>
      </c>
      <c r="E237" s="252">
        <f>SUM(E235:E236)</f>
        <v>1822720.31</v>
      </c>
      <c r="F237" s="252">
        <f>SUM(F235:F236)</f>
        <v>1532148</v>
      </c>
      <c r="G237" s="252">
        <f>SUM(G235:G236)</f>
        <v>2307728.04</v>
      </c>
      <c r="H237" s="252">
        <f>SUM(H235:H236)</f>
        <v>1858429.87</v>
      </c>
      <c r="I237" s="252">
        <f t="shared" ref="I237:J237" si="64">SUM(I235:I236)</f>
        <v>1618324</v>
      </c>
      <c r="J237" s="252">
        <f t="shared" si="64"/>
        <v>1638825</v>
      </c>
      <c r="K237" s="11"/>
      <c r="L237" s="11"/>
    </row>
    <row r="238" spans="1:12" ht="12.75" customHeight="1" x14ac:dyDescent="0.25">
      <c r="A238" s="265"/>
      <c r="B238" s="258"/>
      <c r="C238" s="259"/>
      <c r="D238" s="266"/>
      <c r="E238" s="260"/>
      <c r="F238" s="260"/>
      <c r="G238" s="260"/>
      <c r="H238" s="622"/>
      <c r="I238" s="622"/>
      <c r="J238" s="622"/>
      <c r="K238" s="11"/>
      <c r="L238" s="11"/>
    </row>
    <row r="239" spans="1:12" x14ac:dyDescent="0.25">
      <c r="A239" s="980" t="s">
        <v>0</v>
      </c>
      <c r="B239" s="981"/>
      <c r="C239" s="982"/>
      <c r="D239" s="274">
        <f>D176</f>
        <v>530717.9</v>
      </c>
      <c r="E239" s="276">
        <f>E176</f>
        <v>534965.2699999999</v>
      </c>
      <c r="F239" s="275">
        <f>F176</f>
        <v>592782</v>
      </c>
      <c r="G239" s="274">
        <f>G176</f>
        <v>696253.72000000009</v>
      </c>
      <c r="H239" s="274">
        <f>H176</f>
        <v>604109.61</v>
      </c>
      <c r="I239" s="274">
        <f t="shared" ref="I239:J239" si="65">I176</f>
        <v>591394.61</v>
      </c>
      <c r="J239" s="274">
        <f t="shared" si="65"/>
        <v>591194.61</v>
      </c>
      <c r="K239" s="11"/>
      <c r="L239" s="11"/>
    </row>
    <row r="240" spans="1:12" ht="16.5" customHeight="1" x14ac:dyDescent="0.25">
      <c r="A240" s="282" t="s">
        <v>202</v>
      </c>
      <c r="B240" s="283"/>
      <c r="C240" s="284"/>
      <c r="D240" s="279">
        <f>D214</f>
        <v>39698.53</v>
      </c>
      <c r="E240" s="285">
        <f>E214</f>
        <v>346503.22</v>
      </c>
      <c r="F240" s="280">
        <f>F214</f>
        <v>151500</v>
      </c>
      <c r="G240" s="280">
        <f>G214</f>
        <v>703292.07000000007</v>
      </c>
      <c r="H240" s="280">
        <f>H214</f>
        <v>307449.40000000002</v>
      </c>
      <c r="I240" s="280">
        <f t="shared" ref="I240:J240" si="66">I214</f>
        <v>83700</v>
      </c>
      <c r="J240" s="280">
        <f t="shared" si="66"/>
        <v>73000</v>
      </c>
      <c r="K240" s="11"/>
      <c r="L240" s="11"/>
    </row>
    <row r="241" spans="1:12" x14ac:dyDescent="0.25">
      <c r="A241" s="271" t="s">
        <v>203</v>
      </c>
      <c r="B241" s="286"/>
      <c r="C241" s="287"/>
      <c r="D241" s="268">
        <f>D229</f>
        <v>220517.28999999998</v>
      </c>
      <c r="E241" s="288">
        <f>E229</f>
        <v>224179.3</v>
      </c>
      <c r="F241" s="269">
        <f>F229</f>
        <v>263907</v>
      </c>
      <c r="G241" s="269">
        <f>G229</f>
        <v>263907</v>
      </c>
      <c r="H241" s="269">
        <f>H229</f>
        <v>266617</v>
      </c>
      <c r="I241" s="269">
        <f t="shared" ref="I241:J241" si="67">I229</f>
        <v>266617</v>
      </c>
      <c r="J241" s="269">
        <f t="shared" si="67"/>
        <v>266617</v>
      </c>
      <c r="K241" s="11"/>
      <c r="L241" s="11"/>
    </row>
    <row r="242" spans="1:12" ht="16.5" customHeight="1" x14ac:dyDescent="0.25">
      <c r="A242" s="263" t="s">
        <v>204</v>
      </c>
      <c r="B242" s="261"/>
      <c r="C242" s="262"/>
      <c r="D242" s="264">
        <v>458445.71</v>
      </c>
      <c r="E242" s="267">
        <v>556493.93000000005</v>
      </c>
      <c r="F242" s="255">
        <v>523959</v>
      </c>
      <c r="G242" s="255">
        <v>577967</v>
      </c>
      <c r="H242" s="621">
        <v>632789</v>
      </c>
      <c r="I242" s="621">
        <v>668830</v>
      </c>
      <c r="J242" s="621">
        <v>700118</v>
      </c>
      <c r="K242" s="11"/>
      <c r="L242" s="11"/>
    </row>
    <row r="243" spans="1:12" ht="15.75" customHeight="1" x14ac:dyDescent="0.25">
      <c r="A243" s="983" t="s">
        <v>205</v>
      </c>
      <c r="B243" s="984"/>
      <c r="C243" s="985"/>
      <c r="D243" s="252">
        <f>SUM(D239:D242)</f>
        <v>1249379.43</v>
      </c>
      <c r="E243" s="289">
        <f>SUM(E239:E242)</f>
        <v>1662141.7199999997</v>
      </c>
      <c r="F243" s="289">
        <f>SUM(F239:F242)</f>
        <v>1532148</v>
      </c>
      <c r="G243" s="289">
        <f>SUM(G239:G242)</f>
        <v>2241419.79</v>
      </c>
      <c r="H243" s="289">
        <f>SUM(H239:H242)</f>
        <v>1810965.01</v>
      </c>
      <c r="I243" s="289">
        <f t="shared" ref="I243:J243" si="68">SUM(I239:I242)</f>
        <v>1610541.6099999999</v>
      </c>
      <c r="J243" s="289">
        <f t="shared" si="68"/>
        <v>1630929.6099999999</v>
      </c>
      <c r="K243" s="11"/>
      <c r="L243" s="11" t="s">
        <v>417</v>
      </c>
    </row>
    <row r="244" spans="1:12" x14ac:dyDescent="0.25">
      <c r="A244" s="290" t="s">
        <v>206</v>
      </c>
      <c r="B244" s="291"/>
      <c r="C244" s="292"/>
      <c r="D244" s="293">
        <f>D237-D243</f>
        <v>209890.29000000027</v>
      </c>
      <c r="E244" s="293">
        <f>E237-E243</f>
        <v>160578.59000000032</v>
      </c>
      <c r="F244" s="293">
        <f>F237-F243</f>
        <v>0</v>
      </c>
      <c r="G244" s="293">
        <f>G237-G243</f>
        <v>66308.25</v>
      </c>
      <c r="H244" s="293">
        <f>H237-H243</f>
        <v>47464.860000000102</v>
      </c>
      <c r="I244" s="293">
        <f t="shared" ref="I244:J244" si="69">I237-I243</f>
        <v>7782.3900000001304</v>
      </c>
      <c r="J244" s="293">
        <f t="shared" si="69"/>
        <v>7895.3900000001304</v>
      </c>
      <c r="K244" s="11"/>
      <c r="L244" s="11"/>
    </row>
    <row r="245" spans="1:12" x14ac:dyDescent="0.25">
      <c r="A245" s="20"/>
      <c r="B245" s="26"/>
      <c r="C245" s="219"/>
      <c r="D245" s="19"/>
      <c r="E245" s="27"/>
      <c r="F245" s="11"/>
      <c r="G245" s="11"/>
      <c r="H245" s="206"/>
      <c r="I245" s="698"/>
      <c r="J245" s="698"/>
      <c r="K245" s="11"/>
      <c r="L245" s="11"/>
    </row>
    <row r="246" spans="1:12" x14ac:dyDescent="0.25">
      <c r="A246" s="20"/>
      <c r="B246" s="26"/>
      <c r="C246" s="219"/>
      <c r="D246" s="19"/>
      <c r="E246" s="28"/>
      <c r="F246" s="11"/>
      <c r="G246" s="11"/>
      <c r="H246" s="206"/>
      <c r="I246" s="698"/>
      <c r="J246" s="698"/>
      <c r="K246" s="11"/>
      <c r="L246" s="11"/>
    </row>
    <row r="247" spans="1:12" x14ac:dyDescent="0.25">
      <c r="A247" s="25"/>
      <c r="B247" s="24"/>
      <c r="C247" s="219"/>
      <c r="D247" s="29"/>
      <c r="E247" s="27"/>
      <c r="F247" s="11"/>
      <c r="G247" s="11"/>
      <c r="H247" s="206"/>
      <c r="I247" s="698"/>
      <c r="J247" s="698"/>
      <c r="K247" s="11"/>
      <c r="L247" s="11"/>
    </row>
    <row r="248" spans="1:12" x14ac:dyDescent="0.25">
      <c r="A248" s="25"/>
      <c r="B248" s="24"/>
      <c r="C248" s="219"/>
      <c r="D248" s="19"/>
      <c r="E248" s="27"/>
      <c r="F248" s="11"/>
      <c r="G248" s="11"/>
      <c r="H248" s="206"/>
      <c r="I248" s="698"/>
      <c r="J248" s="698"/>
      <c r="K248" s="11"/>
      <c r="L248" s="11"/>
    </row>
    <row r="249" spans="1:12" x14ac:dyDescent="0.25">
      <c r="A249" s="25"/>
      <c r="B249" s="24"/>
      <c r="C249" s="219"/>
      <c r="D249" s="19"/>
      <c r="E249" s="27"/>
      <c r="F249" s="11"/>
      <c r="G249" s="11"/>
      <c r="H249" s="206"/>
      <c r="I249" s="698"/>
      <c r="J249" s="698"/>
      <c r="K249" s="11"/>
      <c r="L249" s="11"/>
    </row>
    <row r="250" spans="1:12" x14ac:dyDescent="0.25">
      <c r="A250" s="25"/>
      <c r="B250" s="24"/>
      <c r="C250" s="219"/>
      <c r="D250" s="19"/>
      <c r="E250" s="30"/>
      <c r="F250" s="11"/>
      <c r="G250" s="11"/>
      <c r="H250" s="206"/>
      <c r="I250" s="698"/>
      <c r="J250" s="698"/>
      <c r="K250" s="11"/>
      <c r="L250" s="11"/>
    </row>
    <row r="251" spans="1:12" x14ac:dyDescent="0.25">
      <c r="A251" s="20"/>
      <c r="B251" s="26"/>
      <c r="C251" s="220"/>
      <c r="D251" s="18"/>
      <c r="E251" s="31"/>
      <c r="F251" s="11"/>
      <c r="G251" s="11"/>
      <c r="H251" s="206"/>
      <c r="I251" s="698"/>
      <c r="J251" s="698"/>
      <c r="K251" s="11"/>
      <c r="L251" s="11"/>
    </row>
    <row r="252" spans="1:12" x14ac:dyDescent="0.25">
      <c r="A252" s="7"/>
      <c r="B252" s="26"/>
      <c r="C252" s="220"/>
      <c r="D252" s="19"/>
      <c r="E252" s="31"/>
      <c r="G252" s="11"/>
      <c r="H252" s="206"/>
      <c r="I252" s="698"/>
      <c r="J252" s="698"/>
      <c r="K252" s="11"/>
      <c r="L252" s="11"/>
    </row>
    <row r="253" spans="1:12" x14ac:dyDescent="0.25">
      <c r="A253" s="11"/>
      <c r="B253" s="11"/>
      <c r="C253" s="206"/>
      <c r="D253" s="19"/>
      <c r="E253" s="31"/>
      <c r="F253" s="11"/>
      <c r="G253" s="11"/>
      <c r="H253" s="206"/>
      <c r="I253" s="698"/>
      <c r="J253" s="698"/>
      <c r="K253" s="11"/>
      <c r="L253" s="11"/>
    </row>
    <row r="254" spans="1:12" x14ac:dyDescent="0.25">
      <c r="D254" s="19"/>
      <c r="E254" s="33"/>
      <c r="F254" s="12"/>
      <c r="G254" s="32"/>
      <c r="H254" s="206"/>
      <c r="I254" s="698"/>
      <c r="J254" s="698"/>
      <c r="K254" s="11"/>
      <c r="L254" s="11"/>
    </row>
    <row r="255" spans="1:12" x14ac:dyDescent="0.25">
      <c r="D255" s="18"/>
      <c r="E255" s="31"/>
      <c r="F255" s="11"/>
      <c r="G255" s="22"/>
      <c r="H255" s="206"/>
      <c r="I255" s="698"/>
      <c r="J255" s="698"/>
      <c r="K255" s="11"/>
      <c r="L255" s="11"/>
    </row>
    <row r="256" spans="1:12" x14ac:dyDescent="0.25">
      <c r="D256" s="19"/>
      <c r="E256" s="33"/>
      <c r="F256" s="11"/>
      <c r="G256" s="32"/>
      <c r="H256" s="206"/>
      <c r="I256" s="698"/>
      <c r="J256" s="698"/>
      <c r="K256" s="11"/>
      <c r="L256" s="11"/>
    </row>
    <row r="257" spans="4:12" x14ac:dyDescent="0.25">
      <c r="D257" s="34"/>
      <c r="E257" s="31"/>
      <c r="F257" s="11"/>
      <c r="G257" s="11"/>
      <c r="H257" s="206"/>
      <c r="I257" s="698"/>
      <c r="J257" s="698"/>
      <c r="K257" s="11"/>
      <c r="L257" s="11"/>
    </row>
    <row r="258" spans="4:12" x14ac:dyDescent="0.25">
      <c r="D258" s="35"/>
      <c r="E258" s="31"/>
      <c r="F258" s="11"/>
      <c r="G258" s="11"/>
      <c r="H258" s="206"/>
      <c r="I258" s="698"/>
      <c r="J258" s="698"/>
      <c r="K258" s="11"/>
      <c r="L258" s="11"/>
    </row>
    <row r="259" spans="4:12" x14ac:dyDescent="0.25">
      <c r="D259" s="35"/>
      <c r="E259" s="31"/>
      <c r="F259" s="11"/>
      <c r="G259" s="11"/>
      <c r="H259" s="206"/>
      <c r="I259" s="698"/>
      <c r="J259" s="698"/>
      <c r="K259" s="11"/>
      <c r="L259" s="11"/>
    </row>
    <row r="260" spans="4:12" x14ac:dyDescent="0.25">
      <c r="D260" s="35"/>
      <c r="E260" s="31"/>
      <c r="F260" s="11"/>
      <c r="G260" s="11"/>
      <c r="H260" s="206"/>
      <c r="I260" s="698"/>
      <c r="J260" s="698"/>
      <c r="K260" s="11"/>
      <c r="L260" s="11"/>
    </row>
    <row r="261" spans="4:12" x14ac:dyDescent="0.25">
      <c r="D261" s="35"/>
      <c r="E261" s="33"/>
      <c r="F261" s="11"/>
      <c r="G261" s="11"/>
      <c r="H261" s="206"/>
      <c r="I261" s="698"/>
      <c r="J261" s="698"/>
      <c r="K261" s="11"/>
      <c r="L261" s="11"/>
    </row>
    <row r="262" spans="4:12" x14ac:dyDescent="0.25">
      <c r="D262" s="35"/>
      <c r="E262" s="33"/>
      <c r="F262" s="11"/>
      <c r="G262" s="11"/>
      <c r="H262" s="206"/>
      <c r="I262" s="698"/>
      <c r="J262" s="698"/>
      <c r="K262" s="11"/>
      <c r="L262" s="11"/>
    </row>
    <row r="263" spans="4:12" x14ac:dyDescent="0.25">
      <c r="D263" s="35"/>
      <c r="E263" s="27"/>
      <c r="F263" s="11"/>
      <c r="G263" s="11"/>
      <c r="H263" s="206"/>
      <c r="I263" s="698"/>
      <c r="J263" s="698"/>
      <c r="K263" s="11"/>
      <c r="L263" s="11"/>
    </row>
    <row r="264" spans="4:12" x14ac:dyDescent="0.25">
      <c r="D264" s="36"/>
      <c r="F264" s="11"/>
      <c r="G264" s="11"/>
      <c r="H264" s="206"/>
      <c r="I264" s="698"/>
      <c r="J264" s="698"/>
      <c r="K264" s="11"/>
      <c r="L264" s="11"/>
    </row>
    <row r="265" spans="4:12" x14ac:dyDescent="0.25">
      <c r="D265" s="36"/>
      <c r="F265" s="11"/>
      <c r="G265" s="11"/>
      <c r="H265" s="206"/>
      <c r="I265" s="698"/>
      <c r="J265" s="698"/>
      <c r="K265" s="11"/>
      <c r="L265" s="11"/>
    </row>
    <row r="266" spans="4:12" x14ac:dyDescent="0.25">
      <c r="D266" s="36"/>
      <c r="F266" s="11"/>
      <c r="G266" s="11"/>
      <c r="H266" s="206"/>
      <c r="I266" s="698"/>
      <c r="J266" s="698"/>
      <c r="K266" s="11"/>
      <c r="L266" s="11"/>
    </row>
    <row r="267" spans="4:12" x14ac:dyDescent="0.25">
      <c r="D267" s="36"/>
      <c r="F267" s="11"/>
      <c r="G267" s="11"/>
      <c r="H267" s="206"/>
      <c r="I267" s="698"/>
      <c r="J267" s="698"/>
      <c r="K267" s="11"/>
      <c r="L267" s="11"/>
    </row>
    <row r="268" spans="4:12" x14ac:dyDescent="0.25">
      <c r="D268" s="36"/>
      <c r="F268" s="11"/>
      <c r="G268" s="11"/>
      <c r="H268" s="206"/>
      <c r="I268" s="698"/>
      <c r="J268" s="698"/>
      <c r="K268" s="11"/>
      <c r="L268" s="11"/>
    </row>
    <row r="269" spans="4:12" x14ac:dyDescent="0.25">
      <c r="D269" s="36"/>
      <c r="F269" s="11"/>
      <c r="G269" s="11"/>
      <c r="H269" s="206"/>
      <c r="I269" s="698"/>
      <c r="J269" s="698"/>
      <c r="K269" s="11"/>
      <c r="L269" s="11"/>
    </row>
    <row r="270" spans="4:12" x14ac:dyDescent="0.25">
      <c r="D270" s="36"/>
      <c r="F270" s="11"/>
      <c r="G270" s="22"/>
      <c r="H270" s="206"/>
      <c r="I270" s="698"/>
      <c r="J270" s="698"/>
      <c r="K270" s="11"/>
      <c r="L270" s="11"/>
    </row>
    <row r="271" spans="4:12" x14ac:dyDescent="0.25">
      <c r="D271" s="36"/>
      <c r="F271" s="11"/>
      <c r="G271" s="37"/>
      <c r="H271" s="206"/>
      <c r="I271" s="698"/>
      <c r="J271" s="698"/>
      <c r="K271" s="11"/>
      <c r="L271" s="11"/>
    </row>
    <row r="272" spans="4:12" x14ac:dyDescent="0.25">
      <c r="D272" s="19"/>
      <c r="F272" s="11"/>
      <c r="G272" s="37"/>
      <c r="H272" s="206"/>
      <c r="I272" s="698"/>
      <c r="J272" s="698"/>
      <c r="K272" s="11"/>
      <c r="L272" s="11"/>
    </row>
    <row r="273" spans="1:12" x14ac:dyDescent="0.25">
      <c r="D273" s="19"/>
      <c r="F273" s="23"/>
      <c r="G273" s="11"/>
      <c r="H273" s="206"/>
      <c r="I273" s="698"/>
      <c r="J273" s="698"/>
      <c r="K273" s="11"/>
      <c r="L273" s="11"/>
    </row>
    <row r="274" spans="1:12" x14ac:dyDescent="0.25">
      <c r="D274" s="19"/>
      <c r="F274" s="11"/>
      <c r="G274" s="37"/>
      <c r="H274" s="206"/>
      <c r="I274" s="698"/>
      <c r="J274" s="698"/>
      <c r="K274" s="11"/>
      <c r="L274" s="11"/>
    </row>
    <row r="275" spans="1:12" x14ac:dyDescent="0.25">
      <c r="D275" s="19"/>
      <c r="F275" s="11"/>
      <c r="G275" s="11"/>
      <c r="H275" s="206"/>
      <c r="I275" s="698"/>
      <c r="J275" s="698"/>
      <c r="K275" s="11"/>
      <c r="L275" s="11"/>
    </row>
    <row r="276" spans="1:12" x14ac:dyDescent="0.25">
      <c r="D276" s="19"/>
      <c r="F276" s="11"/>
      <c r="G276" s="11"/>
      <c r="H276" s="206"/>
      <c r="I276" s="698"/>
      <c r="J276" s="698"/>
      <c r="K276" s="11"/>
      <c r="L276" s="11"/>
    </row>
    <row r="277" spans="1:12" x14ac:dyDescent="0.25">
      <c r="F277" s="11"/>
      <c r="G277" s="11"/>
      <c r="H277" s="206"/>
      <c r="I277" s="698"/>
      <c r="J277" s="698"/>
      <c r="K277" s="11"/>
      <c r="L277" s="11"/>
    </row>
    <row r="278" spans="1:12" x14ac:dyDescent="0.25">
      <c r="F278" s="11"/>
      <c r="G278" s="11"/>
      <c r="H278" s="206"/>
      <c r="I278" s="698"/>
      <c r="J278" s="698"/>
      <c r="K278" s="11"/>
      <c r="L278" s="11"/>
    </row>
    <row r="279" spans="1:12" x14ac:dyDescent="0.25">
      <c r="A279" s="38"/>
      <c r="B279" s="14"/>
      <c r="C279" s="221"/>
      <c r="E279" s="39"/>
      <c r="F279" s="11"/>
      <c r="G279" s="11"/>
      <c r="H279" s="206"/>
      <c r="I279" s="698"/>
      <c r="J279" s="698"/>
      <c r="K279" s="11"/>
      <c r="L279" s="11"/>
    </row>
    <row r="280" spans="1:12" x14ac:dyDescent="0.25">
      <c r="A280" s="38"/>
      <c r="B280" s="14"/>
      <c r="C280" s="221"/>
      <c r="E280" s="39"/>
      <c r="F280" s="11"/>
      <c r="G280" s="11"/>
      <c r="H280" s="206"/>
      <c r="I280" s="698"/>
      <c r="J280" s="698"/>
      <c r="K280" s="11"/>
      <c r="L280" s="11"/>
    </row>
    <row r="281" spans="1:12" x14ac:dyDescent="0.25">
      <c r="A281" s="38"/>
      <c r="B281" s="14"/>
      <c r="C281" s="221"/>
      <c r="E281" s="39"/>
      <c r="F281" s="11"/>
      <c r="G281" s="11"/>
      <c r="H281" s="206"/>
      <c r="I281" s="698"/>
      <c r="J281" s="698"/>
      <c r="K281" s="11"/>
      <c r="L281" s="11"/>
    </row>
    <row r="282" spans="1:12" x14ac:dyDescent="0.25">
      <c r="A282" s="38"/>
      <c r="B282" s="14"/>
      <c r="C282" s="221"/>
      <c r="E282" s="39"/>
      <c r="F282" s="11"/>
      <c r="G282" s="11"/>
      <c r="H282" s="206"/>
      <c r="I282" s="698"/>
      <c r="J282" s="698"/>
      <c r="K282" s="11"/>
      <c r="L282" s="11"/>
    </row>
    <row r="283" spans="1:12" x14ac:dyDescent="0.25">
      <c r="A283" s="40"/>
      <c r="B283" s="14"/>
      <c r="C283" s="221"/>
      <c r="E283" s="39"/>
      <c r="F283" s="11"/>
      <c r="G283" s="11"/>
      <c r="H283" s="206"/>
      <c r="I283" s="698"/>
      <c r="J283" s="698"/>
      <c r="K283" s="11"/>
      <c r="L283" s="11"/>
    </row>
    <row r="284" spans="1:12" x14ac:dyDescent="0.25">
      <c r="A284" s="40"/>
      <c r="B284" s="41"/>
      <c r="C284" s="42"/>
      <c r="E284" s="43"/>
      <c r="F284" s="11"/>
      <c r="G284" s="11"/>
      <c r="H284" s="206"/>
      <c r="I284" s="698"/>
      <c r="J284" s="698"/>
      <c r="K284" s="11"/>
      <c r="L284" s="11"/>
    </row>
    <row r="285" spans="1:12" x14ac:dyDescent="0.25">
      <c r="A285" s="38"/>
      <c r="B285" s="44"/>
      <c r="C285" s="221"/>
      <c r="E285" s="39"/>
      <c r="F285" s="11"/>
      <c r="G285" s="11"/>
      <c r="H285" s="206"/>
      <c r="I285" s="698"/>
      <c r="J285" s="698"/>
      <c r="K285" s="11"/>
      <c r="L285" s="11"/>
    </row>
    <row r="286" spans="1:12" x14ac:dyDescent="0.25">
      <c r="A286" s="38"/>
      <c r="B286" s="14"/>
      <c r="C286" s="221"/>
      <c r="E286" s="39"/>
      <c r="F286" s="11"/>
      <c r="G286" s="11"/>
      <c r="H286" s="206"/>
      <c r="I286" s="698"/>
      <c r="J286" s="698"/>
      <c r="K286" s="11"/>
      <c r="L286" s="11"/>
    </row>
    <row r="287" spans="1:12" x14ac:dyDescent="0.25">
      <c r="A287" s="11"/>
      <c r="B287" s="11"/>
      <c r="C287" s="206"/>
      <c r="E287" s="27"/>
      <c r="G287" s="11"/>
      <c r="H287" s="206"/>
      <c r="I287" s="698"/>
      <c r="J287" s="698"/>
      <c r="K287" s="11"/>
      <c r="L287" s="11"/>
    </row>
    <row r="288" spans="1:12" x14ac:dyDescent="0.25">
      <c r="A288" s="11"/>
      <c r="B288" s="11"/>
      <c r="C288" s="206"/>
      <c r="E288" s="27"/>
      <c r="F288" s="11"/>
      <c r="G288" s="11"/>
      <c r="H288" s="206"/>
      <c r="I288" s="698"/>
      <c r="J288" s="698"/>
      <c r="K288" s="11"/>
      <c r="L288" s="11"/>
    </row>
    <row r="289" spans="1:12" x14ac:dyDescent="0.25">
      <c r="A289" s="11"/>
      <c r="B289" s="11"/>
      <c r="C289" s="206"/>
      <c r="E289" s="27"/>
      <c r="F289" s="11"/>
      <c r="G289" s="11"/>
      <c r="H289" s="206"/>
      <c r="I289" s="698"/>
      <c r="J289" s="698"/>
      <c r="K289" s="11"/>
      <c r="L289" s="11"/>
    </row>
    <row r="290" spans="1:12" x14ac:dyDescent="0.25">
      <c r="A290" s="11"/>
      <c r="B290" s="11"/>
      <c r="C290" s="206"/>
      <c r="E290" s="27"/>
      <c r="F290" s="11"/>
      <c r="G290" s="11"/>
      <c r="H290" s="206"/>
      <c r="I290" s="698"/>
      <c r="J290" s="698"/>
      <c r="K290" s="11"/>
      <c r="L290" s="11"/>
    </row>
    <row r="291" spans="1:12" x14ac:dyDescent="0.25">
      <c r="A291" s="11"/>
      <c r="B291" s="11"/>
      <c r="C291" s="206"/>
      <c r="E291" s="27"/>
      <c r="F291" s="11"/>
      <c r="G291" s="11"/>
      <c r="H291" s="206"/>
      <c r="I291" s="698"/>
      <c r="J291" s="698"/>
      <c r="K291" s="11"/>
      <c r="L291" s="11"/>
    </row>
    <row r="292" spans="1:12" x14ac:dyDescent="0.25">
      <c r="B292" s="10"/>
      <c r="C292" s="218"/>
      <c r="E292" s="45"/>
      <c r="F292" s="11"/>
      <c r="G292" s="11"/>
      <c r="H292" s="206"/>
      <c r="I292" s="698"/>
      <c r="J292" s="698"/>
      <c r="K292" s="11"/>
      <c r="L292" s="11"/>
    </row>
    <row r="293" spans="1:12" x14ac:dyDescent="0.25">
      <c r="B293" s="10"/>
      <c r="C293" s="218"/>
      <c r="E293" s="45"/>
      <c r="F293" s="11"/>
      <c r="G293" s="11"/>
      <c r="H293" s="206"/>
      <c r="I293" s="698"/>
      <c r="J293" s="698"/>
      <c r="K293" s="11"/>
      <c r="L293" s="11"/>
    </row>
    <row r="294" spans="1:12" x14ac:dyDescent="0.25">
      <c r="B294" s="10"/>
      <c r="C294" s="218"/>
      <c r="E294" s="45"/>
      <c r="F294" s="11"/>
      <c r="G294" s="11"/>
      <c r="H294" s="206"/>
      <c r="I294" s="698"/>
      <c r="J294" s="698"/>
      <c r="K294" s="11"/>
      <c r="L294" s="11"/>
    </row>
    <row r="295" spans="1:12" x14ac:dyDescent="0.25">
      <c r="A295" s="46"/>
      <c r="B295" s="14"/>
      <c r="C295" s="222"/>
      <c r="E295" s="47"/>
      <c r="F295" s="11"/>
      <c r="G295" s="11"/>
      <c r="H295" s="206"/>
      <c r="I295" s="698"/>
      <c r="J295" s="698"/>
      <c r="K295" s="11"/>
      <c r="L295" s="11"/>
    </row>
    <row r="296" spans="1:12" x14ac:dyDescent="0.25">
      <c r="A296" s="46"/>
      <c r="B296" s="14"/>
      <c r="C296" s="223"/>
      <c r="E296" s="48"/>
      <c r="F296" s="11"/>
      <c r="G296" s="11"/>
      <c r="H296" s="206"/>
      <c r="I296" s="698"/>
      <c r="J296" s="698"/>
      <c r="K296" s="11"/>
      <c r="L296" s="11"/>
    </row>
    <row r="297" spans="1:12" x14ac:dyDescent="0.25">
      <c r="A297" s="46"/>
      <c r="B297" s="14"/>
      <c r="C297" s="224"/>
      <c r="E297" s="49"/>
      <c r="F297" s="11"/>
      <c r="G297" s="11"/>
      <c r="H297" s="206"/>
      <c r="I297" s="698"/>
      <c r="J297" s="698"/>
      <c r="K297" s="11"/>
      <c r="L297" s="11"/>
    </row>
    <row r="298" spans="1:12" x14ac:dyDescent="0.25">
      <c r="A298" s="46"/>
      <c r="B298" s="14"/>
      <c r="C298" s="224"/>
      <c r="E298" s="49"/>
      <c r="F298" s="11"/>
      <c r="G298" s="11"/>
      <c r="H298" s="206"/>
      <c r="I298" s="698"/>
      <c r="J298" s="698"/>
      <c r="K298" s="11"/>
      <c r="L298" s="11"/>
    </row>
    <row r="299" spans="1:12" x14ac:dyDescent="0.25">
      <c r="A299" s="46"/>
      <c r="B299" s="14"/>
      <c r="C299" s="224"/>
      <c r="E299" s="49"/>
      <c r="F299" s="11"/>
      <c r="G299" s="11"/>
      <c r="H299" s="206"/>
      <c r="I299" s="698"/>
      <c r="J299" s="698"/>
      <c r="K299" s="11"/>
      <c r="L299" s="11"/>
    </row>
    <row r="300" spans="1:12" x14ac:dyDescent="0.25">
      <c r="A300" s="46"/>
      <c r="B300" s="14"/>
      <c r="C300" s="224"/>
      <c r="E300" s="49"/>
      <c r="F300" s="11"/>
      <c r="G300" s="11"/>
      <c r="H300" s="206"/>
      <c r="I300" s="698"/>
      <c r="J300" s="698"/>
      <c r="K300" s="11"/>
      <c r="L300" s="11"/>
    </row>
    <row r="301" spans="1:12" x14ac:dyDescent="0.25">
      <c r="F301" s="11"/>
      <c r="G301" s="11"/>
      <c r="H301" s="206"/>
      <c r="I301" s="698"/>
      <c r="J301" s="698"/>
      <c r="K301" s="11"/>
      <c r="L301" s="11"/>
    </row>
    <row r="302" spans="1:12" x14ac:dyDescent="0.25">
      <c r="F302" s="11"/>
      <c r="G302" s="11"/>
      <c r="H302" s="206"/>
      <c r="I302" s="698"/>
      <c r="J302" s="698"/>
      <c r="K302" s="11"/>
      <c r="L302" s="11"/>
    </row>
    <row r="303" spans="1:12" x14ac:dyDescent="0.25">
      <c r="F303" s="11"/>
      <c r="G303" s="11"/>
      <c r="H303" s="206"/>
      <c r="I303" s="698"/>
      <c r="J303" s="698"/>
      <c r="K303" s="11"/>
      <c r="L303" s="11"/>
    </row>
    <row r="304" spans="1:12" x14ac:dyDescent="0.25">
      <c r="F304" s="11"/>
      <c r="G304" s="11"/>
      <c r="H304" s="206"/>
      <c r="I304" s="698"/>
      <c r="J304" s="698"/>
      <c r="K304" s="11"/>
      <c r="L304" s="11"/>
    </row>
    <row r="305" spans="1:12" x14ac:dyDescent="0.25">
      <c r="F305" s="11"/>
      <c r="G305" s="11"/>
      <c r="H305" s="206"/>
      <c r="I305" s="698"/>
      <c r="J305" s="698"/>
      <c r="K305" s="11"/>
      <c r="L305" s="11"/>
    </row>
    <row r="306" spans="1:12" x14ac:dyDescent="0.25">
      <c r="F306" s="11"/>
      <c r="G306" s="11"/>
      <c r="H306" s="206"/>
      <c r="I306" s="698"/>
      <c r="J306" s="698"/>
      <c r="K306" s="11"/>
      <c r="L306" s="11"/>
    </row>
    <row r="307" spans="1:12" x14ac:dyDescent="0.25">
      <c r="F307" s="11"/>
      <c r="G307" s="11"/>
      <c r="H307" s="206"/>
      <c r="I307" s="698"/>
      <c r="J307" s="698"/>
      <c r="K307" s="11"/>
      <c r="L307" s="11"/>
    </row>
    <row r="308" spans="1:12" x14ac:dyDescent="0.25">
      <c r="F308" s="11"/>
      <c r="G308" s="11"/>
      <c r="H308" s="206"/>
      <c r="I308" s="698"/>
      <c r="J308" s="698"/>
      <c r="K308" s="11"/>
      <c r="L308" s="11"/>
    </row>
    <row r="309" spans="1:12" x14ac:dyDescent="0.25">
      <c r="A309" s="46"/>
      <c r="B309" s="14"/>
      <c r="C309" s="224"/>
      <c r="E309" s="49"/>
      <c r="F309" s="11"/>
      <c r="G309" s="11"/>
      <c r="H309" s="206"/>
      <c r="I309" s="698"/>
      <c r="J309" s="698"/>
      <c r="K309" s="11"/>
      <c r="L309" s="11"/>
    </row>
    <row r="310" spans="1:12" x14ac:dyDescent="0.25">
      <c r="A310" s="46"/>
      <c r="B310" s="40"/>
      <c r="C310" s="225"/>
      <c r="E310" s="50"/>
      <c r="F310" s="11"/>
      <c r="G310" s="11"/>
      <c r="H310" s="206"/>
      <c r="I310" s="698"/>
      <c r="J310" s="698"/>
      <c r="K310" s="11"/>
      <c r="L310" s="11"/>
    </row>
    <row r="311" spans="1:12" x14ac:dyDescent="0.25">
      <c r="A311" s="46"/>
      <c r="B311" s="40"/>
      <c r="C311" s="225"/>
      <c r="E311" s="50"/>
      <c r="F311" s="11"/>
      <c r="G311" s="11"/>
      <c r="H311" s="206"/>
      <c r="I311" s="698"/>
      <c r="J311" s="698"/>
      <c r="K311" s="11"/>
      <c r="L311" s="11"/>
    </row>
    <row r="312" spans="1:12" ht="15.75" x14ac:dyDescent="0.25">
      <c r="A312" s="46"/>
      <c r="B312" s="38"/>
      <c r="C312" s="226"/>
      <c r="E312" s="51"/>
      <c r="F312" s="11"/>
      <c r="G312" s="11"/>
      <c r="H312" s="206"/>
      <c r="I312" s="698"/>
      <c r="J312" s="698"/>
      <c r="K312" s="11"/>
      <c r="L312" s="11"/>
    </row>
    <row r="313" spans="1:12" ht="15.75" x14ac:dyDescent="0.25">
      <c r="A313" s="46"/>
      <c r="B313" s="38"/>
      <c r="C313" s="227"/>
      <c r="E313" s="52"/>
      <c r="F313" s="11"/>
      <c r="G313" s="11"/>
      <c r="H313" s="206"/>
      <c r="I313" s="698"/>
      <c r="J313" s="698"/>
      <c r="K313" s="11"/>
      <c r="L313" s="11"/>
    </row>
    <row r="314" spans="1:12" ht="15.75" x14ac:dyDescent="0.25">
      <c r="B314" s="38"/>
      <c r="C314" s="227"/>
      <c r="E314" s="52"/>
      <c r="F314" s="11"/>
      <c r="G314" s="11"/>
      <c r="H314" s="206"/>
      <c r="I314" s="698"/>
      <c r="J314" s="698"/>
      <c r="K314" s="11"/>
      <c r="L314" s="11"/>
    </row>
    <row r="315" spans="1:12" ht="15.75" x14ac:dyDescent="0.25">
      <c r="B315" s="38"/>
      <c r="C315" s="227"/>
      <c r="E315" s="52"/>
      <c r="F315" s="11"/>
      <c r="G315" s="11"/>
      <c r="H315" s="206"/>
      <c r="I315" s="698"/>
      <c r="J315" s="698"/>
      <c r="K315" s="11"/>
      <c r="L315" s="11"/>
    </row>
    <row r="316" spans="1:12" x14ac:dyDescent="0.25">
      <c r="B316" s="38"/>
      <c r="C316" s="225"/>
      <c r="E316" s="50"/>
      <c r="F316" s="11"/>
      <c r="G316" s="11"/>
      <c r="H316" s="206"/>
      <c r="I316" s="698"/>
      <c r="J316" s="698"/>
      <c r="K316" s="11"/>
      <c r="L316" s="11"/>
    </row>
    <row r="317" spans="1:12" x14ac:dyDescent="0.25">
      <c r="B317" s="10"/>
      <c r="C317" s="218"/>
      <c r="E317" s="45"/>
    </row>
    <row r="318" spans="1:12" x14ac:dyDescent="0.25">
      <c r="B318" s="10"/>
      <c r="C318" s="218"/>
      <c r="E318" s="45"/>
    </row>
    <row r="319" spans="1:12" x14ac:dyDescent="0.25">
      <c r="B319" s="10"/>
      <c r="C319" s="218"/>
      <c r="E319" s="45"/>
    </row>
    <row r="320" spans="1:12" x14ac:dyDescent="0.25">
      <c r="B320" s="10"/>
      <c r="C320" s="218"/>
      <c r="E320" s="45"/>
    </row>
    <row r="321" spans="2:5" x14ac:dyDescent="0.25">
      <c r="B321" s="10"/>
      <c r="C321" s="218"/>
      <c r="E321" s="45"/>
    </row>
  </sheetData>
  <mergeCells count="8">
    <mergeCell ref="A239:C239"/>
    <mergeCell ref="A243:C243"/>
    <mergeCell ref="A4:C4"/>
    <mergeCell ref="A5:C5"/>
    <mergeCell ref="A197:C197"/>
    <mergeCell ref="A232:C232"/>
    <mergeCell ref="A237:C237"/>
    <mergeCell ref="A199:C199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opLeftCell="A88" workbookViewId="0">
      <selection activeCell="K98" sqref="K98"/>
    </sheetView>
  </sheetViews>
  <sheetFormatPr defaultRowHeight="15" x14ac:dyDescent="0.25"/>
  <cols>
    <col min="1" max="1" width="3.140625" customWidth="1"/>
    <col min="2" max="2" width="4.140625" customWidth="1"/>
    <col min="3" max="3" width="5.28515625" customWidth="1"/>
    <col min="4" max="4" width="6.85546875" customWidth="1"/>
    <col min="5" max="5" width="7.5703125" customWidth="1"/>
    <col min="6" max="6" width="25.5703125" customWidth="1"/>
    <col min="7" max="7" width="10.7109375" style="9" customWidth="1"/>
    <col min="8" max="8" width="11.7109375" style="9" customWidth="1"/>
    <col min="9" max="9" width="12" style="9" customWidth="1"/>
    <col min="10" max="10" width="11.28515625" customWidth="1"/>
    <col min="11" max="11" width="13.42578125" customWidth="1"/>
    <col min="12" max="12" width="10.7109375" customWidth="1"/>
    <col min="13" max="13" width="11.28515625" customWidth="1"/>
    <col min="255" max="255" width="3.140625" customWidth="1"/>
    <col min="256" max="256" width="4.140625" customWidth="1"/>
    <col min="257" max="257" width="5.28515625" customWidth="1"/>
    <col min="258" max="258" width="6.85546875" customWidth="1"/>
    <col min="259" max="259" width="7.5703125" customWidth="1"/>
    <col min="260" max="260" width="25.5703125" customWidth="1"/>
    <col min="261" max="261" width="10.7109375" customWidth="1"/>
    <col min="262" max="262" width="0" hidden="1" customWidth="1"/>
    <col min="263" max="263" width="10.5703125" customWidth="1"/>
    <col min="264" max="264" width="11.140625" customWidth="1"/>
    <col min="265" max="265" width="10.28515625" customWidth="1"/>
    <col min="266" max="266" width="11.28515625" customWidth="1"/>
    <col min="511" max="511" width="3.140625" customWidth="1"/>
    <col min="512" max="512" width="4.140625" customWidth="1"/>
    <col min="513" max="513" width="5.28515625" customWidth="1"/>
    <col min="514" max="514" width="6.85546875" customWidth="1"/>
    <col min="515" max="515" width="7.5703125" customWidth="1"/>
    <col min="516" max="516" width="25.5703125" customWidth="1"/>
    <col min="517" max="517" width="10.7109375" customWidth="1"/>
    <col min="518" max="518" width="0" hidden="1" customWidth="1"/>
    <col min="519" max="519" width="10.5703125" customWidth="1"/>
    <col min="520" max="520" width="11.140625" customWidth="1"/>
    <col min="521" max="521" width="10.28515625" customWidth="1"/>
    <col min="522" max="522" width="11.28515625" customWidth="1"/>
    <col min="767" max="767" width="3.140625" customWidth="1"/>
    <col min="768" max="768" width="4.140625" customWidth="1"/>
    <col min="769" max="769" width="5.28515625" customWidth="1"/>
    <col min="770" max="770" width="6.85546875" customWidth="1"/>
    <col min="771" max="771" width="7.5703125" customWidth="1"/>
    <col min="772" max="772" width="25.5703125" customWidth="1"/>
    <col min="773" max="773" width="10.7109375" customWidth="1"/>
    <col min="774" max="774" width="0" hidden="1" customWidth="1"/>
    <col min="775" max="775" width="10.5703125" customWidth="1"/>
    <col min="776" max="776" width="11.140625" customWidth="1"/>
    <col min="777" max="777" width="10.28515625" customWidth="1"/>
    <col min="778" max="778" width="11.28515625" customWidth="1"/>
    <col min="1023" max="1023" width="3.140625" customWidth="1"/>
    <col min="1024" max="1024" width="4.140625" customWidth="1"/>
    <col min="1025" max="1025" width="5.28515625" customWidth="1"/>
    <col min="1026" max="1026" width="6.85546875" customWidth="1"/>
    <col min="1027" max="1027" width="7.5703125" customWidth="1"/>
    <col min="1028" max="1028" width="25.5703125" customWidth="1"/>
    <col min="1029" max="1029" width="10.7109375" customWidth="1"/>
    <col min="1030" max="1030" width="0" hidden="1" customWidth="1"/>
    <col min="1031" max="1031" width="10.5703125" customWidth="1"/>
    <col min="1032" max="1032" width="11.140625" customWidth="1"/>
    <col min="1033" max="1033" width="10.28515625" customWidth="1"/>
    <col min="1034" max="1034" width="11.28515625" customWidth="1"/>
    <col min="1279" max="1279" width="3.140625" customWidth="1"/>
    <col min="1280" max="1280" width="4.140625" customWidth="1"/>
    <col min="1281" max="1281" width="5.28515625" customWidth="1"/>
    <col min="1282" max="1282" width="6.85546875" customWidth="1"/>
    <col min="1283" max="1283" width="7.5703125" customWidth="1"/>
    <col min="1284" max="1284" width="25.5703125" customWidth="1"/>
    <col min="1285" max="1285" width="10.7109375" customWidth="1"/>
    <col min="1286" max="1286" width="0" hidden="1" customWidth="1"/>
    <col min="1287" max="1287" width="10.5703125" customWidth="1"/>
    <col min="1288" max="1288" width="11.140625" customWidth="1"/>
    <col min="1289" max="1289" width="10.28515625" customWidth="1"/>
    <col min="1290" max="1290" width="11.28515625" customWidth="1"/>
    <col min="1535" max="1535" width="3.140625" customWidth="1"/>
    <col min="1536" max="1536" width="4.140625" customWidth="1"/>
    <col min="1537" max="1537" width="5.28515625" customWidth="1"/>
    <col min="1538" max="1538" width="6.85546875" customWidth="1"/>
    <col min="1539" max="1539" width="7.5703125" customWidth="1"/>
    <col min="1540" max="1540" width="25.5703125" customWidth="1"/>
    <col min="1541" max="1541" width="10.7109375" customWidth="1"/>
    <col min="1542" max="1542" width="0" hidden="1" customWidth="1"/>
    <col min="1543" max="1543" width="10.5703125" customWidth="1"/>
    <col min="1544" max="1544" width="11.140625" customWidth="1"/>
    <col min="1545" max="1545" width="10.28515625" customWidth="1"/>
    <col min="1546" max="1546" width="11.28515625" customWidth="1"/>
    <col min="1791" max="1791" width="3.140625" customWidth="1"/>
    <col min="1792" max="1792" width="4.140625" customWidth="1"/>
    <col min="1793" max="1793" width="5.28515625" customWidth="1"/>
    <col min="1794" max="1794" width="6.85546875" customWidth="1"/>
    <col min="1795" max="1795" width="7.5703125" customWidth="1"/>
    <col min="1796" max="1796" width="25.5703125" customWidth="1"/>
    <col min="1797" max="1797" width="10.7109375" customWidth="1"/>
    <col min="1798" max="1798" width="0" hidden="1" customWidth="1"/>
    <col min="1799" max="1799" width="10.5703125" customWidth="1"/>
    <col min="1800" max="1800" width="11.140625" customWidth="1"/>
    <col min="1801" max="1801" width="10.28515625" customWidth="1"/>
    <col min="1802" max="1802" width="11.28515625" customWidth="1"/>
    <col min="2047" max="2047" width="3.140625" customWidth="1"/>
    <col min="2048" max="2048" width="4.140625" customWidth="1"/>
    <col min="2049" max="2049" width="5.28515625" customWidth="1"/>
    <col min="2050" max="2050" width="6.85546875" customWidth="1"/>
    <col min="2051" max="2051" width="7.5703125" customWidth="1"/>
    <col min="2052" max="2052" width="25.5703125" customWidth="1"/>
    <col min="2053" max="2053" width="10.7109375" customWidth="1"/>
    <col min="2054" max="2054" width="0" hidden="1" customWidth="1"/>
    <col min="2055" max="2055" width="10.5703125" customWidth="1"/>
    <col min="2056" max="2056" width="11.140625" customWidth="1"/>
    <col min="2057" max="2057" width="10.28515625" customWidth="1"/>
    <col min="2058" max="2058" width="11.28515625" customWidth="1"/>
    <col min="2303" max="2303" width="3.140625" customWidth="1"/>
    <col min="2304" max="2304" width="4.140625" customWidth="1"/>
    <col min="2305" max="2305" width="5.28515625" customWidth="1"/>
    <col min="2306" max="2306" width="6.85546875" customWidth="1"/>
    <col min="2307" max="2307" width="7.5703125" customWidth="1"/>
    <col min="2308" max="2308" width="25.5703125" customWidth="1"/>
    <col min="2309" max="2309" width="10.7109375" customWidth="1"/>
    <col min="2310" max="2310" width="0" hidden="1" customWidth="1"/>
    <col min="2311" max="2311" width="10.5703125" customWidth="1"/>
    <col min="2312" max="2312" width="11.140625" customWidth="1"/>
    <col min="2313" max="2313" width="10.28515625" customWidth="1"/>
    <col min="2314" max="2314" width="11.28515625" customWidth="1"/>
    <col min="2559" max="2559" width="3.140625" customWidth="1"/>
    <col min="2560" max="2560" width="4.140625" customWidth="1"/>
    <col min="2561" max="2561" width="5.28515625" customWidth="1"/>
    <col min="2562" max="2562" width="6.85546875" customWidth="1"/>
    <col min="2563" max="2563" width="7.5703125" customWidth="1"/>
    <col min="2564" max="2564" width="25.5703125" customWidth="1"/>
    <col min="2565" max="2565" width="10.7109375" customWidth="1"/>
    <col min="2566" max="2566" width="0" hidden="1" customWidth="1"/>
    <col min="2567" max="2567" width="10.5703125" customWidth="1"/>
    <col min="2568" max="2568" width="11.140625" customWidth="1"/>
    <col min="2569" max="2569" width="10.28515625" customWidth="1"/>
    <col min="2570" max="2570" width="11.28515625" customWidth="1"/>
    <col min="2815" max="2815" width="3.140625" customWidth="1"/>
    <col min="2816" max="2816" width="4.140625" customWidth="1"/>
    <col min="2817" max="2817" width="5.28515625" customWidth="1"/>
    <col min="2818" max="2818" width="6.85546875" customWidth="1"/>
    <col min="2819" max="2819" width="7.5703125" customWidth="1"/>
    <col min="2820" max="2820" width="25.5703125" customWidth="1"/>
    <col min="2821" max="2821" width="10.7109375" customWidth="1"/>
    <col min="2822" max="2822" width="0" hidden="1" customWidth="1"/>
    <col min="2823" max="2823" width="10.5703125" customWidth="1"/>
    <col min="2824" max="2824" width="11.140625" customWidth="1"/>
    <col min="2825" max="2825" width="10.28515625" customWidth="1"/>
    <col min="2826" max="2826" width="11.28515625" customWidth="1"/>
    <col min="3071" max="3071" width="3.140625" customWidth="1"/>
    <col min="3072" max="3072" width="4.140625" customWidth="1"/>
    <col min="3073" max="3073" width="5.28515625" customWidth="1"/>
    <col min="3074" max="3074" width="6.85546875" customWidth="1"/>
    <col min="3075" max="3075" width="7.5703125" customWidth="1"/>
    <col min="3076" max="3076" width="25.5703125" customWidth="1"/>
    <col min="3077" max="3077" width="10.7109375" customWidth="1"/>
    <col min="3078" max="3078" width="0" hidden="1" customWidth="1"/>
    <col min="3079" max="3079" width="10.5703125" customWidth="1"/>
    <col min="3080" max="3080" width="11.140625" customWidth="1"/>
    <col min="3081" max="3081" width="10.28515625" customWidth="1"/>
    <col min="3082" max="3082" width="11.28515625" customWidth="1"/>
    <col min="3327" max="3327" width="3.140625" customWidth="1"/>
    <col min="3328" max="3328" width="4.140625" customWidth="1"/>
    <col min="3329" max="3329" width="5.28515625" customWidth="1"/>
    <col min="3330" max="3330" width="6.85546875" customWidth="1"/>
    <col min="3331" max="3331" width="7.5703125" customWidth="1"/>
    <col min="3332" max="3332" width="25.5703125" customWidth="1"/>
    <col min="3333" max="3333" width="10.7109375" customWidth="1"/>
    <col min="3334" max="3334" width="0" hidden="1" customWidth="1"/>
    <col min="3335" max="3335" width="10.5703125" customWidth="1"/>
    <col min="3336" max="3336" width="11.140625" customWidth="1"/>
    <col min="3337" max="3337" width="10.28515625" customWidth="1"/>
    <col min="3338" max="3338" width="11.28515625" customWidth="1"/>
    <col min="3583" max="3583" width="3.140625" customWidth="1"/>
    <col min="3584" max="3584" width="4.140625" customWidth="1"/>
    <col min="3585" max="3585" width="5.28515625" customWidth="1"/>
    <col min="3586" max="3586" width="6.85546875" customWidth="1"/>
    <col min="3587" max="3587" width="7.5703125" customWidth="1"/>
    <col min="3588" max="3588" width="25.5703125" customWidth="1"/>
    <col min="3589" max="3589" width="10.7109375" customWidth="1"/>
    <col min="3590" max="3590" width="0" hidden="1" customWidth="1"/>
    <col min="3591" max="3591" width="10.5703125" customWidth="1"/>
    <col min="3592" max="3592" width="11.140625" customWidth="1"/>
    <col min="3593" max="3593" width="10.28515625" customWidth="1"/>
    <col min="3594" max="3594" width="11.28515625" customWidth="1"/>
    <col min="3839" max="3839" width="3.140625" customWidth="1"/>
    <col min="3840" max="3840" width="4.140625" customWidth="1"/>
    <col min="3841" max="3841" width="5.28515625" customWidth="1"/>
    <col min="3842" max="3842" width="6.85546875" customWidth="1"/>
    <col min="3843" max="3843" width="7.5703125" customWidth="1"/>
    <col min="3844" max="3844" width="25.5703125" customWidth="1"/>
    <col min="3845" max="3845" width="10.7109375" customWidth="1"/>
    <col min="3846" max="3846" width="0" hidden="1" customWidth="1"/>
    <col min="3847" max="3847" width="10.5703125" customWidth="1"/>
    <col min="3848" max="3848" width="11.140625" customWidth="1"/>
    <col min="3849" max="3849" width="10.28515625" customWidth="1"/>
    <col min="3850" max="3850" width="11.28515625" customWidth="1"/>
    <col min="4095" max="4095" width="3.140625" customWidth="1"/>
    <col min="4096" max="4096" width="4.140625" customWidth="1"/>
    <col min="4097" max="4097" width="5.28515625" customWidth="1"/>
    <col min="4098" max="4098" width="6.85546875" customWidth="1"/>
    <col min="4099" max="4099" width="7.5703125" customWidth="1"/>
    <col min="4100" max="4100" width="25.5703125" customWidth="1"/>
    <col min="4101" max="4101" width="10.7109375" customWidth="1"/>
    <col min="4102" max="4102" width="0" hidden="1" customWidth="1"/>
    <col min="4103" max="4103" width="10.5703125" customWidth="1"/>
    <col min="4104" max="4104" width="11.140625" customWidth="1"/>
    <col min="4105" max="4105" width="10.28515625" customWidth="1"/>
    <col min="4106" max="4106" width="11.28515625" customWidth="1"/>
    <col min="4351" max="4351" width="3.140625" customWidth="1"/>
    <col min="4352" max="4352" width="4.140625" customWidth="1"/>
    <col min="4353" max="4353" width="5.28515625" customWidth="1"/>
    <col min="4354" max="4354" width="6.85546875" customWidth="1"/>
    <col min="4355" max="4355" width="7.5703125" customWidth="1"/>
    <col min="4356" max="4356" width="25.5703125" customWidth="1"/>
    <col min="4357" max="4357" width="10.7109375" customWidth="1"/>
    <col min="4358" max="4358" width="0" hidden="1" customWidth="1"/>
    <col min="4359" max="4359" width="10.5703125" customWidth="1"/>
    <col min="4360" max="4360" width="11.140625" customWidth="1"/>
    <col min="4361" max="4361" width="10.28515625" customWidth="1"/>
    <col min="4362" max="4362" width="11.28515625" customWidth="1"/>
    <col min="4607" max="4607" width="3.140625" customWidth="1"/>
    <col min="4608" max="4608" width="4.140625" customWidth="1"/>
    <col min="4609" max="4609" width="5.28515625" customWidth="1"/>
    <col min="4610" max="4610" width="6.85546875" customWidth="1"/>
    <col min="4611" max="4611" width="7.5703125" customWidth="1"/>
    <col min="4612" max="4612" width="25.5703125" customWidth="1"/>
    <col min="4613" max="4613" width="10.7109375" customWidth="1"/>
    <col min="4614" max="4614" width="0" hidden="1" customWidth="1"/>
    <col min="4615" max="4615" width="10.5703125" customWidth="1"/>
    <col min="4616" max="4616" width="11.140625" customWidth="1"/>
    <col min="4617" max="4617" width="10.28515625" customWidth="1"/>
    <col min="4618" max="4618" width="11.28515625" customWidth="1"/>
    <col min="4863" max="4863" width="3.140625" customWidth="1"/>
    <col min="4864" max="4864" width="4.140625" customWidth="1"/>
    <col min="4865" max="4865" width="5.28515625" customWidth="1"/>
    <col min="4866" max="4866" width="6.85546875" customWidth="1"/>
    <col min="4867" max="4867" width="7.5703125" customWidth="1"/>
    <col min="4868" max="4868" width="25.5703125" customWidth="1"/>
    <col min="4869" max="4869" width="10.7109375" customWidth="1"/>
    <col min="4870" max="4870" width="0" hidden="1" customWidth="1"/>
    <col min="4871" max="4871" width="10.5703125" customWidth="1"/>
    <col min="4872" max="4872" width="11.140625" customWidth="1"/>
    <col min="4873" max="4873" width="10.28515625" customWidth="1"/>
    <col min="4874" max="4874" width="11.28515625" customWidth="1"/>
    <col min="5119" max="5119" width="3.140625" customWidth="1"/>
    <col min="5120" max="5120" width="4.140625" customWidth="1"/>
    <col min="5121" max="5121" width="5.28515625" customWidth="1"/>
    <col min="5122" max="5122" width="6.85546875" customWidth="1"/>
    <col min="5123" max="5123" width="7.5703125" customWidth="1"/>
    <col min="5124" max="5124" width="25.5703125" customWidth="1"/>
    <col min="5125" max="5125" width="10.7109375" customWidth="1"/>
    <col min="5126" max="5126" width="0" hidden="1" customWidth="1"/>
    <col min="5127" max="5127" width="10.5703125" customWidth="1"/>
    <col min="5128" max="5128" width="11.140625" customWidth="1"/>
    <col min="5129" max="5129" width="10.28515625" customWidth="1"/>
    <col min="5130" max="5130" width="11.28515625" customWidth="1"/>
    <col min="5375" max="5375" width="3.140625" customWidth="1"/>
    <col min="5376" max="5376" width="4.140625" customWidth="1"/>
    <col min="5377" max="5377" width="5.28515625" customWidth="1"/>
    <col min="5378" max="5378" width="6.85546875" customWidth="1"/>
    <col min="5379" max="5379" width="7.5703125" customWidth="1"/>
    <col min="5380" max="5380" width="25.5703125" customWidth="1"/>
    <col min="5381" max="5381" width="10.7109375" customWidth="1"/>
    <col min="5382" max="5382" width="0" hidden="1" customWidth="1"/>
    <col min="5383" max="5383" width="10.5703125" customWidth="1"/>
    <col min="5384" max="5384" width="11.140625" customWidth="1"/>
    <col min="5385" max="5385" width="10.28515625" customWidth="1"/>
    <col min="5386" max="5386" width="11.28515625" customWidth="1"/>
    <col min="5631" max="5631" width="3.140625" customWidth="1"/>
    <col min="5632" max="5632" width="4.140625" customWidth="1"/>
    <col min="5633" max="5633" width="5.28515625" customWidth="1"/>
    <col min="5634" max="5634" width="6.85546875" customWidth="1"/>
    <col min="5635" max="5635" width="7.5703125" customWidth="1"/>
    <col min="5636" max="5636" width="25.5703125" customWidth="1"/>
    <col min="5637" max="5637" width="10.7109375" customWidth="1"/>
    <col min="5638" max="5638" width="0" hidden="1" customWidth="1"/>
    <col min="5639" max="5639" width="10.5703125" customWidth="1"/>
    <col min="5640" max="5640" width="11.140625" customWidth="1"/>
    <col min="5641" max="5641" width="10.28515625" customWidth="1"/>
    <col min="5642" max="5642" width="11.28515625" customWidth="1"/>
    <col min="5887" max="5887" width="3.140625" customWidth="1"/>
    <col min="5888" max="5888" width="4.140625" customWidth="1"/>
    <col min="5889" max="5889" width="5.28515625" customWidth="1"/>
    <col min="5890" max="5890" width="6.85546875" customWidth="1"/>
    <col min="5891" max="5891" width="7.5703125" customWidth="1"/>
    <col min="5892" max="5892" width="25.5703125" customWidth="1"/>
    <col min="5893" max="5893" width="10.7109375" customWidth="1"/>
    <col min="5894" max="5894" width="0" hidden="1" customWidth="1"/>
    <col min="5895" max="5895" width="10.5703125" customWidth="1"/>
    <col min="5896" max="5896" width="11.140625" customWidth="1"/>
    <col min="5897" max="5897" width="10.28515625" customWidth="1"/>
    <col min="5898" max="5898" width="11.28515625" customWidth="1"/>
    <col min="6143" max="6143" width="3.140625" customWidth="1"/>
    <col min="6144" max="6144" width="4.140625" customWidth="1"/>
    <col min="6145" max="6145" width="5.28515625" customWidth="1"/>
    <col min="6146" max="6146" width="6.85546875" customWidth="1"/>
    <col min="6147" max="6147" width="7.5703125" customWidth="1"/>
    <col min="6148" max="6148" width="25.5703125" customWidth="1"/>
    <col min="6149" max="6149" width="10.7109375" customWidth="1"/>
    <col min="6150" max="6150" width="0" hidden="1" customWidth="1"/>
    <col min="6151" max="6151" width="10.5703125" customWidth="1"/>
    <col min="6152" max="6152" width="11.140625" customWidth="1"/>
    <col min="6153" max="6153" width="10.28515625" customWidth="1"/>
    <col min="6154" max="6154" width="11.28515625" customWidth="1"/>
    <col min="6399" max="6399" width="3.140625" customWidth="1"/>
    <col min="6400" max="6400" width="4.140625" customWidth="1"/>
    <col min="6401" max="6401" width="5.28515625" customWidth="1"/>
    <col min="6402" max="6402" width="6.85546875" customWidth="1"/>
    <col min="6403" max="6403" width="7.5703125" customWidth="1"/>
    <col min="6404" max="6404" width="25.5703125" customWidth="1"/>
    <col min="6405" max="6405" width="10.7109375" customWidth="1"/>
    <col min="6406" max="6406" width="0" hidden="1" customWidth="1"/>
    <col min="6407" max="6407" width="10.5703125" customWidth="1"/>
    <col min="6408" max="6408" width="11.140625" customWidth="1"/>
    <col min="6409" max="6409" width="10.28515625" customWidth="1"/>
    <col min="6410" max="6410" width="11.28515625" customWidth="1"/>
    <col min="6655" max="6655" width="3.140625" customWidth="1"/>
    <col min="6656" max="6656" width="4.140625" customWidth="1"/>
    <col min="6657" max="6657" width="5.28515625" customWidth="1"/>
    <col min="6658" max="6658" width="6.85546875" customWidth="1"/>
    <col min="6659" max="6659" width="7.5703125" customWidth="1"/>
    <col min="6660" max="6660" width="25.5703125" customWidth="1"/>
    <col min="6661" max="6661" width="10.7109375" customWidth="1"/>
    <col min="6662" max="6662" width="0" hidden="1" customWidth="1"/>
    <col min="6663" max="6663" width="10.5703125" customWidth="1"/>
    <col min="6664" max="6664" width="11.140625" customWidth="1"/>
    <col min="6665" max="6665" width="10.28515625" customWidth="1"/>
    <col min="6666" max="6666" width="11.28515625" customWidth="1"/>
    <col min="6911" max="6911" width="3.140625" customWidth="1"/>
    <col min="6912" max="6912" width="4.140625" customWidth="1"/>
    <col min="6913" max="6913" width="5.28515625" customWidth="1"/>
    <col min="6914" max="6914" width="6.85546875" customWidth="1"/>
    <col min="6915" max="6915" width="7.5703125" customWidth="1"/>
    <col min="6916" max="6916" width="25.5703125" customWidth="1"/>
    <col min="6917" max="6917" width="10.7109375" customWidth="1"/>
    <col min="6918" max="6918" width="0" hidden="1" customWidth="1"/>
    <col min="6919" max="6919" width="10.5703125" customWidth="1"/>
    <col min="6920" max="6920" width="11.140625" customWidth="1"/>
    <col min="6921" max="6921" width="10.28515625" customWidth="1"/>
    <col min="6922" max="6922" width="11.28515625" customWidth="1"/>
    <col min="7167" max="7167" width="3.140625" customWidth="1"/>
    <col min="7168" max="7168" width="4.140625" customWidth="1"/>
    <col min="7169" max="7169" width="5.28515625" customWidth="1"/>
    <col min="7170" max="7170" width="6.85546875" customWidth="1"/>
    <col min="7171" max="7171" width="7.5703125" customWidth="1"/>
    <col min="7172" max="7172" width="25.5703125" customWidth="1"/>
    <col min="7173" max="7173" width="10.7109375" customWidth="1"/>
    <col min="7174" max="7174" width="0" hidden="1" customWidth="1"/>
    <col min="7175" max="7175" width="10.5703125" customWidth="1"/>
    <col min="7176" max="7176" width="11.140625" customWidth="1"/>
    <col min="7177" max="7177" width="10.28515625" customWidth="1"/>
    <col min="7178" max="7178" width="11.28515625" customWidth="1"/>
    <col min="7423" max="7423" width="3.140625" customWidth="1"/>
    <col min="7424" max="7424" width="4.140625" customWidth="1"/>
    <col min="7425" max="7425" width="5.28515625" customWidth="1"/>
    <col min="7426" max="7426" width="6.85546875" customWidth="1"/>
    <col min="7427" max="7427" width="7.5703125" customWidth="1"/>
    <col min="7428" max="7428" width="25.5703125" customWidth="1"/>
    <col min="7429" max="7429" width="10.7109375" customWidth="1"/>
    <col min="7430" max="7430" width="0" hidden="1" customWidth="1"/>
    <col min="7431" max="7431" width="10.5703125" customWidth="1"/>
    <col min="7432" max="7432" width="11.140625" customWidth="1"/>
    <col min="7433" max="7433" width="10.28515625" customWidth="1"/>
    <col min="7434" max="7434" width="11.28515625" customWidth="1"/>
    <col min="7679" max="7679" width="3.140625" customWidth="1"/>
    <col min="7680" max="7680" width="4.140625" customWidth="1"/>
    <col min="7681" max="7681" width="5.28515625" customWidth="1"/>
    <col min="7682" max="7682" width="6.85546875" customWidth="1"/>
    <col min="7683" max="7683" width="7.5703125" customWidth="1"/>
    <col min="7684" max="7684" width="25.5703125" customWidth="1"/>
    <col min="7685" max="7685" width="10.7109375" customWidth="1"/>
    <col min="7686" max="7686" width="0" hidden="1" customWidth="1"/>
    <col min="7687" max="7687" width="10.5703125" customWidth="1"/>
    <col min="7688" max="7688" width="11.140625" customWidth="1"/>
    <col min="7689" max="7689" width="10.28515625" customWidth="1"/>
    <col min="7690" max="7690" width="11.28515625" customWidth="1"/>
    <col min="7935" max="7935" width="3.140625" customWidth="1"/>
    <col min="7936" max="7936" width="4.140625" customWidth="1"/>
    <col min="7937" max="7937" width="5.28515625" customWidth="1"/>
    <col min="7938" max="7938" width="6.85546875" customWidth="1"/>
    <col min="7939" max="7939" width="7.5703125" customWidth="1"/>
    <col min="7940" max="7940" width="25.5703125" customWidth="1"/>
    <col min="7941" max="7941" width="10.7109375" customWidth="1"/>
    <col min="7942" max="7942" width="0" hidden="1" customWidth="1"/>
    <col min="7943" max="7943" width="10.5703125" customWidth="1"/>
    <col min="7944" max="7944" width="11.140625" customWidth="1"/>
    <col min="7945" max="7945" width="10.28515625" customWidth="1"/>
    <col min="7946" max="7946" width="11.28515625" customWidth="1"/>
    <col min="8191" max="8191" width="3.140625" customWidth="1"/>
    <col min="8192" max="8192" width="4.140625" customWidth="1"/>
    <col min="8193" max="8193" width="5.28515625" customWidth="1"/>
    <col min="8194" max="8194" width="6.85546875" customWidth="1"/>
    <col min="8195" max="8195" width="7.5703125" customWidth="1"/>
    <col min="8196" max="8196" width="25.5703125" customWidth="1"/>
    <col min="8197" max="8197" width="10.7109375" customWidth="1"/>
    <col min="8198" max="8198" width="0" hidden="1" customWidth="1"/>
    <col min="8199" max="8199" width="10.5703125" customWidth="1"/>
    <col min="8200" max="8200" width="11.140625" customWidth="1"/>
    <col min="8201" max="8201" width="10.28515625" customWidth="1"/>
    <col min="8202" max="8202" width="11.28515625" customWidth="1"/>
    <col min="8447" max="8447" width="3.140625" customWidth="1"/>
    <col min="8448" max="8448" width="4.140625" customWidth="1"/>
    <col min="8449" max="8449" width="5.28515625" customWidth="1"/>
    <col min="8450" max="8450" width="6.85546875" customWidth="1"/>
    <col min="8451" max="8451" width="7.5703125" customWidth="1"/>
    <col min="8452" max="8452" width="25.5703125" customWidth="1"/>
    <col min="8453" max="8453" width="10.7109375" customWidth="1"/>
    <col min="8454" max="8454" width="0" hidden="1" customWidth="1"/>
    <col min="8455" max="8455" width="10.5703125" customWidth="1"/>
    <col min="8456" max="8456" width="11.140625" customWidth="1"/>
    <col min="8457" max="8457" width="10.28515625" customWidth="1"/>
    <col min="8458" max="8458" width="11.28515625" customWidth="1"/>
    <col min="8703" max="8703" width="3.140625" customWidth="1"/>
    <col min="8704" max="8704" width="4.140625" customWidth="1"/>
    <col min="8705" max="8705" width="5.28515625" customWidth="1"/>
    <col min="8706" max="8706" width="6.85546875" customWidth="1"/>
    <col min="8707" max="8707" width="7.5703125" customWidth="1"/>
    <col min="8708" max="8708" width="25.5703125" customWidth="1"/>
    <col min="8709" max="8709" width="10.7109375" customWidth="1"/>
    <col min="8710" max="8710" width="0" hidden="1" customWidth="1"/>
    <col min="8711" max="8711" width="10.5703125" customWidth="1"/>
    <col min="8712" max="8712" width="11.140625" customWidth="1"/>
    <col min="8713" max="8713" width="10.28515625" customWidth="1"/>
    <col min="8714" max="8714" width="11.28515625" customWidth="1"/>
    <col min="8959" max="8959" width="3.140625" customWidth="1"/>
    <col min="8960" max="8960" width="4.140625" customWidth="1"/>
    <col min="8961" max="8961" width="5.28515625" customWidth="1"/>
    <col min="8962" max="8962" width="6.85546875" customWidth="1"/>
    <col min="8963" max="8963" width="7.5703125" customWidth="1"/>
    <col min="8964" max="8964" width="25.5703125" customWidth="1"/>
    <col min="8965" max="8965" width="10.7109375" customWidth="1"/>
    <col min="8966" max="8966" width="0" hidden="1" customWidth="1"/>
    <col min="8967" max="8967" width="10.5703125" customWidth="1"/>
    <col min="8968" max="8968" width="11.140625" customWidth="1"/>
    <col min="8969" max="8969" width="10.28515625" customWidth="1"/>
    <col min="8970" max="8970" width="11.28515625" customWidth="1"/>
    <col min="9215" max="9215" width="3.140625" customWidth="1"/>
    <col min="9216" max="9216" width="4.140625" customWidth="1"/>
    <col min="9217" max="9217" width="5.28515625" customWidth="1"/>
    <col min="9218" max="9218" width="6.85546875" customWidth="1"/>
    <col min="9219" max="9219" width="7.5703125" customWidth="1"/>
    <col min="9220" max="9220" width="25.5703125" customWidth="1"/>
    <col min="9221" max="9221" width="10.7109375" customWidth="1"/>
    <col min="9222" max="9222" width="0" hidden="1" customWidth="1"/>
    <col min="9223" max="9223" width="10.5703125" customWidth="1"/>
    <col min="9224" max="9224" width="11.140625" customWidth="1"/>
    <col min="9225" max="9225" width="10.28515625" customWidth="1"/>
    <col min="9226" max="9226" width="11.28515625" customWidth="1"/>
    <col min="9471" max="9471" width="3.140625" customWidth="1"/>
    <col min="9472" max="9472" width="4.140625" customWidth="1"/>
    <col min="9473" max="9473" width="5.28515625" customWidth="1"/>
    <col min="9474" max="9474" width="6.85546875" customWidth="1"/>
    <col min="9475" max="9475" width="7.5703125" customWidth="1"/>
    <col min="9476" max="9476" width="25.5703125" customWidth="1"/>
    <col min="9477" max="9477" width="10.7109375" customWidth="1"/>
    <col min="9478" max="9478" width="0" hidden="1" customWidth="1"/>
    <col min="9479" max="9479" width="10.5703125" customWidth="1"/>
    <col min="9480" max="9480" width="11.140625" customWidth="1"/>
    <col min="9481" max="9481" width="10.28515625" customWidth="1"/>
    <col min="9482" max="9482" width="11.28515625" customWidth="1"/>
    <col min="9727" max="9727" width="3.140625" customWidth="1"/>
    <col min="9728" max="9728" width="4.140625" customWidth="1"/>
    <col min="9729" max="9729" width="5.28515625" customWidth="1"/>
    <col min="9730" max="9730" width="6.85546875" customWidth="1"/>
    <col min="9731" max="9731" width="7.5703125" customWidth="1"/>
    <col min="9732" max="9732" width="25.5703125" customWidth="1"/>
    <col min="9733" max="9733" width="10.7109375" customWidth="1"/>
    <col min="9734" max="9734" width="0" hidden="1" customWidth="1"/>
    <col min="9735" max="9735" width="10.5703125" customWidth="1"/>
    <col min="9736" max="9736" width="11.140625" customWidth="1"/>
    <col min="9737" max="9737" width="10.28515625" customWidth="1"/>
    <col min="9738" max="9738" width="11.28515625" customWidth="1"/>
    <col min="9983" max="9983" width="3.140625" customWidth="1"/>
    <col min="9984" max="9984" width="4.140625" customWidth="1"/>
    <col min="9985" max="9985" width="5.28515625" customWidth="1"/>
    <col min="9986" max="9986" width="6.85546875" customWidth="1"/>
    <col min="9987" max="9987" width="7.5703125" customWidth="1"/>
    <col min="9988" max="9988" width="25.5703125" customWidth="1"/>
    <col min="9989" max="9989" width="10.7109375" customWidth="1"/>
    <col min="9990" max="9990" width="0" hidden="1" customWidth="1"/>
    <col min="9991" max="9991" width="10.5703125" customWidth="1"/>
    <col min="9992" max="9992" width="11.140625" customWidth="1"/>
    <col min="9993" max="9993" width="10.28515625" customWidth="1"/>
    <col min="9994" max="9994" width="11.28515625" customWidth="1"/>
    <col min="10239" max="10239" width="3.140625" customWidth="1"/>
    <col min="10240" max="10240" width="4.140625" customWidth="1"/>
    <col min="10241" max="10241" width="5.28515625" customWidth="1"/>
    <col min="10242" max="10242" width="6.85546875" customWidth="1"/>
    <col min="10243" max="10243" width="7.5703125" customWidth="1"/>
    <col min="10244" max="10244" width="25.5703125" customWidth="1"/>
    <col min="10245" max="10245" width="10.7109375" customWidth="1"/>
    <col min="10246" max="10246" width="0" hidden="1" customWidth="1"/>
    <col min="10247" max="10247" width="10.5703125" customWidth="1"/>
    <col min="10248" max="10248" width="11.140625" customWidth="1"/>
    <col min="10249" max="10249" width="10.28515625" customWidth="1"/>
    <col min="10250" max="10250" width="11.28515625" customWidth="1"/>
    <col min="10495" max="10495" width="3.140625" customWidth="1"/>
    <col min="10496" max="10496" width="4.140625" customWidth="1"/>
    <col min="10497" max="10497" width="5.28515625" customWidth="1"/>
    <col min="10498" max="10498" width="6.85546875" customWidth="1"/>
    <col min="10499" max="10499" width="7.5703125" customWidth="1"/>
    <col min="10500" max="10500" width="25.5703125" customWidth="1"/>
    <col min="10501" max="10501" width="10.7109375" customWidth="1"/>
    <col min="10502" max="10502" width="0" hidden="1" customWidth="1"/>
    <col min="10503" max="10503" width="10.5703125" customWidth="1"/>
    <col min="10504" max="10504" width="11.140625" customWidth="1"/>
    <col min="10505" max="10505" width="10.28515625" customWidth="1"/>
    <col min="10506" max="10506" width="11.28515625" customWidth="1"/>
    <col min="10751" max="10751" width="3.140625" customWidth="1"/>
    <col min="10752" max="10752" width="4.140625" customWidth="1"/>
    <col min="10753" max="10753" width="5.28515625" customWidth="1"/>
    <col min="10754" max="10754" width="6.85546875" customWidth="1"/>
    <col min="10755" max="10755" width="7.5703125" customWidth="1"/>
    <col min="10756" max="10756" width="25.5703125" customWidth="1"/>
    <col min="10757" max="10757" width="10.7109375" customWidth="1"/>
    <col min="10758" max="10758" width="0" hidden="1" customWidth="1"/>
    <col min="10759" max="10759" width="10.5703125" customWidth="1"/>
    <col min="10760" max="10760" width="11.140625" customWidth="1"/>
    <col min="10761" max="10761" width="10.28515625" customWidth="1"/>
    <col min="10762" max="10762" width="11.28515625" customWidth="1"/>
    <col min="11007" max="11007" width="3.140625" customWidth="1"/>
    <col min="11008" max="11008" width="4.140625" customWidth="1"/>
    <col min="11009" max="11009" width="5.28515625" customWidth="1"/>
    <col min="11010" max="11010" width="6.85546875" customWidth="1"/>
    <col min="11011" max="11011" width="7.5703125" customWidth="1"/>
    <col min="11012" max="11012" width="25.5703125" customWidth="1"/>
    <col min="11013" max="11013" width="10.7109375" customWidth="1"/>
    <col min="11014" max="11014" width="0" hidden="1" customWidth="1"/>
    <col min="11015" max="11015" width="10.5703125" customWidth="1"/>
    <col min="11016" max="11016" width="11.140625" customWidth="1"/>
    <col min="11017" max="11017" width="10.28515625" customWidth="1"/>
    <col min="11018" max="11018" width="11.28515625" customWidth="1"/>
    <col min="11263" max="11263" width="3.140625" customWidth="1"/>
    <col min="11264" max="11264" width="4.140625" customWidth="1"/>
    <col min="11265" max="11265" width="5.28515625" customWidth="1"/>
    <col min="11266" max="11266" width="6.85546875" customWidth="1"/>
    <col min="11267" max="11267" width="7.5703125" customWidth="1"/>
    <col min="11268" max="11268" width="25.5703125" customWidth="1"/>
    <col min="11269" max="11269" width="10.7109375" customWidth="1"/>
    <col min="11270" max="11270" width="0" hidden="1" customWidth="1"/>
    <col min="11271" max="11271" width="10.5703125" customWidth="1"/>
    <col min="11272" max="11272" width="11.140625" customWidth="1"/>
    <col min="11273" max="11273" width="10.28515625" customWidth="1"/>
    <col min="11274" max="11274" width="11.28515625" customWidth="1"/>
    <col min="11519" max="11519" width="3.140625" customWidth="1"/>
    <col min="11520" max="11520" width="4.140625" customWidth="1"/>
    <col min="11521" max="11521" width="5.28515625" customWidth="1"/>
    <col min="11522" max="11522" width="6.85546875" customWidth="1"/>
    <col min="11523" max="11523" width="7.5703125" customWidth="1"/>
    <col min="11524" max="11524" width="25.5703125" customWidth="1"/>
    <col min="11525" max="11525" width="10.7109375" customWidth="1"/>
    <col min="11526" max="11526" width="0" hidden="1" customWidth="1"/>
    <col min="11527" max="11527" width="10.5703125" customWidth="1"/>
    <col min="11528" max="11528" width="11.140625" customWidth="1"/>
    <col min="11529" max="11529" width="10.28515625" customWidth="1"/>
    <col min="11530" max="11530" width="11.28515625" customWidth="1"/>
    <col min="11775" max="11775" width="3.140625" customWidth="1"/>
    <col min="11776" max="11776" width="4.140625" customWidth="1"/>
    <col min="11777" max="11777" width="5.28515625" customWidth="1"/>
    <col min="11778" max="11778" width="6.85546875" customWidth="1"/>
    <col min="11779" max="11779" width="7.5703125" customWidth="1"/>
    <col min="11780" max="11780" width="25.5703125" customWidth="1"/>
    <col min="11781" max="11781" width="10.7109375" customWidth="1"/>
    <col min="11782" max="11782" width="0" hidden="1" customWidth="1"/>
    <col min="11783" max="11783" width="10.5703125" customWidth="1"/>
    <col min="11784" max="11784" width="11.140625" customWidth="1"/>
    <col min="11785" max="11785" width="10.28515625" customWidth="1"/>
    <col min="11786" max="11786" width="11.28515625" customWidth="1"/>
    <col min="12031" max="12031" width="3.140625" customWidth="1"/>
    <col min="12032" max="12032" width="4.140625" customWidth="1"/>
    <col min="12033" max="12033" width="5.28515625" customWidth="1"/>
    <col min="12034" max="12034" width="6.85546875" customWidth="1"/>
    <col min="12035" max="12035" width="7.5703125" customWidth="1"/>
    <col min="12036" max="12036" width="25.5703125" customWidth="1"/>
    <col min="12037" max="12037" width="10.7109375" customWidth="1"/>
    <col min="12038" max="12038" width="0" hidden="1" customWidth="1"/>
    <col min="12039" max="12039" width="10.5703125" customWidth="1"/>
    <col min="12040" max="12040" width="11.140625" customWidth="1"/>
    <col min="12041" max="12041" width="10.28515625" customWidth="1"/>
    <col min="12042" max="12042" width="11.28515625" customWidth="1"/>
    <col min="12287" max="12287" width="3.140625" customWidth="1"/>
    <col min="12288" max="12288" width="4.140625" customWidth="1"/>
    <col min="12289" max="12289" width="5.28515625" customWidth="1"/>
    <col min="12290" max="12290" width="6.85546875" customWidth="1"/>
    <col min="12291" max="12291" width="7.5703125" customWidth="1"/>
    <col min="12292" max="12292" width="25.5703125" customWidth="1"/>
    <col min="12293" max="12293" width="10.7109375" customWidth="1"/>
    <col min="12294" max="12294" width="0" hidden="1" customWidth="1"/>
    <col min="12295" max="12295" width="10.5703125" customWidth="1"/>
    <col min="12296" max="12296" width="11.140625" customWidth="1"/>
    <col min="12297" max="12297" width="10.28515625" customWidth="1"/>
    <col min="12298" max="12298" width="11.28515625" customWidth="1"/>
    <col min="12543" max="12543" width="3.140625" customWidth="1"/>
    <col min="12544" max="12544" width="4.140625" customWidth="1"/>
    <col min="12545" max="12545" width="5.28515625" customWidth="1"/>
    <col min="12546" max="12546" width="6.85546875" customWidth="1"/>
    <col min="12547" max="12547" width="7.5703125" customWidth="1"/>
    <col min="12548" max="12548" width="25.5703125" customWidth="1"/>
    <col min="12549" max="12549" width="10.7109375" customWidth="1"/>
    <col min="12550" max="12550" width="0" hidden="1" customWidth="1"/>
    <col min="12551" max="12551" width="10.5703125" customWidth="1"/>
    <col min="12552" max="12552" width="11.140625" customWidth="1"/>
    <col min="12553" max="12553" width="10.28515625" customWidth="1"/>
    <col min="12554" max="12554" width="11.28515625" customWidth="1"/>
    <col min="12799" max="12799" width="3.140625" customWidth="1"/>
    <col min="12800" max="12800" width="4.140625" customWidth="1"/>
    <col min="12801" max="12801" width="5.28515625" customWidth="1"/>
    <col min="12802" max="12802" width="6.85546875" customWidth="1"/>
    <col min="12803" max="12803" width="7.5703125" customWidth="1"/>
    <col min="12804" max="12804" width="25.5703125" customWidth="1"/>
    <col min="12805" max="12805" width="10.7109375" customWidth="1"/>
    <col min="12806" max="12806" width="0" hidden="1" customWidth="1"/>
    <col min="12807" max="12807" width="10.5703125" customWidth="1"/>
    <col min="12808" max="12808" width="11.140625" customWidth="1"/>
    <col min="12809" max="12809" width="10.28515625" customWidth="1"/>
    <col min="12810" max="12810" width="11.28515625" customWidth="1"/>
    <col min="13055" max="13055" width="3.140625" customWidth="1"/>
    <col min="13056" max="13056" width="4.140625" customWidth="1"/>
    <col min="13057" max="13057" width="5.28515625" customWidth="1"/>
    <col min="13058" max="13058" width="6.85546875" customWidth="1"/>
    <col min="13059" max="13059" width="7.5703125" customWidth="1"/>
    <col min="13060" max="13060" width="25.5703125" customWidth="1"/>
    <col min="13061" max="13061" width="10.7109375" customWidth="1"/>
    <col min="13062" max="13062" width="0" hidden="1" customWidth="1"/>
    <col min="13063" max="13063" width="10.5703125" customWidth="1"/>
    <col min="13064" max="13064" width="11.140625" customWidth="1"/>
    <col min="13065" max="13065" width="10.28515625" customWidth="1"/>
    <col min="13066" max="13066" width="11.28515625" customWidth="1"/>
    <col min="13311" max="13311" width="3.140625" customWidth="1"/>
    <col min="13312" max="13312" width="4.140625" customWidth="1"/>
    <col min="13313" max="13313" width="5.28515625" customWidth="1"/>
    <col min="13314" max="13314" width="6.85546875" customWidth="1"/>
    <col min="13315" max="13315" width="7.5703125" customWidth="1"/>
    <col min="13316" max="13316" width="25.5703125" customWidth="1"/>
    <col min="13317" max="13317" width="10.7109375" customWidth="1"/>
    <col min="13318" max="13318" width="0" hidden="1" customWidth="1"/>
    <col min="13319" max="13319" width="10.5703125" customWidth="1"/>
    <col min="13320" max="13320" width="11.140625" customWidth="1"/>
    <col min="13321" max="13321" width="10.28515625" customWidth="1"/>
    <col min="13322" max="13322" width="11.28515625" customWidth="1"/>
    <col min="13567" max="13567" width="3.140625" customWidth="1"/>
    <col min="13568" max="13568" width="4.140625" customWidth="1"/>
    <col min="13569" max="13569" width="5.28515625" customWidth="1"/>
    <col min="13570" max="13570" width="6.85546875" customWidth="1"/>
    <col min="13571" max="13571" width="7.5703125" customWidth="1"/>
    <col min="13572" max="13572" width="25.5703125" customWidth="1"/>
    <col min="13573" max="13573" width="10.7109375" customWidth="1"/>
    <col min="13574" max="13574" width="0" hidden="1" customWidth="1"/>
    <col min="13575" max="13575" width="10.5703125" customWidth="1"/>
    <col min="13576" max="13576" width="11.140625" customWidth="1"/>
    <col min="13577" max="13577" width="10.28515625" customWidth="1"/>
    <col min="13578" max="13578" width="11.28515625" customWidth="1"/>
    <col min="13823" max="13823" width="3.140625" customWidth="1"/>
    <col min="13824" max="13824" width="4.140625" customWidth="1"/>
    <col min="13825" max="13825" width="5.28515625" customWidth="1"/>
    <col min="13826" max="13826" width="6.85546875" customWidth="1"/>
    <col min="13827" max="13827" width="7.5703125" customWidth="1"/>
    <col min="13828" max="13828" width="25.5703125" customWidth="1"/>
    <col min="13829" max="13829" width="10.7109375" customWidth="1"/>
    <col min="13830" max="13830" width="0" hidden="1" customWidth="1"/>
    <col min="13831" max="13831" width="10.5703125" customWidth="1"/>
    <col min="13832" max="13832" width="11.140625" customWidth="1"/>
    <col min="13833" max="13833" width="10.28515625" customWidth="1"/>
    <col min="13834" max="13834" width="11.28515625" customWidth="1"/>
    <col min="14079" max="14079" width="3.140625" customWidth="1"/>
    <col min="14080" max="14080" width="4.140625" customWidth="1"/>
    <col min="14081" max="14081" width="5.28515625" customWidth="1"/>
    <col min="14082" max="14082" width="6.85546875" customWidth="1"/>
    <col min="14083" max="14083" width="7.5703125" customWidth="1"/>
    <col min="14084" max="14084" width="25.5703125" customWidth="1"/>
    <col min="14085" max="14085" width="10.7109375" customWidth="1"/>
    <col min="14086" max="14086" width="0" hidden="1" customWidth="1"/>
    <col min="14087" max="14087" width="10.5703125" customWidth="1"/>
    <col min="14088" max="14088" width="11.140625" customWidth="1"/>
    <col min="14089" max="14089" width="10.28515625" customWidth="1"/>
    <col min="14090" max="14090" width="11.28515625" customWidth="1"/>
    <col min="14335" max="14335" width="3.140625" customWidth="1"/>
    <col min="14336" max="14336" width="4.140625" customWidth="1"/>
    <col min="14337" max="14337" width="5.28515625" customWidth="1"/>
    <col min="14338" max="14338" width="6.85546875" customWidth="1"/>
    <col min="14339" max="14339" width="7.5703125" customWidth="1"/>
    <col min="14340" max="14340" width="25.5703125" customWidth="1"/>
    <col min="14341" max="14341" width="10.7109375" customWidth="1"/>
    <col min="14342" max="14342" width="0" hidden="1" customWidth="1"/>
    <col min="14343" max="14343" width="10.5703125" customWidth="1"/>
    <col min="14344" max="14344" width="11.140625" customWidth="1"/>
    <col min="14345" max="14345" width="10.28515625" customWidth="1"/>
    <col min="14346" max="14346" width="11.28515625" customWidth="1"/>
    <col min="14591" max="14591" width="3.140625" customWidth="1"/>
    <col min="14592" max="14592" width="4.140625" customWidth="1"/>
    <col min="14593" max="14593" width="5.28515625" customWidth="1"/>
    <col min="14594" max="14594" width="6.85546875" customWidth="1"/>
    <col min="14595" max="14595" width="7.5703125" customWidth="1"/>
    <col min="14596" max="14596" width="25.5703125" customWidth="1"/>
    <col min="14597" max="14597" width="10.7109375" customWidth="1"/>
    <col min="14598" max="14598" width="0" hidden="1" customWidth="1"/>
    <col min="14599" max="14599" width="10.5703125" customWidth="1"/>
    <col min="14600" max="14600" width="11.140625" customWidth="1"/>
    <col min="14601" max="14601" width="10.28515625" customWidth="1"/>
    <col min="14602" max="14602" width="11.28515625" customWidth="1"/>
    <col min="14847" max="14847" width="3.140625" customWidth="1"/>
    <col min="14848" max="14848" width="4.140625" customWidth="1"/>
    <col min="14849" max="14849" width="5.28515625" customWidth="1"/>
    <col min="14850" max="14850" width="6.85546875" customWidth="1"/>
    <col min="14851" max="14851" width="7.5703125" customWidth="1"/>
    <col min="14852" max="14852" width="25.5703125" customWidth="1"/>
    <col min="14853" max="14853" width="10.7109375" customWidth="1"/>
    <col min="14854" max="14854" width="0" hidden="1" customWidth="1"/>
    <col min="14855" max="14855" width="10.5703125" customWidth="1"/>
    <col min="14856" max="14856" width="11.140625" customWidth="1"/>
    <col min="14857" max="14857" width="10.28515625" customWidth="1"/>
    <col min="14858" max="14858" width="11.28515625" customWidth="1"/>
    <col min="15103" max="15103" width="3.140625" customWidth="1"/>
    <col min="15104" max="15104" width="4.140625" customWidth="1"/>
    <col min="15105" max="15105" width="5.28515625" customWidth="1"/>
    <col min="15106" max="15106" width="6.85546875" customWidth="1"/>
    <col min="15107" max="15107" width="7.5703125" customWidth="1"/>
    <col min="15108" max="15108" width="25.5703125" customWidth="1"/>
    <col min="15109" max="15109" width="10.7109375" customWidth="1"/>
    <col min="15110" max="15110" width="0" hidden="1" customWidth="1"/>
    <col min="15111" max="15111" width="10.5703125" customWidth="1"/>
    <col min="15112" max="15112" width="11.140625" customWidth="1"/>
    <col min="15113" max="15113" width="10.28515625" customWidth="1"/>
    <col min="15114" max="15114" width="11.28515625" customWidth="1"/>
    <col min="15359" max="15359" width="3.140625" customWidth="1"/>
    <col min="15360" max="15360" width="4.140625" customWidth="1"/>
    <col min="15361" max="15361" width="5.28515625" customWidth="1"/>
    <col min="15362" max="15362" width="6.85546875" customWidth="1"/>
    <col min="15363" max="15363" width="7.5703125" customWidth="1"/>
    <col min="15364" max="15364" width="25.5703125" customWidth="1"/>
    <col min="15365" max="15365" width="10.7109375" customWidth="1"/>
    <col min="15366" max="15366" width="0" hidden="1" customWidth="1"/>
    <col min="15367" max="15367" width="10.5703125" customWidth="1"/>
    <col min="15368" max="15368" width="11.140625" customWidth="1"/>
    <col min="15369" max="15369" width="10.28515625" customWidth="1"/>
    <col min="15370" max="15370" width="11.28515625" customWidth="1"/>
    <col min="15615" max="15615" width="3.140625" customWidth="1"/>
    <col min="15616" max="15616" width="4.140625" customWidth="1"/>
    <col min="15617" max="15617" width="5.28515625" customWidth="1"/>
    <col min="15618" max="15618" width="6.85546875" customWidth="1"/>
    <col min="15619" max="15619" width="7.5703125" customWidth="1"/>
    <col min="15620" max="15620" width="25.5703125" customWidth="1"/>
    <col min="15621" max="15621" width="10.7109375" customWidth="1"/>
    <col min="15622" max="15622" width="0" hidden="1" customWidth="1"/>
    <col min="15623" max="15623" width="10.5703125" customWidth="1"/>
    <col min="15624" max="15624" width="11.140625" customWidth="1"/>
    <col min="15625" max="15625" width="10.28515625" customWidth="1"/>
    <col min="15626" max="15626" width="11.28515625" customWidth="1"/>
    <col min="15871" max="15871" width="3.140625" customWidth="1"/>
    <col min="15872" max="15872" width="4.140625" customWidth="1"/>
    <col min="15873" max="15873" width="5.28515625" customWidth="1"/>
    <col min="15874" max="15874" width="6.85546875" customWidth="1"/>
    <col min="15875" max="15875" width="7.5703125" customWidth="1"/>
    <col min="15876" max="15876" width="25.5703125" customWidth="1"/>
    <col min="15877" max="15877" width="10.7109375" customWidth="1"/>
    <col min="15878" max="15878" width="0" hidden="1" customWidth="1"/>
    <col min="15879" max="15879" width="10.5703125" customWidth="1"/>
    <col min="15880" max="15880" width="11.140625" customWidth="1"/>
    <col min="15881" max="15881" width="10.28515625" customWidth="1"/>
    <col min="15882" max="15882" width="11.28515625" customWidth="1"/>
    <col min="16127" max="16127" width="3.140625" customWidth="1"/>
    <col min="16128" max="16128" width="4.140625" customWidth="1"/>
    <col min="16129" max="16129" width="5.28515625" customWidth="1"/>
    <col min="16130" max="16130" width="6.85546875" customWidth="1"/>
    <col min="16131" max="16131" width="7.5703125" customWidth="1"/>
    <col min="16132" max="16132" width="25.5703125" customWidth="1"/>
    <col min="16133" max="16133" width="10.7109375" customWidth="1"/>
    <col min="16134" max="16134" width="0" hidden="1" customWidth="1"/>
    <col min="16135" max="16135" width="10.5703125" customWidth="1"/>
    <col min="16136" max="16136" width="11.140625" customWidth="1"/>
    <col min="16137" max="16137" width="10.28515625" customWidth="1"/>
    <col min="16138" max="16138" width="11.28515625" customWidth="1"/>
  </cols>
  <sheetData>
    <row r="1" spans="1:13" ht="3.75" customHeight="1" x14ac:dyDescent="0.25"/>
    <row r="2" spans="1:13" ht="19.5" customHeight="1" x14ac:dyDescent="0.25">
      <c r="E2" s="294" t="s">
        <v>415</v>
      </c>
      <c r="F2" s="295"/>
      <c r="G2" s="295"/>
      <c r="H2" s="295"/>
      <c r="I2" s="295"/>
    </row>
    <row r="3" spans="1:13" ht="8.25" customHeight="1" x14ac:dyDescent="0.25">
      <c r="A3" s="296"/>
      <c r="B3" s="296"/>
      <c r="C3" s="296"/>
      <c r="D3" s="296"/>
      <c r="E3" s="296"/>
      <c r="F3" s="296"/>
      <c r="G3" s="297"/>
      <c r="H3" s="297"/>
      <c r="I3" s="297"/>
    </row>
    <row r="4" spans="1:13" ht="6" customHeight="1" thickBot="1" x14ac:dyDescent="0.3">
      <c r="A4" s="296"/>
      <c r="B4" s="296"/>
      <c r="C4" s="296"/>
      <c r="D4" s="296"/>
      <c r="E4" s="296"/>
      <c r="F4" s="296"/>
      <c r="G4" s="297"/>
      <c r="H4" s="297"/>
      <c r="I4" s="297"/>
    </row>
    <row r="5" spans="1:13" ht="18.75" x14ac:dyDescent="0.3">
      <c r="A5" s="298" t="s">
        <v>208</v>
      </c>
      <c r="B5" s="299"/>
      <c r="C5" s="299"/>
      <c r="D5" s="299"/>
      <c r="E5" s="299"/>
      <c r="F5" s="299"/>
      <c r="G5" s="631"/>
      <c r="H5" s="632"/>
      <c r="I5" s="632"/>
      <c r="J5" s="300"/>
      <c r="K5" s="300"/>
      <c r="L5" s="300"/>
      <c r="M5" s="300"/>
    </row>
    <row r="6" spans="1:13" ht="45.75" customHeight="1" x14ac:dyDescent="0.25">
      <c r="A6" s="996" t="s">
        <v>0</v>
      </c>
      <c r="B6" s="997"/>
      <c r="C6" s="997"/>
      <c r="D6" s="997"/>
      <c r="E6" s="997"/>
      <c r="F6" s="998"/>
      <c r="G6" s="538" t="s">
        <v>310</v>
      </c>
      <c r="H6" s="538" t="s">
        <v>311</v>
      </c>
      <c r="I6" s="538" t="s">
        <v>312</v>
      </c>
      <c r="J6" s="538" t="s">
        <v>313</v>
      </c>
      <c r="K6" s="655" t="s">
        <v>314</v>
      </c>
      <c r="L6" s="538" t="s">
        <v>315</v>
      </c>
      <c r="M6" s="538" t="s">
        <v>316</v>
      </c>
    </row>
    <row r="7" spans="1:13" ht="3.75" customHeight="1" x14ac:dyDescent="0.25">
      <c r="J7" s="11"/>
    </row>
    <row r="8" spans="1:13" ht="37.5" customHeight="1" x14ac:dyDescent="0.25">
      <c r="A8" s="302" t="s">
        <v>209</v>
      </c>
      <c r="B8" s="303" t="s">
        <v>210</v>
      </c>
      <c r="C8" s="304" t="s">
        <v>211</v>
      </c>
      <c r="D8" s="304" t="s">
        <v>212</v>
      </c>
      <c r="E8" s="304" t="s">
        <v>213</v>
      </c>
      <c r="F8" s="305" t="s">
        <v>214</v>
      </c>
      <c r="G8" s="306">
        <f>G9+G88+G91</f>
        <v>223814.62</v>
      </c>
      <c r="H8" s="306">
        <f t="shared" ref="H8:M8" si="0">H9+H88+H91</f>
        <v>250908.14000000004</v>
      </c>
      <c r="I8" s="306">
        <f t="shared" si="0"/>
        <v>255063</v>
      </c>
      <c r="J8" s="306">
        <f t="shared" si="0"/>
        <v>263146.27</v>
      </c>
      <c r="K8" s="306">
        <f t="shared" si="0"/>
        <v>251255</v>
      </c>
      <c r="L8" s="306">
        <f t="shared" si="0"/>
        <v>251440</v>
      </c>
      <c r="M8" s="306">
        <f t="shared" si="0"/>
        <v>252240</v>
      </c>
    </row>
    <row r="9" spans="1:13" x14ac:dyDescent="0.25">
      <c r="A9" s="307"/>
      <c r="B9" s="308">
        <v>1</v>
      </c>
      <c r="C9" s="999" t="s">
        <v>215</v>
      </c>
      <c r="D9" s="1000"/>
      <c r="E9" s="1000"/>
      <c r="F9" s="1001"/>
      <c r="G9" s="309">
        <f>G10+G15+G24+G63+G75+G77+G84+G66</f>
        <v>214278.93</v>
      </c>
      <c r="H9" s="490">
        <f t="shared" ref="H9" si="1">H10+H15+H24+H63+H75+H77+H84+H66</f>
        <v>244026.36000000004</v>
      </c>
      <c r="I9" s="490">
        <f>I10+I15+I24+I64</f>
        <v>245713</v>
      </c>
      <c r="J9" s="490">
        <f>J10+J15+J24+J64</f>
        <v>253609</v>
      </c>
      <c r="K9" s="633">
        <f>K10+K15+K24+K63+K75+K77+K84+K66</f>
        <v>242628</v>
      </c>
      <c r="L9" s="633">
        <f t="shared" ref="L9:M9" si="2">L10+L15+L24+L63+L75+L77+L84+L66</f>
        <v>242900</v>
      </c>
      <c r="M9" s="633">
        <f t="shared" si="2"/>
        <v>243700</v>
      </c>
    </row>
    <row r="10" spans="1:13" ht="25.5" customHeight="1" x14ac:dyDescent="0.25">
      <c r="A10" s="310"/>
      <c r="B10" s="311"/>
      <c r="C10" s="311"/>
      <c r="D10" s="312" t="s">
        <v>216</v>
      </c>
      <c r="E10" s="313">
        <v>610</v>
      </c>
      <c r="F10" s="314" t="s">
        <v>3</v>
      </c>
      <c r="G10" s="315">
        <f>SUM(G11:G14)</f>
        <v>107025.26</v>
      </c>
      <c r="H10" s="315">
        <f t="shared" ref="H10" si="3">SUM(H11:H14)</f>
        <v>125544.93000000001</v>
      </c>
      <c r="I10" s="113">
        <f>SUM(I11:I14)</f>
        <v>130307</v>
      </c>
      <c r="J10" s="113">
        <f>SUM(J11:J14)</f>
        <v>131074</v>
      </c>
      <c r="K10" s="113">
        <f t="shared" ref="K10:M10" si="4">SUM(K11:K14)</f>
        <v>115288</v>
      </c>
      <c r="L10" s="113">
        <f t="shared" si="4"/>
        <v>115288</v>
      </c>
      <c r="M10" s="113">
        <f t="shared" si="4"/>
        <v>115288</v>
      </c>
    </row>
    <row r="11" spans="1:13" ht="26.25" x14ac:dyDescent="0.25">
      <c r="A11" s="310"/>
      <c r="B11" s="311"/>
      <c r="C11" s="311"/>
      <c r="D11" s="312" t="s">
        <v>216</v>
      </c>
      <c r="E11" s="316">
        <v>611</v>
      </c>
      <c r="F11" s="317" t="s">
        <v>4</v>
      </c>
      <c r="G11" s="318">
        <v>71848.179999999993</v>
      </c>
      <c r="H11" s="319">
        <v>78929.8</v>
      </c>
      <c r="I11" s="77">
        <v>88680</v>
      </c>
      <c r="J11" s="116">
        <v>88680</v>
      </c>
      <c r="K11" s="613">
        <v>75900</v>
      </c>
      <c r="L11" s="613">
        <v>75900</v>
      </c>
      <c r="M11" s="613">
        <v>75900</v>
      </c>
    </row>
    <row r="12" spans="1:13" x14ac:dyDescent="0.25">
      <c r="A12" s="310"/>
      <c r="B12" s="311"/>
      <c r="C12" s="311"/>
      <c r="D12" s="312" t="s">
        <v>216</v>
      </c>
      <c r="E12" s="316">
        <v>612</v>
      </c>
      <c r="F12" s="317" t="s">
        <v>5</v>
      </c>
      <c r="G12" s="318">
        <v>23280.080000000002</v>
      </c>
      <c r="H12" s="319">
        <v>25412.720000000001</v>
      </c>
      <c r="I12" s="77">
        <v>27427</v>
      </c>
      <c r="J12" s="116">
        <v>27427</v>
      </c>
      <c r="K12" s="613">
        <v>24288</v>
      </c>
      <c r="L12" s="613">
        <v>24288</v>
      </c>
      <c r="M12" s="613">
        <v>24288</v>
      </c>
    </row>
    <row r="13" spans="1:13" x14ac:dyDescent="0.25">
      <c r="A13" s="310"/>
      <c r="B13" s="311"/>
      <c r="C13" s="311"/>
      <c r="D13" s="312" t="s">
        <v>216</v>
      </c>
      <c r="E13" s="320">
        <v>614</v>
      </c>
      <c r="F13" s="317" t="s">
        <v>6</v>
      </c>
      <c r="G13" s="318">
        <v>11346</v>
      </c>
      <c r="H13" s="319">
        <v>20320.41</v>
      </c>
      <c r="I13" s="77">
        <v>14200</v>
      </c>
      <c r="J13" s="116">
        <v>14200</v>
      </c>
      <c r="K13" s="613">
        <v>14200</v>
      </c>
      <c r="L13" s="613">
        <v>14200</v>
      </c>
      <c r="M13" s="613">
        <v>14200</v>
      </c>
    </row>
    <row r="14" spans="1:13" x14ac:dyDescent="0.25">
      <c r="A14" s="310"/>
      <c r="B14" s="311"/>
      <c r="C14" s="311"/>
      <c r="D14" s="242"/>
      <c r="E14" s="242"/>
      <c r="F14" s="253" t="s">
        <v>296</v>
      </c>
      <c r="G14" s="301">
        <v>551</v>
      </c>
      <c r="H14" s="301">
        <v>882</v>
      </c>
      <c r="I14" s="77">
        <v>0</v>
      </c>
      <c r="J14" s="116">
        <v>767</v>
      </c>
      <c r="K14" s="613">
        <v>900</v>
      </c>
      <c r="L14" s="613">
        <v>900</v>
      </c>
      <c r="M14" s="613">
        <v>900</v>
      </c>
    </row>
    <row r="15" spans="1:13" ht="26.25" x14ac:dyDescent="0.25">
      <c r="A15" s="310"/>
      <c r="B15" s="311"/>
      <c r="C15" s="311"/>
      <c r="D15" s="312" t="s">
        <v>216</v>
      </c>
      <c r="E15" s="321">
        <v>620</v>
      </c>
      <c r="F15" s="314" t="s">
        <v>8</v>
      </c>
      <c r="G15" s="315">
        <f>SUM(G16:G23)</f>
        <v>40082.39</v>
      </c>
      <c r="H15" s="315">
        <f t="shared" ref="H15" si="5">SUM(H16:H23)</f>
        <v>46484.47</v>
      </c>
      <c r="I15" s="113">
        <f>SUM(I16:I23)</f>
        <v>41600</v>
      </c>
      <c r="J15" s="113">
        <f>SUM(J16:J23)</f>
        <v>41600</v>
      </c>
      <c r="K15" s="113">
        <f>SUM(K16:K23)</f>
        <v>42800</v>
      </c>
      <c r="L15" s="113">
        <f t="shared" ref="L15:M15" si="6">SUM(L16:L23)</f>
        <v>42800</v>
      </c>
      <c r="M15" s="113">
        <f t="shared" si="6"/>
        <v>42800</v>
      </c>
    </row>
    <row r="16" spans="1:13" ht="26.25" x14ac:dyDescent="0.25">
      <c r="A16" s="310"/>
      <c r="B16" s="311"/>
      <c r="C16" s="311"/>
      <c r="D16" s="312" t="s">
        <v>216</v>
      </c>
      <c r="E16" s="316">
        <v>621</v>
      </c>
      <c r="F16" s="317" t="s">
        <v>9</v>
      </c>
      <c r="G16" s="318">
        <v>9583.81</v>
      </c>
      <c r="H16" s="319">
        <v>10497.73</v>
      </c>
      <c r="I16" s="77">
        <v>9400</v>
      </c>
      <c r="J16" s="116">
        <v>9400</v>
      </c>
      <c r="K16" s="613">
        <v>9800</v>
      </c>
      <c r="L16" s="613">
        <v>9800</v>
      </c>
      <c r="M16" s="613">
        <v>9800</v>
      </c>
    </row>
    <row r="17" spans="1:13" ht="26.25" x14ac:dyDescent="0.25">
      <c r="A17" s="310"/>
      <c r="B17" s="311"/>
      <c r="C17" s="311"/>
      <c r="D17" s="312" t="s">
        <v>216</v>
      </c>
      <c r="E17" s="316">
        <v>623</v>
      </c>
      <c r="F17" s="317" t="s">
        <v>10</v>
      </c>
      <c r="G17" s="318">
        <v>1718.67</v>
      </c>
      <c r="H17" s="319">
        <v>2443.86</v>
      </c>
      <c r="I17" s="77">
        <v>2200</v>
      </c>
      <c r="J17" s="116">
        <v>2200</v>
      </c>
      <c r="K17" s="613">
        <v>3000</v>
      </c>
      <c r="L17" s="613">
        <v>3000</v>
      </c>
      <c r="M17" s="613">
        <v>3000</v>
      </c>
    </row>
    <row r="18" spans="1:13" x14ac:dyDescent="0.25">
      <c r="A18" s="310"/>
      <c r="B18" s="311"/>
      <c r="C18" s="311"/>
      <c r="D18" s="312" t="s">
        <v>216</v>
      </c>
      <c r="E18" s="316" t="s">
        <v>11</v>
      </c>
      <c r="F18" s="317" t="s">
        <v>12</v>
      </c>
      <c r="G18" s="318">
        <v>1595.12</v>
      </c>
      <c r="H18" s="319">
        <v>1793.37</v>
      </c>
      <c r="I18" s="77">
        <v>1600</v>
      </c>
      <c r="J18" s="116">
        <v>1600</v>
      </c>
      <c r="K18" s="613">
        <v>1600</v>
      </c>
      <c r="L18" s="613">
        <v>1600</v>
      </c>
      <c r="M18" s="613">
        <v>1600</v>
      </c>
    </row>
    <row r="19" spans="1:13" x14ac:dyDescent="0.25">
      <c r="A19" s="310"/>
      <c r="B19" s="311"/>
      <c r="C19" s="311"/>
      <c r="D19" s="312" t="s">
        <v>216</v>
      </c>
      <c r="E19" s="316" t="s">
        <v>13</v>
      </c>
      <c r="F19" s="317" t="s">
        <v>14</v>
      </c>
      <c r="G19" s="318">
        <v>16219.39</v>
      </c>
      <c r="H19" s="319">
        <v>19002.48</v>
      </c>
      <c r="I19" s="77">
        <v>16500</v>
      </c>
      <c r="J19" s="116">
        <v>16500</v>
      </c>
      <c r="K19" s="613">
        <v>16500</v>
      </c>
      <c r="L19" s="613">
        <v>16500</v>
      </c>
      <c r="M19" s="613">
        <v>16500</v>
      </c>
    </row>
    <row r="20" spans="1:13" x14ac:dyDescent="0.25">
      <c r="A20" s="310"/>
      <c r="B20" s="311"/>
      <c r="C20" s="311"/>
      <c r="D20" s="312" t="s">
        <v>216</v>
      </c>
      <c r="E20" s="320">
        <v>625003</v>
      </c>
      <c r="F20" s="317" t="s">
        <v>15</v>
      </c>
      <c r="G20" s="318">
        <v>975.23</v>
      </c>
      <c r="H20" s="319">
        <v>1090.8399999999999</v>
      </c>
      <c r="I20" s="77">
        <v>1100</v>
      </c>
      <c r="J20" s="116">
        <v>1100</v>
      </c>
      <c r="K20" s="613">
        <v>1100</v>
      </c>
      <c r="L20" s="613">
        <v>1100</v>
      </c>
      <c r="M20" s="613">
        <v>1100</v>
      </c>
    </row>
    <row r="21" spans="1:13" x14ac:dyDescent="0.25">
      <c r="A21" s="310"/>
      <c r="B21" s="311"/>
      <c r="C21" s="311"/>
      <c r="D21" s="312" t="s">
        <v>216</v>
      </c>
      <c r="E21" s="320">
        <v>625004</v>
      </c>
      <c r="F21" s="317" t="s">
        <v>16</v>
      </c>
      <c r="G21" s="318">
        <v>3425.27</v>
      </c>
      <c r="H21" s="319">
        <v>3960.12</v>
      </c>
      <c r="I21" s="77">
        <v>3500</v>
      </c>
      <c r="J21" s="116">
        <v>3500</v>
      </c>
      <c r="K21" s="613">
        <v>3500</v>
      </c>
      <c r="L21" s="613">
        <v>3500</v>
      </c>
      <c r="M21" s="613">
        <v>3500</v>
      </c>
    </row>
    <row r="22" spans="1:13" ht="26.25" x14ac:dyDescent="0.25">
      <c r="A22" s="310"/>
      <c r="B22" s="311"/>
      <c r="C22" s="311"/>
      <c r="D22" s="312" t="s">
        <v>216</v>
      </c>
      <c r="E22" s="320">
        <v>625005</v>
      </c>
      <c r="F22" s="317" t="s">
        <v>17</v>
      </c>
      <c r="G22" s="318">
        <v>1061.51</v>
      </c>
      <c r="H22" s="319">
        <v>1250.97</v>
      </c>
      <c r="I22" s="77">
        <v>1200</v>
      </c>
      <c r="J22" s="116">
        <v>1200</v>
      </c>
      <c r="K22" s="613">
        <v>1200</v>
      </c>
      <c r="L22" s="613">
        <v>1200</v>
      </c>
      <c r="M22" s="613">
        <v>1200</v>
      </c>
    </row>
    <row r="23" spans="1:13" ht="26.25" x14ac:dyDescent="0.25">
      <c r="A23" s="310"/>
      <c r="B23" s="311"/>
      <c r="C23" s="311"/>
      <c r="D23" s="312" t="s">
        <v>216</v>
      </c>
      <c r="E23" s="320">
        <v>625007</v>
      </c>
      <c r="F23" s="317" t="s">
        <v>18</v>
      </c>
      <c r="G23" s="318">
        <v>5503.39</v>
      </c>
      <c r="H23" s="319">
        <v>6445.1</v>
      </c>
      <c r="I23" s="77">
        <v>6100</v>
      </c>
      <c r="J23" s="77">
        <v>6100</v>
      </c>
      <c r="K23" s="613">
        <v>6100</v>
      </c>
      <c r="L23" s="613">
        <v>6100</v>
      </c>
      <c r="M23" s="613">
        <v>6100</v>
      </c>
    </row>
    <row r="24" spans="1:13" x14ac:dyDescent="0.25">
      <c r="A24" s="310"/>
      <c r="B24" s="311"/>
      <c r="C24" s="311"/>
      <c r="D24" s="312" t="s">
        <v>216</v>
      </c>
      <c r="E24" s="322">
        <v>630</v>
      </c>
      <c r="F24" s="323" t="s">
        <v>19</v>
      </c>
      <c r="G24" s="324">
        <f>G25+G27+G31+G38+G44+G49+G51</f>
        <v>60179.7</v>
      </c>
      <c r="H24" s="324">
        <f t="shared" ref="H24" si="7">H25+H27+H31+H38+H44+H49+H51</f>
        <v>59170.759999999995</v>
      </c>
      <c r="I24" s="76">
        <f>I25+I27+I31+I38+I44+I49+I51</f>
        <v>68418</v>
      </c>
      <c r="J24" s="76">
        <f>J25+J27+J31+J38+J44+J49+J51</f>
        <v>75597</v>
      </c>
      <c r="K24" s="76">
        <f>K25+K27+K31+K38+K44+K49+K51</f>
        <v>78050</v>
      </c>
      <c r="L24" s="76">
        <f t="shared" ref="L24:M24" si="8">L25+L27+L31+L38+L44+L49+L51</f>
        <v>78250</v>
      </c>
      <c r="M24" s="76">
        <f t="shared" si="8"/>
        <v>79050</v>
      </c>
    </row>
    <row r="25" spans="1:13" x14ac:dyDescent="0.25">
      <c r="A25" s="310"/>
      <c r="B25" s="311"/>
      <c r="C25" s="311"/>
      <c r="D25" s="312" t="s">
        <v>216</v>
      </c>
      <c r="E25" s="322">
        <v>631</v>
      </c>
      <c r="F25" s="323" t="s">
        <v>21</v>
      </c>
      <c r="G25" s="76">
        <f>SUM(G26)</f>
        <v>2955.64</v>
      </c>
      <c r="H25" s="76">
        <f t="shared" ref="H25" si="9">SUM(H26)</f>
        <v>2405.41</v>
      </c>
      <c r="I25" s="76">
        <f>SUM(I26)</f>
        <v>2000</v>
      </c>
      <c r="J25" s="76">
        <f t="shared" ref="J25:M25" si="10">SUM(J26)</f>
        <v>2000</v>
      </c>
      <c r="K25" s="76">
        <f t="shared" si="10"/>
        <v>1000</v>
      </c>
      <c r="L25" s="76">
        <f t="shared" si="10"/>
        <v>1000</v>
      </c>
      <c r="M25" s="76">
        <f t="shared" si="10"/>
        <v>1000</v>
      </c>
    </row>
    <row r="26" spans="1:13" x14ac:dyDescent="0.25">
      <c r="A26" s="310"/>
      <c r="B26" s="311"/>
      <c r="C26" s="311"/>
      <c r="D26" s="312" t="s">
        <v>216</v>
      </c>
      <c r="E26" s="153" t="s">
        <v>22</v>
      </c>
      <c r="F26" s="150" t="s">
        <v>23</v>
      </c>
      <c r="G26" s="77">
        <v>2955.64</v>
      </c>
      <c r="H26" s="158">
        <v>2405.41</v>
      </c>
      <c r="I26" s="77">
        <v>2000</v>
      </c>
      <c r="J26" s="116">
        <v>2000</v>
      </c>
      <c r="K26" s="613">
        <v>1000</v>
      </c>
      <c r="L26" s="613">
        <v>1000</v>
      </c>
      <c r="M26" s="613">
        <v>1000</v>
      </c>
    </row>
    <row r="27" spans="1:13" ht="26.25" x14ac:dyDescent="0.25">
      <c r="A27" s="310"/>
      <c r="B27" s="311"/>
      <c r="C27" s="311"/>
      <c r="D27" s="312" t="s">
        <v>216</v>
      </c>
      <c r="E27" s="322">
        <v>632</v>
      </c>
      <c r="F27" s="314" t="s">
        <v>24</v>
      </c>
      <c r="G27" s="315">
        <f>SUM(G28:G30)</f>
        <v>21774.14</v>
      </c>
      <c r="H27" s="315">
        <f t="shared" ref="H27" si="11">SUM(H28:H30)</f>
        <v>19283.86</v>
      </c>
      <c r="I27" s="113">
        <f>SUM(I28:I30)</f>
        <v>20480</v>
      </c>
      <c r="J27" s="113">
        <f>SUM(J28:J30)</f>
        <v>20480</v>
      </c>
      <c r="K27" s="113">
        <f>SUM(K28:K30)</f>
        <v>21610</v>
      </c>
      <c r="L27" s="113">
        <f t="shared" ref="L27:M27" si="12">SUM(L28:L30)</f>
        <v>22610</v>
      </c>
      <c r="M27" s="113">
        <f t="shared" si="12"/>
        <v>23610</v>
      </c>
    </row>
    <row r="28" spans="1:13" x14ac:dyDescent="0.25">
      <c r="A28" s="310"/>
      <c r="B28" s="311"/>
      <c r="C28" s="311"/>
      <c r="D28" s="312" t="s">
        <v>216</v>
      </c>
      <c r="E28" s="325">
        <v>632001</v>
      </c>
      <c r="F28" s="150" t="s">
        <v>25</v>
      </c>
      <c r="G28" s="77">
        <v>19021.349999999999</v>
      </c>
      <c r="H28" s="158">
        <v>16478.28</v>
      </c>
      <c r="I28" s="77">
        <v>17500</v>
      </c>
      <c r="J28" s="116">
        <v>17500</v>
      </c>
      <c r="K28" s="103">
        <v>18100</v>
      </c>
      <c r="L28" s="103">
        <v>19100</v>
      </c>
      <c r="M28" s="103">
        <v>20100</v>
      </c>
    </row>
    <row r="29" spans="1:13" x14ac:dyDescent="0.25">
      <c r="A29" s="310"/>
      <c r="B29" s="311"/>
      <c r="C29" s="311"/>
      <c r="D29" s="312" t="s">
        <v>216</v>
      </c>
      <c r="E29" s="325">
        <v>632002</v>
      </c>
      <c r="F29" s="150" t="s">
        <v>26</v>
      </c>
      <c r="G29" s="77">
        <v>254.82</v>
      </c>
      <c r="H29" s="158">
        <v>107.66</v>
      </c>
      <c r="I29" s="77">
        <v>200</v>
      </c>
      <c r="J29" s="116">
        <v>200</v>
      </c>
      <c r="K29" s="103">
        <v>410</v>
      </c>
      <c r="L29" s="103">
        <v>410</v>
      </c>
      <c r="M29" s="103">
        <v>410</v>
      </c>
    </row>
    <row r="30" spans="1:13" ht="26.25" x14ac:dyDescent="0.25">
      <c r="A30" s="310"/>
      <c r="B30" s="311"/>
      <c r="C30" s="311"/>
      <c r="D30" s="312" t="s">
        <v>216</v>
      </c>
      <c r="E30" s="325">
        <v>632003</v>
      </c>
      <c r="F30" s="150" t="s">
        <v>27</v>
      </c>
      <c r="G30" s="77">
        <v>2497.9699999999998</v>
      </c>
      <c r="H30" s="158">
        <v>2697.92</v>
      </c>
      <c r="I30" s="77">
        <v>2780</v>
      </c>
      <c r="J30" s="116">
        <v>2780</v>
      </c>
      <c r="K30" s="103">
        <v>3100</v>
      </c>
      <c r="L30" s="103">
        <v>3100</v>
      </c>
      <c r="M30" s="103">
        <v>3100</v>
      </c>
    </row>
    <row r="31" spans="1:13" x14ac:dyDescent="0.25">
      <c r="A31" s="310"/>
      <c r="B31" s="311"/>
      <c r="C31" s="311"/>
      <c r="D31" s="312" t="s">
        <v>216</v>
      </c>
      <c r="E31" s="322">
        <v>633</v>
      </c>
      <c r="F31" s="323" t="s">
        <v>28</v>
      </c>
      <c r="G31" s="324">
        <f>SUM(G32:G37)</f>
        <v>5319.73</v>
      </c>
      <c r="H31" s="324">
        <f t="shared" ref="H31" si="13">SUM(H32:H37)</f>
        <v>6380.2599999999993</v>
      </c>
      <c r="I31" s="76">
        <f>SUM(I32:I37)</f>
        <v>5840</v>
      </c>
      <c r="J31" s="76">
        <f>SUM(J32:J37)</f>
        <v>9662</v>
      </c>
      <c r="K31" s="76">
        <f>SUM(K32:K37)</f>
        <v>13040</v>
      </c>
      <c r="L31" s="76">
        <f t="shared" ref="L31:M31" si="14">SUM(L32:L37)</f>
        <v>12240</v>
      </c>
      <c r="M31" s="76">
        <f t="shared" si="14"/>
        <v>12040</v>
      </c>
    </row>
    <row r="32" spans="1:13" x14ac:dyDescent="0.25">
      <c r="A32" s="310"/>
      <c r="B32" s="311"/>
      <c r="C32" s="311"/>
      <c r="D32" s="312" t="s">
        <v>216</v>
      </c>
      <c r="E32" s="325">
        <v>633002</v>
      </c>
      <c r="F32" s="150" t="s">
        <v>29</v>
      </c>
      <c r="G32" s="77">
        <v>0</v>
      </c>
      <c r="H32" s="158">
        <v>0</v>
      </c>
      <c r="I32" s="77">
        <v>500</v>
      </c>
      <c r="J32" s="116">
        <v>500</v>
      </c>
      <c r="K32" s="103">
        <v>300</v>
      </c>
      <c r="L32" s="103">
        <v>300</v>
      </c>
      <c r="M32" s="103">
        <v>300</v>
      </c>
    </row>
    <row r="33" spans="1:13" x14ac:dyDescent="0.25">
      <c r="A33" s="310"/>
      <c r="B33" s="311"/>
      <c r="C33" s="311"/>
      <c r="D33" s="312" t="s">
        <v>216</v>
      </c>
      <c r="E33" s="325">
        <v>633006</v>
      </c>
      <c r="F33" s="150" t="s">
        <v>30</v>
      </c>
      <c r="G33" s="77">
        <v>3457.92</v>
      </c>
      <c r="H33" s="158">
        <v>5397.86</v>
      </c>
      <c r="I33" s="77">
        <v>4100</v>
      </c>
      <c r="J33" s="116">
        <v>7100</v>
      </c>
      <c r="K33" s="103">
        <v>7800</v>
      </c>
      <c r="L33" s="103">
        <v>7800</v>
      </c>
      <c r="M33" s="103">
        <v>7800</v>
      </c>
    </row>
    <row r="34" spans="1:13" x14ac:dyDescent="0.25">
      <c r="A34" s="310"/>
      <c r="B34" s="311"/>
      <c r="C34" s="311"/>
      <c r="D34" s="312" t="s">
        <v>216</v>
      </c>
      <c r="E34" s="325">
        <v>633007</v>
      </c>
      <c r="F34" s="150" t="s">
        <v>31</v>
      </c>
      <c r="G34" s="77">
        <v>335</v>
      </c>
      <c r="H34" s="158">
        <v>350</v>
      </c>
      <c r="I34" s="77">
        <v>340</v>
      </c>
      <c r="J34" s="116">
        <v>340</v>
      </c>
      <c r="K34" s="103">
        <v>340</v>
      </c>
      <c r="L34" s="103">
        <v>340</v>
      </c>
      <c r="M34" s="103">
        <v>340</v>
      </c>
    </row>
    <row r="35" spans="1:13" ht="26.25" x14ac:dyDescent="0.25">
      <c r="A35" s="310"/>
      <c r="B35" s="311"/>
      <c r="C35" s="311"/>
      <c r="D35" s="312" t="s">
        <v>216</v>
      </c>
      <c r="E35" s="325">
        <v>633009</v>
      </c>
      <c r="F35" s="150" t="s">
        <v>217</v>
      </c>
      <c r="G35" s="77">
        <v>880.03</v>
      </c>
      <c r="H35" s="158">
        <v>158.4</v>
      </c>
      <c r="I35" s="77">
        <v>200</v>
      </c>
      <c r="J35" s="116">
        <v>322</v>
      </c>
      <c r="K35" s="103">
        <v>100</v>
      </c>
      <c r="L35" s="103">
        <v>100</v>
      </c>
      <c r="M35" s="103">
        <v>100</v>
      </c>
    </row>
    <row r="36" spans="1:13" x14ac:dyDescent="0.25">
      <c r="A36" s="310"/>
      <c r="B36" s="311"/>
      <c r="C36" s="311"/>
      <c r="D36" s="312" t="s">
        <v>216</v>
      </c>
      <c r="E36" s="325">
        <v>633013</v>
      </c>
      <c r="F36" s="150" t="s">
        <v>33</v>
      </c>
      <c r="G36" s="77">
        <v>346.77</v>
      </c>
      <c r="H36" s="158">
        <v>233.09</v>
      </c>
      <c r="I36" s="77">
        <v>400</v>
      </c>
      <c r="J36" s="116">
        <v>400</v>
      </c>
      <c r="K36" s="103">
        <v>3000</v>
      </c>
      <c r="L36" s="103">
        <v>2000</v>
      </c>
      <c r="M36" s="103">
        <v>2000</v>
      </c>
    </row>
    <row r="37" spans="1:13" x14ac:dyDescent="0.25">
      <c r="A37" s="310"/>
      <c r="B37" s="311"/>
      <c r="C37" s="311"/>
      <c r="D37" s="312" t="s">
        <v>216</v>
      </c>
      <c r="E37" s="325">
        <v>633016</v>
      </c>
      <c r="F37" s="150" t="s">
        <v>34</v>
      </c>
      <c r="G37" s="77">
        <v>300.01</v>
      </c>
      <c r="H37" s="158">
        <v>240.91</v>
      </c>
      <c r="I37" s="77">
        <v>300</v>
      </c>
      <c r="J37" s="116">
        <v>1000</v>
      </c>
      <c r="K37" s="103">
        <v>1500</v>
      </c>
      <c r="L37" s="103">
        <v>1700</v>
      </c>
      <c r="M37" s="103">
        <v>1500</v>
      </c>
    </row>
    <row r="38" spans="1:13" x14ac:dyDescent="0.25">
      <c r="A38" s="310"/>
      <c r="B38" s="311"/>
      <c r="C38" s="311"/>
      <c r="D38" s="312" t="s">
        <v>216</v>
      </c>
      <c r="E38" s="322">
        <v>634</v>
      </c>
      <c r="F38" s="323" t="s">
        <v>35</v>
      </c>
      <c r="G38" s="324">
        <f>SUM(G39:G43)</f>
        <v>7443.1200000000008</v>
      </c>
      <c r="H38" s="324">
        <f t="shared" ref="H38" si="15">SUM(H39:H43)</f>
        <v>6775.4900000000007</v>
      </c>
      <c r="I38" s="76">
        <f>SUM(I39:I43)</f>
        <v>9350</v>
      </c>
      <c r="J38" s="76">
        <f>SUM(J39:J43)</f>
        <v>11850</v>
      </c>
      <c r="K38" s="76">
        <f>SUM(K39:K43)</f>
        <v>11700</v>
      </c>
      <c r="L38" s="76">
        <f t="shared" ref="L38:M38" si="16">SUM(L39:L43)</f>
        <v>11700</v>
      </c>
      <c r="M38" s="76">
        <f t="shared" si="16"/>
        <v>11700</v>
      </c>
    </row>
    <row r="39" spans="1:13" x14ac:dyDescent="0.25">
      <c r="A39" s="310"/>
      <c r="B39" s="311"/>
      <c r="C39" s="311"/>
      <c r="D39" s="312" t="s">
        <v>216</v>
      </c>
      <c r="E39" s="153" t="s">
        <v>36</v>
      </c>
      <c r="F39" s="150" t="s">
        <v>218</v>
      </c>
      <c r="G39" s="77">
        <v>4111.83</v>
      </c>
      <c r="H39" s="158">
        <v>3891.78</v>
      </c>
      <c r="I39" s="77">
        <v>5200</v>
      </c>
      <c r="J39" s="116">
        <v>5200</v>
      </c>
      <c r="K39" s="103">
        <v>4900</v>
      </c>
      <c r="L39" s="103">
        <v>4900</v>
      </c>
      <c r="M39" s="103">
        <v>4900</v>
      </c>
    </row>
    <row r="40" spans="1:13" x14ac:dyDescent="0.25">
      <c r="A40" s="310"/>
      <c r="B40" s="311"/>
      <c r="C40" s="311"/>
      <c r="D40" s="312" t="s">
        <v>216</v>
      </c>
      <c r="E40" s="325">
        <v>634002</v>
      </c>
      <c r="F40" s="150" t="s">
        <v>219</v>
      </c>
      <c r="G40" s="77">
        <v>405.84</v>
      </c>
      <c r="H40" s="158">
        <v>1538.27</v>
      </c>
      <c r="I40" s="77">
        <v>2500</v>
      </c>
      <c r="J40" s="116">
        <v>5000</v>
      </c>
      <c r="K40" s="103">
        <v>5000</v>
      </c>
      <c r="L40" s="103">
        <v>5000</v>
      </c>
      <c r="M40" s="103">
        <v>5000</v>
      </c>
    </row>
    <row r="41" spans="1:13" x14ac:dyDescent="0.25">
      <c r="A41" s="310"/>
      <c r="B41" s="311"/>
      <c r="C41" s="311"/>
      <c r="D41" s="312" t="s">
        <v>216</v>
      </c>
      <c r="E41" s="325">
        <v>634003</v>
      </c>
      <c r="F41" s="150" t="s">
        <v>39</v>
      </c>
      <c r="G41" s="77">
        <v>2009.14</v>
      </c>
      <c r="H41" s="158">
        <v>532.79999999999995</v>
      </c>
      <c r="I41" s="77">
        <v>550</v>
      </c>
      <c r="J41" s="116">
        <v>550</v>
      </c>
      <c r="K41" s="103">
        <v>700</v>
      </c>
      <c r="L41" s="103">
        <v>700</v>
      </c>
      <c r="M41" s="103">
        <v>700</v>
      </c>
    </row>
    <row r="42" spans="1:13" x14ac:dyDescent="0.25">
      <c r="A42" s="310"/>
      <c r="B42" s="311"/>
      <c r="C42" s="311"/>
      <c r="D42" s="312" t="s">
        <v>216</v>
      </c>
      <c r="E42" s="325">
        <v>634005</v>
      </c>
      <c r="F42" s="150" t="s">
        <v>40</v>
      </c>
      <c r="G42" s="77">
        <v>728.88</v>
      </c>
      <c r="H42" s="158">
        <v>308</v>
      </c>
      <c r="I42" s="77">
        <v>800</v>
      </c>
      <c r="J42" s="116">
        <v>800</v>
      </c>
      <c r="K42" s="103">
        <v>800</v>
      </c>
      <c r="L42" s="103">
        <v>800</v>
      </c>
      <c r="M42" s="103">
        <v>800</v>
      </c>
    </row>
    <row r="43" spans="1:13" x14ac:dyDescent="0.25">
      <c r="A43" s="310"/>
      <c r="B43" s="311"/>
      <c r="C43" s="311"/>
      <c r="D43" s="312" t="s">
        <v>216</v>
      </c>
      <c r="E43" s="326">
        <v>634006</v>
      </c>
      <c r="F43" s="316" t="s">
        <v>41</v>
      </c>
      <c r="G43" s="77">
        <v>187.43</v>
      </c>
      <c r="H43" s="158">
        <v>504.64</v>
      </c>
      <c r="I43" s="77">
        <v>300</v>
      </c>
      <c r="J43" s="116">
        <v>300</v>
      </c>
      <c r="K43" s="103">
        <v>300</v>
      </c>
      <c r="L43" s="103">
        <v>300</v>
      </c>
      <c r="M43" s="103">
        <v>300</v>
      </c>
    </row>
    <row r="44" spans="1:13" ht="28.5" customHeight="1" x14ac:dyDescent="0.25">
      <c r="A44" s="310"/>
      <c r="B44" s="311"/>
      <c r="C44" s="311"/>
      <c r="D44" s="312" t="s">
        <v>216</v>
      </c>
      <c r="E44" s="322">
        <v>635</v>
      </c>
      <c r="F44" s="314" t="s">
        <v>220</v>
      </c>
      <c r="G44" s="324">
        <f>SUM(G45:G48)</f>
        <v>860.18999999999994</v>
      </c>
      <c r="H44" s="324">
        <f t="shared" ref="H44" si="17">SUM(H45:H48)</f>
        <v>2369.2800000000002</v>
      </c>
      <c r="I44" s="76">
        <f>SUM(I45:I48)</f>
        <v>2850</v>
      </c>
      <c r="J44" s="76">
        <f>SUM(J45:J48)</f>
        <v>2850</v>
      </c>
      <c r="K44" s="76">
        <f>SUM(K45:K48)</f>
        <v>2000</v>
      </c>
      <c r="L44" s="76">
        <f t="shared" ref="L44:M44" si="18">SUM(L45:L48)</f>
        <v>2000</v>
      </c>
      <c r="M44" s="76">
        <f t="shared" si="18"/>
        <v>2000</v>
      </c>
    </row>
    <row r="45" spans="1:13" x14ac:dyDescent="0.25">
      <c r="A45" s="310"/>
      <c r="B45" s="311"/>
      <c r="C45" s="311"/>
      <c r="D45" s="312" t="s">
        <v>216</v>
      </c>
      <c r="E45" s="153" t="s">
        <v>43</v>
      </c>
      <c r="F45" s="150" t="s">
        <v>44</v>
      </c>
      <c r="G45" s="77">
        <v>91.9</v>
      </c>
      <c r="H45" s="158">
        <v>490.1</v>
      </c>
      <c r="I45" s="77">
        <v>350</v>
      </c>
      <c r="J45" s="116">
        <v>350</v>
      </c>
      <c r="K45" s="103"/>
      <c r="L45" s="103"/>
      <c r="M45" s="103"/>
    </row>
    <row r="46" spans="1:13" ht="39" x14ac:dyDescent="0.25">
      <c r="A46" s="310"/>
      <c r="B46" s="311"/>
      <c r="C46" s="311"/>
      <c r="D46" s="312" t="s">
        <v>216</v>
      </c>
      <c r="E46" s="325">
        <v>635004</v>
      </c>
      <c r="F46" s="150" t="s">
        <v>45</v>
      </c>
      <c r="G46" s="77">
        <v>657.05</v>
      </c>
      <c r="H46" s="158">
        <v>1879.18</v>
      </c>
      <c r="I46" s="77">
        <v>2000</v>
      </c>
      <c r="J46" s="116">
        <v>2000</v>
      </c>
      <c r="K46" s="103">
        <v>2000</v>
      </c>
      <c r="L46" s="103">
        <v>2000</v>
      </c>
      <c r="M46" s="103">
        <v>2000</v>
      </c>
    </row>
    <row r="47" spans="1:13" ht="27" customHeight="1" x14ac:dyDescent="0.25">
      <c r="A47" s="310"/>
      <c r="B47" s="311"/>
      <c r="C47" s="311"/>
      <c r="D47" s="312" t="s">
        <v>216</v>
      </c>
      <c r="E47" s="325">
        <v>635005</v>
      </c>
      <c r="F47" s="150" t="s">
        <v>46</v>
      </c>
      <c r="G47" s="77">
        <v>111.24</v>
      </c>
      <c r="H47" s="158"/>
      <c r="I47" s="77">
        <v>0</v>
      </c>
      <c r="J47" s="116">
        <v>0</v>
      </c>
      <c r="K47" s="103">
        <v>0</v>
      </c>
      <c r="L47" s="103">
        <v>0</v>
      </c>
      <c r="M47" s="103">
        <v>0</v>
      </c>
    </row>
    <row r="48" spans="1:13" ht="26.25" x14ac:dyDescent="0.25">
      <c r="A48" s="310"/>
      <c r="B48" s="311"/>
      <c r="C48" s="311"/>
      <c r="D48" s="312" t="s">
        <v>216</v>
      </c>
      <c r="E48" s="325">
        <v>635006</v>
      </c>
      <c r="F48" s="150" t="s">
        <v>47</v>
      </c>
      <c r="G48" s="77">
        <v>0</v>
      </c>
      <c r="H48" s="158"/>
      <c r="I48" s="77">
        <v>500</v>
      </c>
      <c r="J48" s="116">
        <v>500</v>
      </c>
      <c r="K48" s="103">
        <v>0</v>
      </c>
      <c r="L48" s="103">
        <v>0</v>
      </c>
      <c r="M48" s="103">
        <v>0</v>
      </c>
    </row>
    <row r="49" spans="1:13" x14ac:dyDescent="0.25">
      <c r="A49" s="310"/>
      <c r="B49" s="311"/>
      <c r="C49" s="311"/>
      <c r="D49" s="312" t="s">
        <v>216</v>
      </c>
      <c r="E49" s="327">
        <v>636</v>
      </c>
      <c r="F49" s="314" t="s">
        <v>221</v>
      </c>
      <c r="G49" s="76">
        <f>SUM(G50)</f>
        <v>623.59</v>
      </c>
      <c r="H49" s="76">
        <f t="shared" ref="H49" si="19">SUM(H50)</f>
        <v>719.39</v>
      </c>
      <c r="I49" s="76">
        <f>SUM(I50)</f>
        <v>780</v>
      </c>
      <c r="J49" s="76">
        <f>SUM(J50)</f>
        <v>137</v>
      </c>
      <c r="K49" s="76">
        <f>SUM(K50)</f>
        <v>0</v>
      </c>
      <c r="L49" s="76">
        <f t="shared" ref="L49:M49" si="20">SUM(L50)</f>
        <v>0</v>
      </c>
      <c r="M49" s="76">
        <f t="shared" si="20"/>
        <v>0</v>
      </c>
    </row>
    <row r="50" spans="1:13" ht="42.75" customHeight="1" x14ac:dyDescent="0.25">
      <c r="A50" s="310"/>
      <c r="B50" s="311"/>
      <c r="C50" s="311"/>
      <c r="D50" s="312" t="s">
        <v>216</v>
      </c>
      <c r="E50" s="325">
        <v>636002</v>
      </c>
      <c r="F50" s="150" t="s">
        <v>222</v>
      </c>
      <c r="G50" s="77">
        <v>623.59</v>
      </c>
      <c r="H50" s="158">
        <v>719.39</v>
      </c>
      <c r="I50" s="77">
        <v>780</v>
      </c>
      <c r="J50" s="116">
        <v>137</v>
      </c>
      <c r="K50" s="103">
        <v>0</v>
      </c>
      <c r="L50" s="103">
        <v>0</v>
      </c>
      <c r="M50" s="103">
        <v>0</v>
      </c>
    </row>
    <row r="51" spans="1:13" x14ac:dyDescent="0.25">
      <c r="A51" s="310"/>
      <c r="B51" s="311"/>
      <c r="C51" s="311"/>
      <c r="D51" s="312" t="s">
        <v>216</v>
      </c>
      <c r="E51" s="322">
        <v>637</v>
      </c>
      <c r="F51" s="323" t="s">
        <v>49</v>
      </c>
      <c r="G51" s="324">
        <f>SUM(G52:G62)</f>
        <v>21203.29</v>
      </c>
      <c r="H51" s="324">
        <f t="shared" ref="H51" si="21">SUM(H52:H62)</f>
        <v>21237.07</v>
      </c>
      <c r="I51" s="76">
        <f>SUM(I52:I63)</f>
        <v>27118</v>
      </c>
      <c r="J51" s="76">
        <f>SUM(J52:J63)</f>
        <v>28618</v>
      </c>
      <c r="K51" s="76">
        <f>SUM(K52:K63)</f>
        <v>28700</v>
      </c>
      <c r="L51" s="76">
        <f t="shared" ref="L51:M51" si="22">SUM(L52:L63)</f>
        <v>28700</v>
      </c>
      <c r="M51" s="76">
        <f t="shared" si="22"/>
        <v>28700</v>
      </c>
    </row>
    <row r="52" spans="1:13" ht="27.75" customHeight="1" x14ac:dyDescent="0.25">
      <c r="A52" s="310"/>
      <c r="B52" s="311"/>
      <c r="C52" s="311"/>
      <c r="D52" s="312" t="s">
        <v>216</v>
      </c>
      <c r="E52" s="328" t="s">
        <v>50</v>
      </c>
      <c r="F52" s="317" t="s">
        <v>51</v>
      </c>
      <c r="G52" s="77">
        <v>711</v>
      </c>
      <c r="H52" s="158">
        <v>1000</v>
      </c>
      <c r="I52" s="77">
        <v>850</v>
      </c>
      <c r="J52" s="116">
        <v>850</v>
      </c>
      <c r="K52" s="103">
        <v>1100</v>
      </c>
      <c r="L52" s="103">
        <v>1100</v>
      </c>
      <c r="M52" s="103">
        <v>1100</v>
      </c>
    </row>
    <row r="53" spans="1:13" x14ac:dyDescent="0.25">
      <c r="A53" s="310"/>
      <c r="B53" s="311"/>
      <c r="C53" s="311"/>
      <c r="D53" s="312" t="s">
        <v>216</v>
      </c>
      <c r="E53" s="326">
        <v>637004</v>
      </c>
      <c r="F53" s="317" t="s">
        <v>53</v>
      </c>
      <c r="G53" s="77">
        <v>1465.25</v>
      </c>
      <c r="H53" s="158">
        <v>1426.83</v>
      </c>
      <c r="I53" s="77">
        <v>2000</v>
      </c>
      <c r="J53" s="116">
        <v>2000</v>
      </c>
      <c r="K53" s="103">
        <v>4000</v>
      </c>
      <c r="L53" s="103">
        <v>4000</v>
      </c>
      <c r="M53" s="103">
        <v>4000</v>
      </c>
    </row>
    <row r="54" spans="1:13" x14ac:dyDescent="0.25">
      <c r="A54" s="310"/>
      <c r="B54" s="311"/>
      <c r="C54" s="311"/>
      <c r="D54" s="312" t="s">
        <v>216</v>
      </c>
      <c r="E54" s="326">
        <v>637005</v>
      </c>
      <c r="F54" s="317" t="s">
        <v>54</v>
      </c>
      <c r="G54" s="77">
        <v>2173.2399999999998</v>
      </c>
      <c r="H54" s="158">
        <v>1736.91</v>
      </c>
      <c r="I54" s="77">
        <v>2500</v>
      </c>
      <c r="J54" s="116">
        <v>2500</v>
      </c>
      <c r="K54" s="103">
        <v>5000</v>
      </c>
      <c r="L54" s="103">
        <v>5000</v>
      </c>
      <c r="M54" s="103">
        <v>5000</v>
      </c>
    </row>
    <row r="55" spans="1:13" x14ac:dyDescent="0.25">
      <c r="A55" s="310"/>
      <c r="B55" s="311"/>
      <c r="C55" s="311"/>
      <c r="D55" s="312" t="s">
        <v>216</v>
      </c>
      <c r="E55" s="325">
        <v>637007</v>
      </c>
      <c r="F55" s="317" t="s">
        <v>21</v>
      </c>
      <c r="G55" s="77">
        <v>29.62</v>
      </c>
      <c r="H55" s="158">
        <v>45.2</v>
      </c>
      <c r="I55" s="77">
        <v>80</v>
      </c>
      <c r="J55" s="116">
        <v>80</v>
      </c>
      <c r="K55" s="103">
        <v>20</v>
      </c>
      <c r="L55" s="103">
        <v>20</v>
      </c>
      <c r="M55" s="103">
        <v>20</v>
      </c>
    </row>
    <row r="56" spans="1:13" x14ac:dyDescent="0.25">
      <c r="A56" s="310"/>
      <c r="B56" s="311"/>
      <c r="C56" s="311"/>
      <c r="D56" s="312" t="s">
        <v>216</v>
      </c>
      <c r="E56" s="326">
        <v>637012</v>
      </c>
      <c r="F56" s="329" t="s">
        <v>55</v>
      </c>
      <c r="G56" s="77">
        <v>675.35</v>
      </c>
      <c r="H56" s="158">
        <v>877.95</v>
      </c>
      <c r="I56" s="77">
        <v>650</v>
      </c>
      <c r="J56" s="116">
        <v>750</v>
      </c>
      <c r="K56" s="103">
        <v>950</v>
      </c>
      <c r="L56" s="103">
        <v>950</v>
      </c>
      <c r="M56" s="103">
        <v>950</v>
      </c>
    </row>
    <row r="57" spans="1:13" x14ac:dyDescent="0.25">
      <c r="A57" s="310"/>
      <c r="B57" s="311"/>
      <c r="C57" s="311"/>
      <c r="D57" s="312" t="s">
        <v>216</v>
      </c>
      <c r="E57" s="326">
        <v>637014</v>
      </c>
      <c r="F57" s="329" t="s">
        <v>56</v>
      </c>
      <c r="G57" s="77">
        <v>4963.12</v>
      </c>
      <c r="H57" s="158">
        <v>4804.8</v>
      </c>
      <c r="I57" s="77">
        <v>5000</v>
      </c>
      <c r="J57" s="116">
        <v>5000</v>
      </c>
      <c r="K57" s="103">
        <v>4500</v>
      </c>
      <c r="L57" s="103">
        <v>4500</v>
      </c>
      <c r="M57" s="103">
        <v>4500</v>
      </c>
    </row>
    <row r="58" spans="1:13" x14ac:dyDescent="0.25">
      <c r="A58" s="310"/>
      <c r="B58" s="311"/>
      <c r="C58" s="311"/>
      <c r="D58" s="312" t="s">
        <v>216</v>
      </c>
      <c r="E58" s="170">
        <v>637015</v>
      </c>
      <c r="F58" s="210" t="s">
        <v>57</v>
      </c>
      <c r="G58" s="77">
        <v>1086.8</v>
      </c>
      <c r="H58" s="158">
        <v>1335.27</v>
      </c>
      <c r="I58" s="77">
        <v>1500</v>
      </c>
      <c r="J58" s="116">
        <v>1950</v>
      </c>
      <c r="K58" s="103">
        <v>1950</v>
      </c>
      <c r="L58" s="103">
        <v>1950</v>
      </c>
      <c r="M58" s="103">
        <v>1950</v>
      </c>
    </row>
    <row r="59" spans="1:13" x14ac:dyDescent="0.25">
      <c r="A59" s="310"/>
      <c r="B59" s="311"/>
      <c r="C59" s="311"/>
      <c r="D59" s="312" t="s">
        <v>216</v>
      </c>
      <c r="E59" s="170">
        <v>637016</v>
      </c>
      <c r="F59" s="210" t="s">
        <v>223</v>
      </c>
      <c r="G59" s="114">
        <v>386</v>
      </c>
      <c r="H59" s="330"/>
      <c r="I59" s="114">
        <v>0</v>
      </c>
      <c r="J59" s="131">
        <v>0</v>
      </c>
      <c r="K59" s="103">
        <v>0</v>
      </c>
      <c r="L59" s="103">
        <v>0</v>
      </c>
      <c r="M59" s="103">
        <v>0</v>
      </c>
    </row>
    <row r="60" spans="1:13" x14ac:dyDescent="0.25">
      <c r="A60" s="310"/>
      <c r="B60" s="311"/>
      <c r="C60" s="311"/>
      <c r="D60" s="312" t="s">
        <v>216</v>
      </c>
      <c r="E60" s="326">
        <v>637017</v>
      </c>
      <c r="F60" s="329" t="s">
        <v>59</v>
      </c>
      <c r="G60" s="77">
        <v>243.94</v>
      </c>
      <c r="H60" s="158">
        <v>219.3</v>
      </c>
      <c r="I60" s="77">
        <v>250</v>
      </c>
      <c r="J60" s="116">
        <v>250</v>
      </c>
      <c r="K60" s="103">
        <v>180</v>
      </c>
      <c r="L60" s="103">
        <v>180</v>
      </c>
      <c r="M60" s="103">
        <v>180</v>
      </c>
    </row>
    <row r="61" spans="1:13" ht="26.25" x14ac:dyDescent="0.25">
      <c r="A61" s="310"/>
      <c r="B61" s="311"/>
      <c r="C61" s="311"/>
      <c r="D61" s="312" t="s">
        <v>216</v>
      </c>
      <c r="E61" s="326">
        <v>637026</v>
      </c>
      <c r="F61" s="329" t="s">
        <v>60</v>
      </c>
      <c r="G61" s="77">
        <v>4036.22</v>
      </c>
      <c r="H61" s="158">
        <v>4738.7700000000004</v>
      </c>
      <c r="I61" s="77">
        <v>4300</v>
      </c>
      <c r="J61" s="116">
        <v>4300</v>
      </c>
      <c r="K61" s="103">
        <v>4500</v>
      </c>
      <c r="L61" s="103">
        <v>4500</v>
      </c>
      <c r="M61" s="103">
        <v>4500</v>
      </c>
    </row>
    <row r="62" spans="1:13" ht="39" x14ac:dyDescent="0.25">
      <c r="A62" s="310"/>
      <c r="B62" s="311"/>
      <c r="C62" s="311"/>
      <c r="D62" s="312" t="s">
        <v>216</v>
      </c>
      <c r="E62" s="326">
        <v>637027</v>
      </c>
      <c r="F62" s="329" t="s">
        <v>61</v>
      </c>
      <c r="G62" s="77">
        <v>5432.75</v>
      </c>
      <c r="H62" s="158">
        <v>5052.04</v>
      </c>
      <c r="I62" s="77">
        <v>4500</v>
      </c>
      <c r="J62" s="116">
        <v>5500</v>
      </c>
      <c r="K62" s="103">
        <v>6500</v>
      </c>
      <c r="L62" s="103">
        <v>6500</v>
      </c>
      <c r="M62" s="103">
        <v>6500</v>
      </c>
    </row>
    <row r="63" spans="1:13" x14ac:dyDescent="0.25">
      <c r="A63" s="310"/>
      <c r="B63" s="311"/>
      <c r="C63" s="311"/>
      <c r="D63" s="312" t="s">
        <v>216</v>
      </c>
      <c r="E63" s="199">
        <v>642</v>
      </c>
      <c r="F63" s="212" t="s">
        <v>62</v>
      </c>
      <c r="G63" s="76">
        <f>SUM(G64:G65)</f>
        <v>4720.79</v>
      </c>
      <c r="H63" s="76">
        <f t="shared" ref="H63:I63" si="23">SUM(H64:H65)</f>
        <v>1531.82</v>
      </c>
      <c r="I63" s="76">
        <f t="shared" si="23"/>
        <v>5488</v>
      </c>
      <c r="J63" s="76">
        <f>SUM(J64:J65)</f>
        <v>5438</v>
      </c>
      <c r="K63" s="76">
        <f>SUM(K64:K65)</f>
        <v>0</v>
      </c>
      <c r="L63" s="76">
        <f t="shared" ref="L63:M63" si="24">SUM(L64:L65)</f>
        <v>0</v>
      </c>
      <c r="M63" s="76">
        <f t="shared" si="24"/>
        <v>0</v>
      </c>
    </row>
    <row r="64" spans="1:13" ht="14.25" customHeight="1" x14ac:dyDescent="0.25">
      <c r="A64" s="310"/>
      <c r="B64" s="311"/>
      <c r="C64" s="311"/>
      <c r="D64" s="312" t="s">
        <v>216</v>
      </c>
      <c r="E64" s="331">
        <v>642012</v>
      </c>
      <c r="F64" s="316" t="s">
        <v>224</v>
      </c>
      <c r="G64" s="332">
        <v>4638</v>
      </c>
      <c r="H64" s="333">
        <v>1337</v>
      </c>
      <c r="I64" s="80">
        <v>5388</v>
      </c>
      <c r="J64" s="572">
        <v>5338</v>
      </c>
      <c r="K64" s="80">
        <v>0</v>
      </c>
      <c r="L64" s="80">
        <v>0</v>
      </c>
      <c r="M64" s="80">
        <v>0</v>
      </c>
    </row>
    <row r="65" spans="1:13" ht="14.25" customHeight="1" x14ac:dyDescent="0.25">
      <c r="A65" s="310"/>
      <c r="B65" s="311"/>
      <c r="C65" s="311"/>
      <c r="D65" s="312" t="s">
        <v>216</v>
      </c>
      <c r="E65" s="331">
        <v>642015</v>
      </c>
      <c r="F65" s="316" t="s">
        <v>66</v>
      </c>
      <c r="G65" s="332">
        <v>82.79</v>
      </c>
      <c r="H65" s="333">
        <v>194.82</v>
      </c>
      <c r="I65" s="80">
        <v>100</v>
      </c>
      <c r="J65" s="572">
        <v>100</v>
      </c>
      <c r="K65" s="80">
        <v>0</v>
      </c>
      <c r="L65" s="80">
        <v>0</v>
      </c>
      <c r="M65" s="80">
        <v>0</v>
      </c>
    </row>
    <row r="66" spans="1:13" ht="14.25" customHeight="1" x14ac:dyDescent="0.25">
      <c r="A66" s="334"/>
      <c r="B66" s="335"/>
      <c r="C66" s="335"/>
      <c r="D66" s="336" t="s">
        <v>225</v>
      </c>
      <c r="E66" s="336"/>
      <c r="F66" s="336"/>
      <c r="G66" s="337">
        <f t="shared" ref="G66" si="25">SUM(G67:G69)</f>
        <v>0</v>
      </c>
      <c r="H66" s="337">
        <f t="shared" ref="H66:M66" si="26">SUM(H67:H69)</f>
        <v>5355.8200000000006</v>
      </c>
      <c r="I66" s="337">
        <f t="shared" ref="I66" si="27">SUM(I67:I69)</f>
        <v>0</v>
      </c>
      <c r="J66" s="337">
        <f t="shared" si="26"/>
        <v>640</v>
      </c>
      <c r="K66" s="337">
        <f t="shared" si="26"/>
        <v>0</v>
      </c>
      <c r="L66" s="337">
        <f t="shared" si="26"/>
        <v>0</v>
      </c>
      <c r="M66" s="337">
        <f t="shared" si="26"/>
        <v>0</v>
      </c>
    </row>
    <row r="67" spans="1:13" ht="24" customHeight="1" x14ac:dyDescent="0.25">
      <c r="A67" s="310"/>
      <c r="B67" s="311"/>
      <c r="C67" s="311"/>
      <c r="D67" s="105" t="s">
        <v>226</v>
      </c>
      <c r="E67" s="338">
        <v>610</v>
      </c>
      <c r="F67" s="314" t="s">
        <v>3</v>
      </c>
      <c r="G67" s="113">
        <v>0</v>
      </c>
      <c r="H67" s="113">
        <v>0</v>
      </c>
      <c r="I67" s="113">
        <v>0</v>
      </c>
      <c r="J67" s="113">
        <v>0</v>
      </c>
      <c r="K67" s="242"/>
      <c r="L67" s="242"/>
      <c r="M67" s="242"/>
    </row>
    <row r="68" spans="1:13" ht="14.25" customHeight="1" x14ac:dyDescent="0.25">
      <c r="A68" s="310"/>
      <c r="B68" s="311"/>
      <c r="C68" s="311"/>
      <c r="D68" s="105" t="s">
        <v>226</v>
      </c>
      <c r="E68" s="339">
        <v>620</v>
      </c>
      <c r="F68" s="314" t="s">
        <v>8</v>
      </c>
      <c r="G68" s="113">
        <v>0</v>
      </c>
      <c r="H68" s="113">
        <v>252.5</v>
      </c>
      <c r="I68" s="113">
        <v>0</v>
      </c>
      <c r="J68" s="113">
        <v>60</v>
      </c>
      <c r="K68" s="242"/>
      <c r="L68" s="242"/>
      <c r="M68" s="242"/>
    </row>
    <row r="69" spans="1:13" ht="14.25" customHeight="1" x14ac:dyDescent="0.25">
      <c r="A69" s="310"/>
      <c r="B69" s="311"/>
      <c r="C69" s="311"/>
      <c r="D69" s="105" t="s">
        <v>226</v>
      </c>
      <c r="E69" s="340">
        <v>630</v>
      </c>
      <c r="F69" s="139" t="s">
        <v>19</v>
      </c>
      <c r="G69" s="113">
        <f>SUM(G70:G74)</f>
        <v>0</v>
      </c>
      <c r="H69" s="113">
        <f t="shared" ref="H69" si="28">SUM(H70:H74)</f>
        <v>5103.3200000000006</v>
      </c>
      <c r="I69" s="113">
        <f>SUM(I70:I74)</f>
        <v>0</v>
      </c>
      <c r="J69" s="113">
        <f>SUM(J70:J74)</f>
        <v>580</v>
      </c>
      <c r="K69" s="242"/>
      <c r="L69" s="242"/>
      <c r="M69" s="242"/>
    </row>
    <row r="70" spans="1:13" ht="14.25" customHeight="1" x14ac:dyDescent="0.25">
      <c r="A70" s="310"/>
      <c r="B70" s="311"/>
      <c r="C70" s="311"/>
      <c r="D70" s="105" t="s">
        <v>226</v>
      </c>
      <c r="E70" s="341">
        <v>631</v>
      </c>
      <c r="F70" s="150" t="s">
        <v>21</v>
      </c>
      <c r="G70" s="77">
        <v>0</v>
      </c>
      <c r="H70" s="158">
        <v>25.73</v>
      </c>
      <c r="I70" s="77">
        <v>0</v>
      </c>
      <c r="J70" s="77"/>
      <c r="K70" s="242"/>
      <c r="L70" s="242"/>
      <c r="M70" s="242"/>
    </row>
    <row r="71" spans="1:13" ht="14.25" customHeight="1" x14ac:dyDescent="0.25">
      <c r="A71" s="310"/>
      <c r="B71" s="311"/>
      <c r="C71" s="311"/>
      <c r="D71" s="105" t="s">
        <v>226</v>
      </c>
      <c r="E71" s="341">
        <v>632</v>
      </c>
      <c r="F71" s="150" t="s">
        <v>68</v>
      </c>
      <c r="G71" s="116">
        <v>0</v>
      </c>
      <c r="H71" s="244">
        <v>261</v>
      </c>
      <c r="I71" s="116">
        <v>0</v>
      </c>
      <c r="J71" s="116">
        <v>5</v>
      </c>
      <c r="K71" s="242"/>
      <c r="L71" s="242"/>
      <c r="M71" s="242"/>
    </row>
    <row r="72" spans="1:13" ht="14.25" customHeight="1" x14ac:dyDescent="0.25">
      <c r="A72" s="310"/>
      <c r="B72" s="311"/>
      <c r="C72" s="311"/>
      <c r="D72" s="105" t="s">
        <v>226</v>
      </c>
      <c r="E72" s="342">
        <v>633</v>
      </c>
      <c r="F72" s="317" t="s">
        <v>69</v>
      </c>
      <c r="G72" s="116">
        <v>0</v>
      </c>
      <c r="H72" s="244">
        <v>263.52999999999997</v>
      </c>
      <c r="I72" s="116">
        <v>0</v>
      </c>
      <c r="J72" s="116">
        <v>20</v>
      </c>
      <c r="K72" s="242"/>
      <c r="L72" s="242"/>
      <c r="M72" s="242"/>
    </row>
    <row r="73" spans="1:13" ht="14.25" customHeight="1" x14ac:dyDescent="0.25">
      <c r="A73" s="310"/>
      <c r="B73" s="311"/>
      <c r="C73" s="311"/>
      <c r="D73" s="105" t="s">
        <v>226</v>
      </c>
      <c r="E73" s="210">
        <v>634</v>
      </c>
      <c r="F73" s="343" t="s">
        <v>227</v>
      </c>
      <c r="G73" s="85">
        <v>0</v>
      </c>
      <c r="H73" s="123">
        <v>50</v>
      </c>
      <c r="I73" s="85">
        <v>0</v>
      </c>
      <c r="J73" s="77">
        <v>10</v>
      </c>
      <c r="K73" s="242"/>
      <c r="L73" s="242"/>
      <c r="M73" s="242"/>
    </row>
    <row r="74" spans="1:13" ht="14.25" customHeight="1" x14ac:dyDescent="0.25">
      <c r="A74" s="310"/>
      <c r="B74" s="311"/>
      <c r="C74" s="311"/>
      <c r="D74" s="105" t="s">
        <v>226</v>
      </c>
      <c r="E74" s="342">
        <v>637</v>
      </c>
      <c r="F74" s="317" t="s">
        <v>49</v>
      </c>
      <c r="G74" s="116">
        <v>0</v>
      </c>
      <c r="H74" s="244">
        <v>4503.0600000000004</v>
      </c>
      <c r="I74" s="116">
        <v>0</v>
      </c>
      <c r="J74" s="116">
        <v>545</v>
      </c>
      <c r="K74" s="242"/>
      <c r="L74" s="242"/>
      <c r="M74" s="242"/>
    </row>
    <row r="75" spans="1:13" x14ac:dyDescent="0.25">
      <c r="A75" s="334"/>
      <c r="B75" s="335"/>
      <c r="C75" s="335"/>
      <c r="D75" s="336" t="s">
        <v>72</v>
      </c>
      <c r="E75" s="336"/>
      <c r="F75" s="336"/>
      <c r="G75" s="337">
        <f>SUM(G76)</f>
        <v>54</v>
      </c>
      <c r="H75" s="634">
        <f t="shared" ref="H75" si="29">SUM(H76)</f>
        <v>54</v>
      </c>
      <c r="I75" s="634">
        <f>SUM(I76)</f>
        <v>60</v>
      </c>
      <c r="J75" s="634">
        <f>SUM(J76)</f>
        <v>60</v>
      </c>
      <c r="K75" s="634">
        <f>SUM(K76)</f>
        <v>60</v>
      </c>
      <c r="L75" s="634">
        <f t="shared" ref="L75:M75" si="30">SUM(L76)</f>
        <v>60</v>
      </c>
      <c r="M75" s="634">
        <f t="shared" si="30"/>
        <v>60</v>
      </c>
    </row>
    <row r="76" spans="1:13" x14ac:dyDescent="0.25">
      <c r="A76" s="310"/>
      <c r="B76" s="311"/>
      <c r="C76" s="311"/>
      <c r="D76" s="344" t="s">
        <v>228</v>
      </c>
      <c r="E76" s="345">
        <v>637</v>
      </c>
      <c r="F76" s="346" t="s">
        <v>49</v>
      </c>
      <c r="G76" s="118">
        <v>54</v>
      </c>
      <c r="H76" s="347">
        <v>54</v>
      </c>
      <c r="I76" s="118">
        <v>60</v>
      </c>
      <c r="J76" s="116">
        <v>60</v>
      </c>
      <c r="K76" s="103">
        <v>60</v>
      </c>
      <c r="L76" s="103">
        <v>60</v>
      </c>
      <c r="M76" s="103">
        <v>60</v>
      </c>
    </row>
    <row r="77" spans="1:13" x14ac:dyDescent="0.25">
      <c r="A77" s="334"/>
      <c r="B77" s="335"/>
      <c r="C77" s="335"/>
      <c r="D77" s="348" t="s">
        <v>73</v>
      </c>
      <c r="E77" s="349"/>
      <c r="F77" s="350"/>
      <c r="G77" s="351">
        <f>SUM(G78+G83)</f>
        <v>1528.25</v>
      </c>
      <c r="H77" s="351">
        <f t="shared" ref="H77" si="31">SUM(H78+H83)</f>
        <v>4791.82</v>
      </c>
      <c r="I77" s="635">
        <f>SUM(I78)</f>
        <v>2000</v>
      </c>
      <c r="J77" s="635">
        <f>J78+J83</f>
        <v>2300</v>
      </c>
      <c r="K77" s="635">
        <f>K78+K83</f>
        <v>5230</v>
      </c>
      <c r="L77" s="635">
        <f t="shared" ref="L77:M77" si="32">L78+L83</f>
        <v>5302</v>
      </c>
      <c r="M77" s="635">
        <f t="shared" si="32"/>
        <v>5302</v>
      </c>
    </row>
    <row r="78" spans="1:13" x14ac:dyDescent="0.25">
      <c r="A78" s="310"/>
      <c r="B78" s="311"/>
      <c r="C78" s="311"/>
      <c r="D78" s="148" t="s">
        <v>229</v>
      </c>
      <c r="E78" s="100">
        <v>630</v>
      </c>
      <c r="F78" s="323" t="s">
        <v>19</v>
      </c>
      <c r="G78" s="119">
        <f>SUM(G79:G82)</f>
        <v>1528.25</v>
      </c>
      <c r="H78" s="119">
        <f t="shared" ref="H78" si="33">SUM(H79:H82)</f>
        <v>4791.82</v>
      </c>
      <c r="I78" s="119">
        <f>SUM(I79:I82)</f>
        <v>2000</v>
      </c>
      <c r="J78" s="119">
        <f>SUM(J79:J82)</f>
        <v>320</v>
      </c>
      <c r="K78" s="119">
        <f>SUM(K79:K82)</f>
        <v>230</v>
      </c>
      <c r="L78" s="119">
        <f t="shared" ref="L78:M78" si="34">SUM(L79:L82)</f>
        <v>230</v>
      </c>
      <c r="M78" s="119">
        <f t="shared" si="34"/>
        <v>230</v>
      </c>
    </row>
    <row r="79" spans="1:13" x14ac:dyDescent="0.25">
      <c r="A79" s="310"/>
      <c r="B79" s="311"/>
      <c r="C79" s="311"/>
      <c r="D79" s="148" t="s">
        <v>229</v>
      </c>
      <c r="E79" s="152">
        <v>633</v>
      </c>
      <c r="F79" s="317" t="s">
        <v>69</v>
      </c>
      <c r="G79" s="116">
        <v>1188.75</v>
      </c>
      <c r="H79" s="244">
        <v>747.67</v>
      </c>
      <c r="I79" s="116">
        <v>1660</v>
      </c>
      <c r="J79" s="116">
        <v>90</v>
      </c>
      <c r="K79" s="103"/>
      <c r="L79" s="103"/>
      <c r="M79" s="103"/>
    </row>
    <row r="80" spans="1:13" x14ac:dyDescent="0.25">
      <c r="A80" s="310"/>
      <c r="B80" s="311"/>
      <c r="C80" s="311"/>
      <c r="D80" s="148" t="s">
        <v>229</v>
      </c>
      <c r="E80" s="152">
        <v>634</v>
      </c>
      <c r="F80" s="150" t="s">
        <v>35</v>
      </c>
      <c r="G80" s="116">
        <v>229.5</v>
      </c>
      <c r="H80" s="244">
        <v>229.5</v>
      </c>
      <c r="I80" s="116">
        <v>340</v>
      </c>
      <c r="J80" s="116">
        <v>230</v>
      </c>
      <c r="K80" s="103">
        <v>230</v>
      </c>
      <c r="L80" s="103">
        <v>230</v>
      </c>
      <c r="M80" s="103">
        <v>230</v>
      </c>
    </row>
    <row r="81" spans="1:13" x14ac:dyDescent="0.25">
      <c r="A81" s="310"/>
      <c r="B81" s="311"/>
      <c r="C81" s="311"/>
      <c r="D81" s="148" t="s">
        <v>229</v>
      </c>
      <c r="E81" s="149">
        <v>635</v>
      </c>
      <c r="F81" s="104" t="s">
        <v>74</v>
      </c>
      <c r="G81" s="118">
        <v>0</v>
      </c>
      <c r="H81" s="347">
        <v>3794.65</v>
      </c>
      <c r="I81" s="118">
        <v>0</v>
      </c>
      <c r="J81" s="116">
        <v>0</v>
      </c>
      <c r="K81" s="103"/>
      <c r="L81" s="103"/>
      <c r="M81" s="103"/>
    </row>
    <row r="82" spans="1:13" x14ac:dyDescent="0.25">
      <c r="A82" s="310"/>
      <c r="B82" s="311"/>
      <c r="C82" s="311"/>
      <c r="D82" s="148" t="s">
        <v>229</v>
      </c>
      <c r="E82" s="149">
        <v>637</v>
      </c>
      <c r="F82" s="104" t="s">
        <v>49</v>
      </c>
      <c r="G82" s="118">
        <v>110</v>
      </c>
      <c r="H82" s="347">
        <v>20</v>
      </c>
      <c r="I82" s="116">
        <v>0</v>
      </c>
      <c r="K82" s="103"/>
      <c r="L82" s="103"/>
      <c r="M82" s="103"/>
    </row>
    <row r="83" spans="1:13" x14ac:dyDescent="0.25">
      <c r="A83" s="310"/>
      <c r="B83" s="311"/>
      <c r="C83" s="311"/>
      <c r="D83" s="148" t="s">
        <v>229</v>
      </c>
      <c r="E83" s="202">
        <v>642</v>
      </c>
      <c r="F83" s="139" t="s">
        <v>184</v>
      </c>
      <c r="G83" s="113">
        <v>0</v>
      </c>
      <c r="H83" s="245">
        <v>0</v>
      </c>
      <c r="I83" s="242"/>
      <c r="J83" s="113">
        <v>1980</v>
      </c>
      <c r="K83" s="615">
        <v>5000</v>
      </c>
      <c r="L83" s="615">
        <v>5072</v>
      </c>
      <c r="M83" s="615">
        <v>5072</v>
      </c>
    </row>
    <row r="84" spans="1:13" x14ac:dyDescent="0.25">
      <c r="A84" s="334"/>
      <c r="B84" s="335"/>
      <c r="C84" s="335"/>
      <c r="D84" s="348" t="s">
        <v>88</v>
      </c>
      <c r="E84" s="352"/>
      <c r="F84" s="353"/>
      <c r="G84" s="351">
        <f>SUM(G85)</f>
        <v>688.54</v>
      </c>
      <c r="H84" s="351">
        <f t="shared" ref="H84" si="35">SUM(H85)</f>
        <v>1092.74</v>
      </c>
      <c r="I84" s="635">
        <f>SUM(I85)</f>
        <v>1100</v>
      </c>
      <c r="J84" s="635">
        <f>SUM(J85)</f>
        <v>1600</v>
      </c>
      <c r="K84" s="635">
        <f>SUM(K85)</f>
        <v>1200</v>
      </c>
      <c r="L84" s="635">
        <f t="shared" ref="L84:M84" si="36">SUM(L85)</f>
        <v>1200</v>
      </c>
      <c r="M84" s="635">
        <f t="shared" si="36"/>
        <v>1200</v>
      </c>
    </row>
    <row r="85" spans="1:13" x14ac:dyDescent="0.25">
      <c r="A85" s="310"/>
      <c r="B85" s="311"/>
      <c r="C85" s="311"/>
      <c r="D85" s="104" t="s">
        <v>230</v>
      </c>
      <c r="E85" s="100">
        <v>630</v>
      </c>
      <c r="F85" s="139" t="s">
        <v>19</v>
      </c>
      <c r="G85" s="113">
        <f>SUM(G86:G87)</f>
        <v>688.54</v>
      </c>
      <c r="H85" s="113">
        <f t="shared" ref="H85" si="37">SUM(H86:H87)</f>
        <v>1092.74</v>
      </c>
      <c r="I85" s="113">
        <f>SUM(I86:I87)</f>
        <v>1100</v>
      </c>
      <c r="J85" s="113">
        <f>SUM(J86:J87)</f>
        <v>1600</v>
      </c>
      <c r="K85" s="113">
        <f>SUM(K86:K87)</f>
        <v>1200</v>
      </c>
      <c r="L85" s="113">
        <f t="shared" ref="L85:M85" si="38">SUM(L86:L87)</f>
        <v>1200</v>
      </c>
      <c r="M85" s="113">
        <f t="shared" si="38"/>
        <v>1200</v>
      </c>
    </row>
    <row r="86" spans="1:13" ht="26.25" x14ac:dyDescent="0.25">
      <c r="A86" s="310"/>
      <c r="B86" s="311"/>
      <c r="C86" s="311"/>
      <c r="D86" s="104" t="s">
        <v>230</v>
      </c>
      <c r="E86" s="149">
        <v>632</v>
      </c>
      <c r="F86" s="317" t="s">
        <v>89</v>
      </c>
      <c r="G86" s="116">
        <v>688.54</v>
      </c>
      <c r="H86" s="244">
        <v>1022.74</v>
      </c>
      <c r="I86" s="116">
        <v>1000</v>
      </c>
      <c r="J86" s="116">
        <v>1500</v>
      </c>
      <c r="K86" s="103">
        <v>1200</v>
      </c>
      <c r="L86" s="103">
        <v>1200</v>
      </c>
      <c r="M86" s="103">
        <v>1200</v>
      </c>
    </row>
    <row r="87" spans="1:13" x14ac:dyDescent="0.25">
      <c r="A87" s="310"/>
      <c r="B87" s="311"/>
      <c r="C87" s="311"/>
      <c r="D87" s="104" t="s">
        <v>230</v>
      </c>
      <c r="E87" s="170">
        <v>637</v>
      </c>
      <c r="F87" s="317" t="s">
        <v>49</v>
      </c>
      <c r="G87" s="116">
        <v>0</v>
      </c>
      <c r="H87" s="244">
        <v>70</v>
      </c>
      <c r="I87" s="116">
        <v>100</v>
      </c>
      <c r="J87" s="116">
        <v>100</v>
      </c>
      <c r="K87" s="103">
        <v>0</v>
      </c>
      <c r="L87" s="103">
        <v>0</v>
      </c>
      <c r="M87" s="103">
        <v>0</v>
      </c>
    </row>
    <row r="88" spans="1:13" ht="12.75" customHeight="1" x14ac:dyDescent="0.25">
      <c r="A88" s="354"/>
      <c r="B88" s="355">
        <v>2</v>
      </c>
      <c r="C88" s="1002" t="s">
        <v>231</v>
      </c>
      <c r="D88" s="1003"/>
      <c r="E88" s="1003"/>
      <c r="F88" s="1004"/>
      <c r="G88" s="309">
        <f>SUM(G89:G90)</f>
        <v>9535.69</v>
      </c>
      <c r="H88" s="309">
        <f t="shared" ref="H88:M88" si="39">SUM(H89:H90)</f>
        <v>6660.98</v>
      </c>
      <c r="I88" s="309">
        <f t="shared" si="39"/>
        <v>9200</v>
      </c>
      <c r="J88" s="309">
        <f t="shared" si="39"/>
        <v>9387.27</v>
      </c>
      <c r="K88" s="309">
        <f t="shared" si="39"/>
        <v>8527</v>
      </c>
      <c r="L88" s="309">
        <f t="shared" si="39"/>
        <v>8440</v>
      </c>
      <c r="M88" s="309">
        <f t="shared" si="39"/>
        <v>8440</v>
      </c>
    </row>
    <row r="89" spans="1:13" ht="41.25" customHeight="1" x14ac:dyDescent="0.25">
      <c r="A89" s="310"/>
      <c r="B89" s="311"/>
      <c r="C89" s="311"/>
      <c r="D89" s="312" t="s">
        <v>216</v>
      </c>
      <c r="E89" s="326">
        <v>642001</v>
      </c>
      <c r="F89" s="329" t="s">
        <v>232</v>
      </c>
      <c r="G89" s="77">
        <v>8255.84</v>
      </c>
      <c r="H89" s="158">
        <v>5633.28</v>
      </c>
      <c r="I89" s="77">
        <v>8300</v>
      </c>
      <c r="J89" s="116">
        <v>8487.27</v>
      </c>
      <c r="K89" s="103">
        <v>7500</v>
      </c>
      <c r="L89" s="103">
        <v>7500</v>
      </c>
      <c r="M89" s="103">
        <v>7500</v>
      </c>
    </row>
    <row r="90" spans="1:13" ht="15.75" customHeight="1" x14ac:dyDescent="0.25">
      <c r="A90" s="310"/>
      <c r="B90" s="311"/>
      <c r="C90" s="311"/>
      <c r="D90" s="312" t="s">
        <v>216</v>
      </c>
      <c r="E90" s="320">
        <v>642002</v>
      </c>
      <c r="F90" s="317" t="s">
        <v>64</v>
      </c>
      <c r="G90" s="77">
        <v>1279.8499999999999</v>
      </c>
      <c r="H90" s="158">
        <v>1027.7</v>
      </c>
      <c r="I90" s="77">
        <v>900</v>
      </c>
      <c r="J90" s="116">
        <v>900</v>
      </c>
      <c r="K90" s="103">
        <v>1027</v>
      </c>
      <c r="L90" s="103">
        <v>940</v>
      </c>
      <c r="M90" s="103">
        <v>940</v>
      </c>
    </row>
    <row r="91" spans="1:13" x14ac:dyDescent="0.25">
      <c r="A91" s="354"/>
      <c r="B91" s="356">
        <v>3</v>
      </c>
      <c r="C91" s="1005" t="s">
        <v>233</v>
      </c>
      <c r="D91" s="1006"/>
      <c r="E91" s="1006"/>
      <c r="F91" s="1007"/>
      <c r="G91" s="309">
        <f>SUM(G92)</f>
        <v>0</v>
      </c>
      <c r="H91" s="309">
        <f t="shared" ref="H91:I91" si="40">SUM(H92)</f>
        <v>220.8</v>
      </c>
      <c r="I91" s="309">
        <f t="shared" si="40"/>
        <v>150</v>
      </c>
      <c r="J91" s="309">
        <f>SUM(J92)</f>
        <v>150</v>
      </c>
      <c r="K91" s="309">
        <f>SUM(K92)</f>
        <v>100</v>
      </c>
      <c r="L91" s="309">
        <f>SUM(L92)</f>
        <v>100</v>
      </c>
      <c r="M91" s="309">
        <f>SUM(M92)</f>
        <v>100</v>
      </c>
    </row>
    <row r="92" spans="1:13" ht="26.25" x14ac:dyDescent="0.25">
      <c r="A92" s="310"/>
      <c r="B92" s="311"/>
      <c r="C92" s="311"/>
      <c r="D92" s="312" t="s">
        <v>216</v>
      </c>
      <c r="E92" s="326">
        <v>637003</v>
      </c>
      <c r="F92" s="317" t="s">
        <v>52</v>
      </c>
      <c r="G92" s="77">
        <v>0</v>
      </c>
      <c r="H92" s="158">
        <v>220.8</v>
      </c>
      <c r="I92" s="77">
        <v>150</v>
      </c>
      <c r="J92" s="116">
        <v>150</v>
      </c>
      <c r="K92" s="103">
        <v>100</v>
      </c>
      <c r="L92" s="103">
        <v>100</v>
      </c>
      <c r="M92" s="103">
        <v>100</v>
      </c>
    </row>
    <row r="93" spans="1:13" ht="14.25" customHeight="1" x14ac:dyDescent="0.25"/>
    <row r="94" spans="1:13" s="4" customFormat="1" ht="12.75" x14ac:dyDescent="0.2">
      <c r="A94" s="1008" t="s">
        <v>108</v>
      </c>
      <c r="B94" s="1009"/>
      <c r="C94" s="1009"/>
      <c r="D94" s="1009"/>
      <c r="E94" s="1009"/>
      <c r="F94" s="1010"/>
      <c r="G94" s="699"/>
      <c r="H94" s="600"/>
      <c r="I94" s="600"/>
      <c r="J94" s="82"/>
      <c r="K94" s="636"/>
      <c r="L94" s="636"/>
      <c r="M94" s="636"/>
    </row>
    <row r="95" spans="1:13" s="4" customFormat="1" ht="63.75" x14ac:dyDescent="0.2">
      <c r="A95" s="357" t="s">
        <v>209</v>
      </c>
      <c r="B95" s="358" t="s">
        <v>210</v>
      </c>
      <c r="C95" s="359" t="s">
        <v>211</v>
      </c>
      <c r="D95" s="359" t="s">
        <v>212</v>
      </c>
      <c r="E95" s="359" t="s">
        <v>213</v>
      </c>
      <c r="F95" s="360" t="s">
        <v>214</v>
      </c>
      <c r="G95" s="306">
        <f>SUM(G97:G99)</f>
        <v>2772.8</v>
      </c>
      <c r="H95" s="567">
        <f>SUM(H96:H99)</f>
        <v>13655.74</v>
      </c>
      <c r="I95" s="638">
        <f>SUM(I97:I99)</f>
        <v>7500</v>
      </c>
      <c r="J95" s="638">
        <f>SUM(J96:J100)</f>
        <v>18311</v>
      </c>
      <c r="K95" s="638">
        <f t="shared" ref="K95:L95" si="41">SUM(K96:K100)</f>
        <v>5000</v>
      </c>
      <c r="L95" s="638">
        <f t="shared" si="41"/>
        <v>1700</v>
      </c>
      <c r="M95" s="573">
        <f>SUM(M96:M100)</f>
        <v>0</v>
      </c>
    </row>
    <row r="96" spans="1:13" s="4" customFormat="1" ht="12.75" x14ac:dyDescent="0.2">
      <c r="A96" s="362"/>
      <c r="B96" s="363"/>
      <c r="C96" s="363"/>
      <c r="D96" s="364" t="s">
        <v>234</v>
      </c>
      <c r="E96" s="365">
        <v>711</v>
      </c>
      <c r="F96" s="366" t="s">
        <v>189</v>
      </c>
      <c r="G96" s="82"/>
      <c r="H96" s="82">
        <v>950</v>
      </c>
      <c r="I96" s="82"/>
      <c r="J96" s="82">
        <v>1900</v>
      </c>
      <c r="K96" s="609">
        <v>5000</v>
      </c>
      <c r="L96" s="636"/>
      <c r="M96" s="636"/>
    </row>
    <row r="97" spans="1:13" s="4" customFormat="1" ht="12.75" x14ac:dyDescent="0.2">
      <c r="A97" s="363"/>
      <c r="B97" s="367"/>
      <c r="C97" s="368"/>
      <c r="D97" s="369" t="s">
        <v>234</v>
      </c>
      <c r="E97" s="370">
        <v>713002</v>
      </c>
      <c r="F97" s="366" t="s">
        <v>109</v>
      </c>
      <c r="G97" s="82">
        <v>550.79999999999995</v>
      </c>
      <c r="H97" s="82"/>
      <c r="I97" s="82">
        <v>3000</v>
      </c>
      <c r="J97" s="82">
        <v>800</v>
      </c>
      <c r="K97" s="609"/>
      <c r="L97" s="636">
        <v>1700</v>
      </c>
      <c r="M97" s="636"/>
    </row>
    <row r="98" spans="1:13" x14ac:dyDescent="0.25">
      <c r="A98" s="363"/>
      <c r="B98" s="371"/>
      <c r="C98" s="371"/>
      <c r="D98" s="369" t="s">
        <v>234</v>
      </c>
      <c r="E98" s="370">
        <v>713004</v>
      </c>
      <c r="F98" s="278" t="s">
        <v>110</v>
      </c>
      <c r="G98" s="82"/>
      <c r="H98" s="82">
        <v>671.8</v>
      </c>
      <c r="I98" s="82">
        <v>1500</v>
      </c>
      <c r="J98" s="82">
        <v>1500</v>
      </c>
      <c r="K98" s="609"/>
      <c r="L98" s="516"/>
      <c r="M98" s="516"/>
    </row>
    <row r="99" spans="1:13" ht="26.25" x14ac:dyDescent="0.25">
      <c r="A99" s="363"/>
      <c r="B99" s="371"/>
      <c r="C99" s="372"/>
      <c r="D99" s="369" t="s">
        <v>234</v>
      </c>
      <c r="E99" s="365">
        <v>716</v>
      </c>
      <c r="F99" s="366" t="s">
        <v>111</v>
      </c>
      <c r="G99" s="82">
        <v>2222</v>
      </c>
      <c r="H99" s="82">
        <v>12033.94</v>
      </c>
      <c r="I99" s="82">
        <v>3000</v>
      </c>
      <c r="J99" s="82">
        <v>10936</v>
      </c>
      <c r="K99" s="609"/>
      <c r="L99" s="516"/>
      <c r="M99" s="516"/>
    </row>
    <row r="100" spans="1:13" ht="26.25" x14ac:dyDescent="0.25">
      <c r="A100" s="363"/>
      <c r="B100" s="371"/>
      <c r="C100" s="371"/>
      <c r="D100" s="369" t="s">
        <v>234</v>
      </c>
      <c r="E100" s="365">
        <v>717</v>
      </c>
      <c r="F100" s="373" t="s">
        <v>235</v>
      </c>
      <c r="G100" s="82"/>
      <c r="H100" s="82"/>
      <c r="I100" s="82"/>
      <c r="J100" s="82">
        <v>3175</v>
      </c>
      <c r="K100" s="609"/>
      <c r="L100" s="516"/>
      <c r="M100" s="516"/>
    </row>
    <row r="101" spans="1:13" x14ac:dyDescent="0.25">
      <c r="G101" s="374"/>
      <c r="H101" s="374"/>
      <c r="I101" s="374"/>
      <c r="J101" s="375"/>
    </row>
    <row r="102" spans="1:13" ht="15.75" x14ac:dyDescent="0.25">
      <c r="A102" s="376" t="s">
        <v>236</v>
      </c>
      <c r="B102" s="377"/>
      <c r="C102" s="377"/>
      <c r="D102" s="377"/>
      <c r="E102" s="377"/>
      <c r="F102" s="378"/>
      <c r="G102" s="309">
        <f t="shared" ref="G102:M102" si="42">G8+G95</f>
        <v>226587.41999999998</v>
      </c>
      <c r="H102" s="309">
        <f t="shared" si="42"/>
        <v>264563.88000000006</v>
      </c>
      <c r="I102" s="309">
        <f t="shared" si="42"/>
        <v>262563</v>
      </c>
      <c r="J102" s="309">
        <f t="shared" si="42"/>
        <v>281457.27</v>
      </c>
      <c r="K102" s="309">
        <f t="shared" si="42"/>
        <v>256255</v>
      </c>
      <c r="L102" s="309">
        <f t="shared" si="42"/>
        <v>253140</v>
      </c>
      <c r="M102" s="309">
        <f t="shared" si="42"/>
        <v>252240</v>
      </c>
    </row>
  </sheetData>
  <mergeCells count="5">
    <mergeCell ref="A6:F6"/>
    <mergeCell ref="C9:F9"/>
    <mergeCell ref="C88:F88"/>
    <mergeCell ref="C91:F91"/>
    <mergeCell ref="A94:F9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1"/>
  <sheetViews>
    <sheetView topLeftCell="A40" workbookViewId="0">
      <selection activeCell="H4" sqref="H4:N4"/>
    </sheetView>
  </sheetViews>
  <sheetFormatPr defaultRowHeight="15" x14ac:dyDescent="0.25"/>
  <cols>
    <col min="1" max="1" width="1.140625" customWidth="1"/>
    <col min="2" max="2" width="4.140625" customWidth="1"/>
    <col min="3" max="3" width="5.5703125" customWidth="1"/>
    <col min="4" max="4" width="5.7109375" customWidth="1"/>
    <col min="5" max="5" width="6.85546875" customWidth="1"/>
    <col min="6" max="6" width="7.85546875" customWidth="1"/>
    <col min="7" max="7" width="27.5703125" customWidth="1"/>
    <col min="8" max="8" width="9.7109375" style="9" customWidth="1"/>
    <col min="9" max="9" width="10.28515625" style="9" customWidth="1"/>
    <col min="10" max="10" width="11.7109375" style="9" customWidth="1"/>
    <col min="11" max="11" width="11.7109375" customWidth="1"/>
    <col min="12" max="12" width="10" customWidth="1"/>
    <col min="13" max="13" width="10.42578125" customWidth="1"/>
    <col min="14" max="14" width="10.28515625" customWidth="1"/>
    <col min="255" max="255" width="1.140625" customWidth="1"/>
    <col min="256" max="256" width="4.140625" customWidth="1"/>
    <col min="257" max="257" width="5.5703125" customWidth="1"/>
    <col min="258" max="258" width="5.7109375" customWidth="1"/>
    <col min="259" max="259" width="6.85546875" customWidth="1"/>
    <col min="260" max="260" width="7.85546875" customWidth="1"/>
    <col min="261" max="261" width="27.5703125" customWidth="1"/>
    <col min="262" max="262" width="9.7109375" customWidth="1"/>
    <col min="263" max="263" width="0" hidden="1" customWidth="1"/>
    <col min="264" max="264" width="9.7109375" bestFit="1" customWidth="1"/>
    <col min="265" max="265" width="9.28515625" bestFit="1" customWidth="1"/>
    <col min="266" max="266" width="9.7109375" customWidth="1"/>
    <col min="267" max="267" width="9.7109375" bestFit="1" customWidth="1"/>
    <col min="511" max="511" width="1.140625" customWidth="1"/>
    <col min="512" max="512" width="4.140625" customWidth="1"/>
    <col min="513" max="513" width="5.5703125" customWidth="1"/>
    <col min="514" max="514" width="5.7109375" customWidth="1"/>
    <col min="515" max="515" width="6.85546875" customWidth="1"/>
    <col min="516" max="516" width="7.85546875" customWidth="1"/>
    <col min="517" max="517" width="27.5703125" customWidth="1"/>
    <col min="518" max="518" width="9.7109375" customWidth="1"/>
    <col min="519" max="519" width="0" hidden="1" customWidth="1"/>
    <col min="520" max="520" width="9.7109375" bestFit="1" customWidth="1"/>
    <col min="521" max="521" width="9.28515625" bestFit="1" customWidth="1"/>
    <col min="522" max="522" width="9.7109375" customWidth="1"/>
    <col min="523" max="523" width="9.7109375" bestFit="1" customWidth="1"/>
    <col min="767" max="767" width="1.140625" customWidth="1"/>
    <col min="768" max="768" width="4.140625" customWidth="1"/>
    <col min="769" max="769" width="5.5703125" customWidth="1"/>
    <col min="770" max="770" width="5.7109375" customWidth="1"/>
    <col min="771" max="771" width="6.85546875" customWidth="1"/>
    <col min="772" max="772" width="7.85546875" customWidth="1"/>
    <col min="773" max="773" width="27.5703125" customWidth="1"/>
    <col min="774" max="774" width="9.7109375" customWidth="1"/>
    <col min="775" max="775" width="0" hidden="1" customWidth="1"/>
    <col min="776" max="776" width="9.7109375" bestFit="1" customWidth="1"/>
    <col min="777" max="777" width="9.28515625" bestFit="1" customWidth="1"/>
    <col min="778" max="778" width="9.7109375" customWidth="1"/>
    <col min="779" max="779" width="9.7109375" bestFit="1" customWidth="1"/>
    <col min="1023" max="1023" width="1.140625" customWidth="1"/>
    <col min="1024" max="1024" width="4.140625" customWidth="1"/>
    <col min="1025" max="1025" width="5.5703125" customWidth="1"/>
    <col min="1026" max="1026" width="5.7109375" customWidth="1"/>
    <col min="1027" max="1027" width="6.85546875" customWidth="1"/>
    <col min="1028" max="1028" width="7.85546875" customWidth="1"/>
    <col min="1029" max="1029" width="27.5703125" customWidth="1"/>
    <col min="1030" max="1030" width="9.7109375" customWidth="1"/>
    <col min="1031" max="1031" width="0" hidden="1" customWidth="1"/>
    <col min="1032" max="1032" width="9.7109375" bestFit="1" customWidth="1"/>
    <col min="1033" max="1033" width="9.28515625" bestFit="1" customWidth="1"/>
    <col min="1034" max="1034" width="9.7109375" customWidth="1"/>
    <col min="1035" max="1035" width="9.7109375" bestFit="1" customWidth="1"/>
    <col min="1279" max="1279" width="1.140625" customWidth="1"/>
    <col min="1280" max="1280" width="4.140625" customWidth="1"/>
    <col min="1281" max="1281" width="5.5703125" customWidth="1"/>
    <col min="1282" max="1282" width="5.7109375" customWidth="1"/>
    <col min="1283" max="1283" width="6.85546875" customWidth="1"/>
    <col min="1284" max="1284" width="7.85546875" customWidth="1"/>
    <col min="1285" max="1285" width="27.5703125" customWidth="1"/>
    <col min="1286" max="1286" width="9.7109375" customWidth="1"/>
    <col min="1287" max="1287" width="0" hidden="1" customWidth="1"/>
    <col min="1288" max="1288" width="9.7109375" bestFit="1" customWidth="1"/>
    <col min="1289" max="1289" width="9.28515625" bestFit="1" customWidth="1"/>
    <col min="1290" max="1290" width="9.7109375" customWidth="1"/>
    <col min="1291" max="1291" width="9.7109375" bestFit="1" customWidth="1"/>
    <col min="1535" max="1535" width="1.140625" customWidth="1"/>
    <col min="1536" max="1536" width="4.140625" customWidth="1"/>
    <col min="1537" max="1537" width="5.5703125" customWidth="1"/>
    <col min="1538" max="1538" width="5.7109375" customWidth="1"/>
    <col min="1539" max="1539" width="6.85546875" customWidth="1"/>
    <col min="1540" max="1540" width="7.85546875" customWidth="1"/>
    <col min="1541" max="1541" width="27.5703125" customWidth="1"/>
    <col min="1542" max="1542" width="9.7109375" customWidth="1"/>
    <col min="1543" max="1543" width="0" hidden="1" customWidth="1"/>
    <col min="1544" max="1544" width="9.7109375" bestFit="1" customWidth="1"/>
    <col min="1545" max="1545" width="9.28515625" bestFit="1" customWidth="1"/>
    <col min="1546" max="1546" width="9.7109375" customWidth="1"/>
    <col min="1547" max="1547" width="9.7109375" bestFit="1" customWidth="1"/>
    <col min="1791" max="1791" width="1.140625" customWidth="1"/>
    <col min="1792" max="1792" width="4.140625" customWidth="1"/>
    <col min="1793" max="1793" width="5.5703125" customWidth="1"/>
    <col min="1794" max="1794" width="5.7109375" customWidth="1"/>
    <col min="1795" max="1795" width="6.85546875" customWidth="1"/>
    <col min="1796" max="1796" width="7.85546875" customWidth="1"/>
    <col min="1797" max="1797" width="27.5703125" customWidth="1"/>
    <col min="1798" max="1798" width="9.7109375" customWidth="1"/>
    <col min="1799" max="1799" width="0" hidden="1" customWidth="1"/>
    <col min="1800" max="1800" width="9.7109375" bestFit="1" customWidth="1"/>
    <col min="1801" max="1801" width="9.28515625" bestFit="1" customWidth="1"/>
    <col min="1802" max="1802" width="9.7109375" customWidth="1"/>
    <col min="1803" max="1803" width="9.7109375" bestFit="1" customWidth="1"/>
    <col min="2047" max="2047" width="1.140625" customWidth="1"/>
    <col min="2048" max="2048" width="4.140625" customWidth="1"/>
    <col min="2049" max="2049" width="5.5703125" customWidth="1"/>
    <col min="2050" max="2050" width="5.7109375" customWidth="1"/>
    <col min="2051" max="2051" width="6.85546875" customWidth="1"/>
    <col min="2052" max="2052" width="7.85546875" customWidth="1"/>
    <col min="2053" max="2053" width="27.5703125" customWidth="1"/>
    <col min="2054" max="2054" width="9.7109375" customWidth="1"/>
    <col min="2055" max="2055" width="0" hidden="1" customWidth="1"/>
    <col min="2056" max="2056" width="9.7109375" bestFit="1" customWidth="1"/>
    <col min="2057" max="2057" width="9.28515625" bestFit="1" customWidth="1"/>
    <col min="2058" max="2058" width="9.7109375" customWidth="1"/>
    <col min="2059" max="2059" width="9.7109375" bestFit="1" customWidth="1"/>
    <col min="2303" max="2303" width="1.140625" customWidth="1"/>
    <col min="2304" max="2304" width="4.140625" customWidth="1"/>
    <col min="2305" max="2305" width="5.5703125" customWidth="1"/>
    <col min="2306" max="2306" width="5.7109375" customWidth="1"/>
    <col min="2307" max="2307" width="6.85546875" customWidth="1"/>
    <col min="2308" max="2308" width="7.85546875" customWidth="1"/>
    <col min="2309" max="2309" width="27.5703125" customWidth="1"/>
    <col min="2310" max="2310" width="9.7109375" customWidth="1"/>
    <col min="2311" max="2311" width="0" hidden="1" customWidth="1"/>
    <col min="2312" max="2312" width="9.7109375" bestFit="1" customWidth="1"/>
    <col min="2313" max="2313" width="9.28515625" bestFit="1" customWidth="1"/>
    <col min="2314" max="2314" width="9.7109375" customWidth="1"/>
    <col min="2315" max="2315" width="9.7109375" bestFit="1" customWidth="1"/>
    <col min="2559" max="2559" width="1.140625" customWidth="1"/>
    <col min="2560" max="2560" width="4.140625" customWidth="1"/>
    <col min="2561" max="2561" width="5.5703125" customWidth="1"/>
    <col min="2562" max="2562" width="5.7109375" customWidth="1"/>
    <col min="2563" max="2563" width="6.85546875" customWidth="1"/>
    <col min="2564" max="2564" width="7.85546875" customWidth="1"/>
    <col min="2565" max="2565" width="27.5703125" customWidth="1"/>
    <col min="2566" max="2566" width="9.7109375" customWidth="1"/>
    <col min="2567" max="2567" width="0" hidden="1" customWidth="1"/>
    <col min="2568" max="2568" width="9.7109375" bestFit="1" customWidth="1"/>
    <col min="2569" max="2569" width="9.28515625" bestFit="1" customWidth="1"/>
    <col min="2570" max="2570" width="9.7109375" customWidth="1"/>
    <col min="2571" max="2571" width="9.7109375" bestFit="1" customWidth="1"/>
    <col min="2815" max="2815" width="1.140625" customWidth="1"/>
    <col min="2816" max="2816" width="4.140625" customWidth="1"/>
    <col min="2817" max="2817" width="5.5703125" customWidth="1"/>
    <col min="2818" max="2818" width="5.7109375" customWidth="1"/>
    <col min="2819" max="2819" width="6.85546875" customWidth="1"/>
    <col min="2820" max="2820" width="7.85546875" customWidth="1"/>
    <col min="2821" max="2821" width="27.5703125" customWidth="1"/>
    <col min="2822" max="2822" width="9.7109375" customWidth="1"/>
    <col min="2823" max="2823" width="0" hidden="1" customWidth="1"/>
    <col min="2824" max="2824" width="9.7109375" bestFit="1" customWidth="1"/>
    <col min="2825" max="2825" width="9.28515625" bestFit="1" customWidth="1"/>
    <col min="2826" max="2826" width="9.7109375" customWidth="1"/>
    <col min="2827" max="2827" width="9.7109375" bestFit="1" customWidth="1"/>
    <col min="3071" max="3071" width="1.140625" customWidth="1"/>
    <col min="3072" max="3072" width="4.140625" customWidth="1"/>
    <col min="3073" max="3073" width="5.5703125" customWidth="1"/>
    <col min="3074" max="3074" width="5.7109375" customWidth="1"/>
    <col min="3075" max="3075" width="6.85546875" customWidth="1"/>
    <col min="3076" max="3076" width="7.85546875" customWidth="1"/>
    <col min="3077" max="3077" width="27.5703125" customWidth="1"/>
    <col min="3078" max="3078" width="9.7109375" customWidth="1"/>
    <col min="3079" max="3079" width="0" hidden="1" customWidth="1"/>
    <col min="3080" max="3080" width="9.7109375" bestFit="1" customWidth="1"/>
    <col min="3081" max="3081" width="9.28515625" bestFit="1" customWidth="1"/>
    <col min="3082" max="3082" width="9.7109375" customWidth="1"/>
    <col min="3083" max="3083" width="9.7109375" bestFit="1" customWidth="1"/>
    <col min="3327" max="3327" width="1.140625" customWidth="1"/>
    <col min="3328" max="3328" width="4.140625" customWidth="1"/>
    <col min="3329" max="3329" width="5.5703125" customWidth="1"/>
    <col min="3330" max="3330" width="5.7109375" customWidth="1"/>
    <col min="3331" max="3331" width="6.85546875" customWidth="1"/>
    <col min="3332" max="3332" width="7.85546875" customWidth="1"/>
    <col min="3333" max="3333" width="27.5703125" customWidth="1"/>
    <col min="3334" max="3334" width="9.7109375" customWidth="1"/>
    <col min="3335" max="3335" width="0" hidden="1" customWidth="1"/>
    <col min="3336" max="3336" width="9.7109375" bestFit="1" customWidth="1"/>
    <col min="3337" max="3337" width="9.28515625" bestFit="1" customWidth="1"/>
    <col min="3338" max="3338" width="9.7109375" customWidth="1"/>
    <col min="3339" max="3339" width="9.7109375" bestFit="1" customWidth="1"/>
    <col min="3583" max="3583" width="1.140625" customWidth="1"/>
    <col min="3584" max="3584" width="4.140625" customWidth="1"/>
    <col min="3585" max="3585" width="5.5703125" customWidth="1"/>
    <col min="3586" max="3586" width="5.7109375" customWidth="1"/>
    <col min="3587" max="3587" width="6.85546875" customWidth="1"/>
    <col min="3588" max="3588" width="7.85546875" customWidth="1"/>
    <col min="3589" max="3589" width="27.5703125" customWidth="1"/>
    <col min="3590" max="3590" width="9.7109375" customWidth="1"/>
    <col min="3591" max="3591" width="0" hidden="1" customWidth="1"/>
    <col min="3592" max="3592" width="9.7109375" bestFit="1" customWidth="1"/>
    <col min="3593" max="3593" width="9.28515625" bestFit="1" customWidth="1"/>
    <col min="3594" max="3594" width="9.7109375" customWidth="1"/>
    <col min="3595" max="3595" width="9.7109375" bestFit="1" customWidth="1"/>
    <col min="3839" max="3839" width="1.140625" customWidth="1"/>
    <col min="3840" max="3840" width="4.140625" customWidth="1"/>
    <col min="3841" max="3841" width="5.5703125" customWidth="1"/>
    <col min="3842" max="3842" width="5.7109375" customWidth="1"/>
    <col min="3843" max="3843" width="6.85546875" customWidth="1"/>
    <col min="3844" max="3844" width="7.85546875" customWidth="1"/>
    <col min="3845" max="3845" width="27.5703125" customWidth="1"/>
    <col min="3846" max="3846" width="9.7109375" customWidth="1"/>
    <col min="3847" max="3847" width="0" hidden="1" customWidth="1"/>
    <col min="3848" max="3848" width="9.7109375" bestFit="1" customWidth="1"/>
    <col min="3849" max="3849" width="9.28515625" bestFit="1" customWidth="1"/>
    <col min="3850" max="3850" width="9.7109375" customWidth="1"/>
    <col min="3851" max="3851" width="9.7109375" bestFit="1" customWidth="1"/>
    <col min="4095" max="4095" width="1.140625" customWidth="1"/>
    <col min="4096" max="4096" width="4.140625" customWidth="1"/>
    <col min="4097" max="4097" width="5.5703125" customWidth="1"/>
    <col min="4098" max="4098" width="5.7109375" customWidth="1"/>
    <col min="4099" max="4099" width="6.85546875" customWidth="1"/>
    <col min="4100" max="4100" width="7.85546875" customWidth="1"/>
    <col min="4101" max="4101" width="27.5703125" customWidth="1"/>
    <col min="4102" max="4102" width="9.7109375" customWidth="1"/>
    <col min="4103" max="4103" width="0" hidden="1" customWidth="1"/>
    <col min="4104" max="4104" width="9.7109375" bestFit="1" customWidth="1"/>
    <col min="4105" max="4105" width="9.28515625" bestFit="1" customWidth="1"/>
    <col min="4106" max="4106" width="9.7109375" customWidth="1"/>
    <col min="4107" max="4107" width="9.7109375" bestFit="1" customWidth="1"/>
    <col min="4351" max="4351" width="1.140625" customWidth="1"/>
    <col min="4352" max="4352" width="4.140625" customWidth="1"/>
    <col min="4353" max="4353" width="5.5703125" customWidth="1"/>
    <col min="4354" max="4354" width="5.7109375" customWidth="1"/>
    <col min="4355" max="4355" width="6.85546875" customWidth="1"/>
    <col min="4356" max="4356" width="7.85546875" customWidth="1"/>
    <col min="4357" max="4357" width="27.5703125" customWidth="1"/>
    <col min="4358" max="4358" width="9.7109375" customWidth="1"/>
    <col min="4359" max="4359" width="0" hidden="1" customWidth="1"/>
    <col min="4360" max="4360" width="9.7109375" bestFit="1" customWidth="1"/>
    <col min="4361" max="4361" width="9.28515625" bestFit="1" customWidth="1"/>
    <col min="4362" max="4362" width="9.7109375" customWidth="1"/>
    <col min="4363" max="4363" width="9.7109375" bestFit="1" customWidth="1"/>
    <col min="4607" max="4607" width="1.140625" customWidth="1"/>
    <col min="4608" max="4608" width="4.140625" customWidth="1"/>
    <col min="4609" max="4609" width="5.5703125" customWidth="1"/>
    <col min="4610" max="4610" width="5.7109375" customWidth="1"/>
    <col min="4611" max="4611" width="6.85546875" customWidth="1"/>
    <col min="4612" max="4612" width="7.85546875" customWidth="1"/>
    <col min="4613" max="4613" width="27.5703125" customWidth="1"/>
    <col min="4614" max="4614" width="9.7109375" customWidth="1"/>
    <col min="4615" max="4615" width="0" hidden="1" customWidth="1"/>
    <col min="4616" max="4616" width="9.7109375" bestFit="1" customWidth="1"/>
    <col min="4617" max="4617" width="9.28515625" bestFit="1" customWidth="1"/>
    <col min="4618" max="4618" width="9.7109375" customWidth="1"/>
    <col min="4619" max="4619" width="9.7109375" bestFit="1" customWidth="1"/>
    <col min="4863" max="4863" width="1.140625" customWidth="1"/>
    <col min="4864" max="4864" width="4.140625" customWidth="1"/>
    <col min="4865" max="4865" width="5.5703125" customWidth="1"/>
    <col min="4866" max="4866" width="5.7109375" customWidth="1"/>
    <col min="4867" max="4867" width="6.85546875" customWidth="1"/>
    <col min="4868" max="4868" width="7.85546875" customWidth="1"/>
    <col min="4869" max="4869" width="27.5703125" customWidth="1"/>
    <col min="4870" max="4870" width="9.7109375" customWidth="1"/>
    <col min="4871" max="4871" width="0" hidden="1" customWidth="1"/>
    <col min="4872" max="4872" width="9.7109375" bestFit="1" customWidth="1"/>
    <col min="4873" max="4873" width="9.28515625" bestFit="1" customWidth="1"/>
    <col min="4874" max="4874" width="9.7109375" customWidth="1"/>
    <col min="4875" max="4875" width="9.7109375" bestFit="1" customWidth="1"/>
    <col min="5119" max="5119" width="1.140625" customWidth="1"/>
    <col min="5120" max="5120" width="4.140625" customWidth="1"/>
    <col min="5121" max="5121" width="5.5703125" customWidth="1"/>
    <col min="5122" max="5122" width="5.7109375" customWidth="1"/>
    <col min="5123" max="5123" width="6.85546875" customWidth="1"/>
    <col min="5124" max="5124" width="7.85546875" customWidth="1"/>
    <col min="5125" max="5125" width="27.5703125" customWidth="1"/>
    <col min="5126" max="5126" width="9.7109375" customWidth="1"/>
    <col min="5127" max="5127" width="0" hidden="1" customWidth="1"/>
    <col min="5128" max="5128" width="9.7109375" bestFit="1" customWidth="1"/>
    <col min="5129" max="5129" width="9.28515625" bestFit="1" customWidth="1"/>
    <col min="5130" max="5130" width="9.7109375" customWidth="1"/>
    <col min="5131" max="5131" width="9.7109375" bestFit="1" customWidth="1"/>
    <col min="5375" max="5375" width="1.140625" customWidth="1"/>
    <col min="5376" max="5376" width="4.140625" customWidth="1"/>
    <col min="5377" max="5377" width="5.5703125" customWidth="1"/>
    <col min="5378" max="5378" width="5.7109375" customWidth="1"/>
    <col min="5379" max="5379" width="6.85546875" customWidth="1"/>
    <col min="5380" max="5380" width="7.85546875" customWidth="1"/>
    <col min="5381" max="5381" width="27.5703125" customWidth="1"/>
    <col min="5382" max="5382" width="9.7109375" customWidth="1"/>
    <col min="5383" max="5383" width="0" hidden="1" customWidth="1"/>
    <col min="5384" max="5384" width="9.7109375" bestFit="1" customWidth="1"/>
    <col min="5385" max="5385" width="9.28515625" bestFit="1" customWidth="1"/>
    <col min="5386" max="5386" width="9.7109375" customWidth="1"/>
    <col min="5387" max="5387" width="9.7109375" bestFit="1" customWidth="1"/>
    <col min="5631" max="5631" width="1.140625" customWidth="1"/>
    <col min="5632" max="5632" width="4.140625" customWidth="1"/>
    <col min="5633" max="5633" width="5.5703125" customWidth="1"/>
    <col min="5634" max="5634" width="5.7109375" customWidth="1"/>
    <col min="5635" max="5635" width="6.85546875" customWidth="1"/>
    <col min="5636" max="5636" width="7.85546875" customWidth="1"/>
    <col min="5637" max="5637" width="27.5703125" customWidth="1"/>
    <col min="5638" max="5638" width="9.7109375" customWidth="1"/>
    <col min="5639" max="5639" width="0" hidden="1" customWidth="1"/>
    <col min="5640" max="5640" width="9.7109375" bestFit="1" customWidth="1"/>
    <col min="5641" max="5641" width="9.28515625" bestFit="1" customWidth="1"/>
    <col min="5642" max="5642" width="9.7109375" customWidth="1"/>
    <col min="5643" max="5643" width="9.7109375" bestFit="1" customWidth="1"/>
    <col min="5887" max="5887" width="1.140625" customWidth="1"/>
    <col min="5888" max="5888" width="4.140625" customWidth="1"/>
    <col min="5889" max="5889" width="5.5703125" customWidth="1"/>
    <col min="5890" max="5890" width="5.7109375" customWidth="1"/>
    <col min="5891" max="5891" width="6.85546875" customWidth="1"/>
    <col min="5892" max="5892" width="7.85546875" customWidth="1"/>
    <col min="5893" max="5893" width="27.5703125" customWidth="1"/>
    <col min="5894" max="5894" width="9.7109375" customWidth="1"/>
    <col min="5895" max="5895" width="0" hidden="1" customWidth="1"/>
    <col min="5896" max="5896" width="9.7109375" bestFit="1" customWidth="1"/>
    <col min="5897" max="5897" width="9.28515625" bestFit="1" customWidth="1"/>
    <col min="5898" max="5898" width="9.7109375" customWidth="1"/>
    <col min="5899" max="5899" width="9.7109375" bestFit="1" customWidth="1"/>
    <col min="6143" max="6143" width="1.140625" customWidth="1"/>
    <col min="6144" max="6144" width="4.140625" customWidth="1"/>
    <col min="6145" max="6145" width="5.5703125" customWidth="1"/>
    <col min="6146" max="6146" width="5.7109375" customWidth="1"/>
    <col min="6147" max="6147" width="6.85546875" customWidth="1"/>
    <col min="6148" max="6148" width="7.85546875" customWidth="1"/>
    <col min="6149" max="6149" width="27.5703125" customWidth="1"/>
    <col min="6150" max="6150" width="9.7109375" customWidth="1"/>
    <col min="6151" max="6151" width="0" hidden="1" customWidth="1"/>
    <col min="6152" max="6152" width="9.7109375" bestFit="1" customWidth="1"/>
    <col min="6153" max="6153" width="9.28515625" bestFit="1" customWidth="1"/>
    <col min="6154" max="6154" width="9.7109375" customWidth="1"/>
    <col min="6155" max="6155" width="9.7109375" bestFit="1" customWidth="1"/>
    <col min="6399" max="6399" width="1.140625" customWidth="1"/>
    <col min="6400" max="6400" width="4.140625" customWidth="1"/>
    <col min="6401" max="6401" width="5.5703125" customWidth="1"/>
    <col min="6402" max="6402" width="5.7109375" customWidth="1"/>
    <col min="6403" max="6403" width="6.85546875" customWidth="1"/>
    <col min="6404" max="6404" width="7.85546875" customWidth="1"/>
    <col min="6405" max="6405" width="27.5703125" customWidth="1"/>
    <col min="6406" max="6406" width="9.7109375" customWidth="1"/>
    <col min="6407" max="6407" width="0" hidden="1" customWidth="1"/>
    <col min="6408" max="6408" width="9.7109375" bestFit="1" customWidth="1"/>
    <col min="6409" max="6409" width="9.28515625" bestFit="1" customWidth="1"/>
    <col min="6410" max="6410" width="9.7109375" customWidth="1"/>
    <col min="6411" max="6411" width="9.7109375" bestFit="1" customWidth="1"/>
    <col min="6655" max="6655" width="1.140625" customWidth="1"/>
    <col min="6656" max="6656" width="4.140625" customWidth="1"/>
    <col min="6657" max="6657" width="5.5703125" customWidth="1"/>
    <col min="6658" max="6658" width="5.7109375" customWidth="1"/>
    <col min="6659" max="6659" width="6.85546875" customWidth="1"/>
    <col min="6660" max="6660" width="7.85546875" customWidth="1"/>
    <col min="6661" max="6661" width="27.5703125" customWidth="1"/>
    <col min="6662" max="6662" width="9.7109375" customWidth="1"/>
    <col min="6663" max="6663" width="0" hidden="1" customWidth="1"/>
    <col min="6664" max="6664" width="9.7109375" bestFit="1" customWidth="1"/>
    <col min="6665" max="6665" width="9.28515625" bestFit="1" customWidth="1"/>
    <col min="6666" max="6666" width="9.7109375" customWidth="1"/>
    <col min="6667" max="6667" width="9.7109375" bestFit="1" customWidth="1"/>
    <col min="6911" max="6911" width="1.140625" customWidth="1"/>
    <col min="6912" max="6912" width="4.140625" customWidth="1"/>
    <col min="6913" max="6913" width="5.5703125" customWidth="1"/>
    <col min="6914" max="6914" width="5.7109375" customWidth="1"/>
    <col min="6915" max="6915" width="6.85546875" customWidth="1"/>
    <col min="6916" max="6916" width="7.85546875" customWidth="1"/>
    <col min="6917" max="6917" width="27.5703125" customWidth="1"/>
    <col min="6918" max="6918" width="9.7109375" customWidth="1"/>
    <col min="6919" max="6919" width="0" hidden="1" customWidth="1"/>
    <col min="6920" max="6920" width="9.7109375" bestFit="1" customWidth="1"/>
    <col min="6921" max="6921" width="9.28515625" bestFit="1" customWidth="1"/>
    <col min="6922" max="6922" width="9.7109375" customWidth="1"/>
    <col min="6923" max="6923" width="9.7109375" bestFit="1" customWidth="1"/>
    <col min="7167" max="7167" width="1.140625" customWidth="1"/>
    <col min="7168" max="7168" width="4.140625" customWidth="1"/>
    <col min="7169" max="7169" width="5.5703125" customWidth="1"/>
    <col min="7170" max="7170" width="5.7109375" customWidth="1"/>
    <col min="7171" max="7171" width="6.85546875" customWidth="1"/>
    <col min="7172" max="7172" width="7.85546875" customWidth="1"/>
    <col min="7173" max="7173" width="27.5703125" customWidth="1"/>
    <col min="7174" max="7174" width="9.7109375" customWidth="1"/>
    <col min="7175" max="7175" width="0" hidden="1" customWidth="1"/>
    <col min="7176" max="7176" width="9.7109375" bestFit="1" customWidth="1"/>
    <col min="7177" max="7177" width="9.28515625" bestFit="1" customWidth="1"/>
    <col min="7178" max="7178" width="9.7109375" customWidth="1"/>
    <col min="7179" max="7179" width="9.7109375" bestFit="1" customWidth="1"/>
    <col min="7423" max="7423" width="1.140625" customWidth="1"/>
    <col min="7424" max="7424" width="4.140625" customWidth="1"/>
    <col min="7425" max="7425" width="5.5703125" customWidth="1"/>
    <col min="7426" max="7426" width="5.7109375" customWidth="1"/>
    <col min="7427" max="7427" width="6.85546875" customWidth="1"/>
    <col min="7428" max="7428" width="7.85546875" customWidth="1"/>
    <col min="7429" max="7429" width="27.5703125" customWidth="1"/>
    <col min="7430" max="7430" width="9.7109375" customWidth="1"/>
    <col min="7431" max="7431" width="0" hidden="1" customWidth="1"/>
    <col min="7432" max="7432" width="9.7109375" bestFit="1" customWidth="1"/>
    <col min="7433" max="7433" width="9.28515625" bestFit="1" customWidth="1"/>
    <col min="7434" max="7434" width="9.7109375" customWidth="1"/>
    <col min="7435" max="7435" width="9.7109375" bestFit="1" customWidth="1"/>
    <col min="7679" max="7679" width="1.140625" customWidth="1"/>
    <col min="7680" max="7680" width="4.140625" customWidth="1"/>
    <col min="7681" max="7681" width="5.5703125" customWidth="1"/>
    <col min="7682" max="7682" width="5.7109375" customWidth="1"/>
    <col min="7683" max="7683" width="6.85546875" customWidth="1"/>
    <col min="7684" max="7684" width="7.85546875" customWidth="1"/>
    <col min="7685" max="7685" width="27.5703125" customWidth="1"/>
    <col min="7686" max="7686" width="9.7109375" customWidth="1"/>
    <col min="7687" max="7687" width="0" hidden="1" customWidth="1"/>
    <col min="7688" max="7688" width="9.7109375" bestFit="1" customWidth="1"/>
    <col min="7689" max="7689" width="9.28515625" bestFit="1" customWidth="1"/>
    <col min="7690" max="7690" width="9.7109375" customWidth="1"/>
    <col min="7691" max="7691" width="9.7109375" bestFit="1" customWidth="1"/>
    <col min="7935" max="7935" width="1.140625" customWidth="1"/>
    <col min="7936" max="7936" width="4.140625" customWidth="1"/>
    <col min="7937" max="7937" width="5.5703125" customWidth="1"/>
    <col min="7938" max="7938" width="5.7109375" customWidth="1"/>
    <col min="7939" max="7939" width="6.85546875" customWidth="1"/>
    <col min="7940" max="7940" width="7.85546875" customWidth="1"/>
    <col min="7941" max="7941" width="27.5703125" customWidth="1"/>
    <col min="7942" max="7942" width="9.7109375" customWidth="1"/>
    <col min="7943" max="7943" width="0" hidden="1" customWidth="1"/>
    <col min="7944" max="7944" width="9.7109375" bestFit="1" customWidth="1"/>
    <col min="7945" max="7945" width="9.28515625" bestFit="1" customWidth="1"/>
    <col min="7946" max="7946" width="9.7109375" customWidth="1"/>
    <col min="7947" max="7947" width="9.7109375" bestFit="1" customWidth="1"/>
    <col min="8191" max="8191" width="1.140625" customWidth="1"/>
    <col min="8192" max="8192" width="4.140625" customWidth="1"/>
    <col min="8193" max="8193" width="5.5703125" customWidth="1"/>
    <col min="8194" max="8194" width="5.7109375" customWidth="1"/>
    <col min="8195" max="8195" width="6.85546875" customWidth="1"/>
    <col min="8196" max="8196" width="7.85546875" customWidth="1"/>
    <col min="8197" max="8197" width="27.5703125" customWidth="1"/>
    <col min="8198" max="8198" width="9.7109375" customWidth="1"/>
    <col min="8199" max="8199" width="0" hidden="1" customWidth="1"/>
    <col min="8200" max="8200" width="9.7109375" bestFit="1" customWidth="1"/>
    <col min="8201" max="8201" width="9.28515625" bestFit="1" customWidth="1"/>
    <col min="8202" max="8202" width="9.7109375" customWidth="1"/>
    <col min="8203" max="8203" width="9.7109375" bestFit="1" customWidth="1"/>
    <col min="8447" max="8447" width="1.140625" customWidth="1"/>
    <col min="8448" max="8448" width="4.140625" customWidth="1"/>
    <col min="8449" max="8449" width="5.5703125" customWidth="1"/>
    <col min="8450" max="8450" width="5.7109375" customWidth="1"/>
    <col min="8451" max="8451" width="6.85546875" customWidth="1"/>
    <col min="8452" max="8452" width="7.85546875" customWidth="1"/>
    <col min="8453" max="8453" width="27.5703125" customWidth="1"/>
    <col min="8454" max="8454" width="9.7109375" customWidth="1"/>
    <col min="8455" max="8455" width="0" hidden="1" customWidth="1"/>
    <col min="8456" max="8456" width="9.7109375" bestFit="1" customWidth="1"/>
    <col min="8457" max="8457" width="9.28515625" bestFit="1" customWidth="1"/>
    <col min="8458" max="8458" width="9.7109375" customWidth="1"/>
    <col min="8459" max="8459" width="9.7109375" bestFit="1" customWidth="1"/>
    <col min="8703" max="8703" width="1.140625" customWidth="1"/>
    <col min="8704" max="8704" width="4.140625" customWidth="1"/>
    <col min="8705" max="8705" width="5.5703125" customWidth="1"/>
    <col min="8706" max="8706" width="5.7109375" customWidth="1"/>
    <col min="8707" max="8707" width="6.85546875" customWidth="1"/>
    <col min="8708" max="8708" width="7.85546875" customWidth="1"/>
    <col min="8709" max="8709" width="27.5703125" customWidth="1"/>
    <col min="8710" max="8710" width="9.7109375" customWidth="1"/>
    <col min="8711" max="8711" width="0" hidden="1" customWidth="1"/>
    <col min="8712" max="8712" width="9.7109375" bestFit="1" customWidth="1"/>
    <col min="8713" max="8713" width="9.28515625" bestFit="1" customWidth="1"/>
    <col min="8714" max="8714" width="9.7109375" customWidth="1"/>
    <col min="8715" max="8715" width="9.7109375" bestFit="1" customWidth="1"/>
    <col min="8959" max="8959" width="1.140625" customWidth="1"/>
    <col min="8960" max="8960" width="4.140625" customWidth="1"/>
    <col min="8961" max="8961" width="5.5703125" customWidth="1"/>
    <col min="8962" max="8962" width="5.7109375" customWidth="1"/>
    <col min="8963" max="8963" width="6.85546875" customWidth="1"/>
    <col min="8964" max="8964" width="7.85546875" customWidth="1"/>
    <col min="8965" max="8965" width="27.5703125" customWidth="1"/>
    <col min="8966" max="8966" width="9.7109375" customWidth="1"/>
    <col min="8967" max="8967" width="0" hidden="1" customWidth="1"/>
    <col min="8968" max="8968" width="9.7109375" bestFit="1" customWidth="1"/>
    <col min="8969" max="8969" width="9.28515625" bestFit="1" customWidth="1"/>
    <col min="8970" max="8970" width="9.7109375" customWidth="1"/>
    <col min="8971" max="8971" width="9.7109375" bestFit="1" customWidth="1"/>
    <col min="9215" max="9215" width="1.140625" customWidth="1"/>
    <col min="9216" max="9216" width="4.140625" customWidth="1"/>
    <col min="9217" max="9217" width="5.5703125" customWidth="1"/>
    <col min="9218" max="9218" width="5.7109375" customWidth="1"/>
    <col min="9219" max="9219" width="6.85546875" customWidth="1"/>
    <col min="9220" max="9220" width="7.85546875" customWidth="1"/>
    <col min="9221" max="9221" width="27.5703125" customWidth="1"/>
    <col min="9222" max="9222" width="9.7109375" customWidth="1"/>
    <col min="9223" max="9223" width="0" hidden="1" customWidth="1"/>
    <col min="9224" max="9224" width="9.7109375" bestFit="1" customWidth="1"/>
    <col min="9225" max="9225" width="9.28515625" bestFit="1" customWidth="1"/>
    <col min="9226" max="9226" width="9.7109375" customWidth="1"/>
    <col min="9227" max="9227" width="9.7109375" bestFit="1" customWidth="1"/>
    <col min="9471" max="9471" width="1.140625" customWidth="1"/>
    <col min="9472" max="9472" width="4.140625" customWidth="1"/>
    <col min="9473" max="9473" width="5.5703125" customWidth="1"/>
    <col min="9474" max="9474" width="5.7109375" customWidth="1"/>
    <col min="9475" max="9475" width="6.85546875" customWidth="1"/>
    <col min="9476" max="9476" width="7.85546875" customWidth="1"/>
    <col min="9477" max="9477" width="27.5703125" customWidth="1"/>
    <col min="9478" max="9478" width="9.7109375" customWidth="1"/>
    <col min="9479" max="9479" width="0" hidden="1" customWidth="1"/>
    <col min="9480" max="9480" width="9.7109375" bestFit="1" customWidth="1"/>
    <col min="9481" max="9481" width="9.28515625" bestFit="1" customWidth="1"/>
    <col min="9482" max="9482" width="9.7109375" customWidth="1"/>
    <col min="9483" max="9483" width="9.7109375" bestFit="1" customWidth="1"/>
    <col min="9727" max="9727" width="1.140625" customWidth="1"/>
    <col min="9728" max="9728" width="4.140625" customWidth="1"/>
    <col min="9729" max="9729" width="5.5703125" customWidth="1"/>
    <col min="9730" max="9730" width="5.7109375" customWidth="1"/>
    <col min="9731" max="9731" width="6.85546875" customWidth="1"/>
    <col min="9732" max="9732" width="7.85546875" customWidth="1"/>
    <col min="9733" max="9733" width="27.5703125" customWidth="1"/>
    <col min="9734" max="9734" width="9.7109375" customWidth="1"/>
    <col min="9735" max="9735" width="0" hidden="1" customWidth="1"/>
    <col min="9736" max="9736" width="9.7109375" bestFit="1" customWidth="1"/>
    <col min="9737" max="9737" width="9.28515625" bestFit="1" customWidth="1"/>
    <col min="9738" max="9738" width="9.7109375" customWidth="1"/>
    <col min="9739" max="9739" width="9.7109375" bestFit="1" customWidth="1"/>
    <col min="9983" max="9983" width="1.140625" customWidth="1"/>
    <col min="9984" max="9984" width="4.140625" customWidth="1"/>
    <col min="9985" max="9985" width="5.5703125" customWidth="1"/>
    <col min="9986" max="9986" width="5.7109375" customWidth="1"/>
    <col min="9987" max="9987" width="6.85546875" customWidth="1"/>
    <col min="9988" max="9988" width="7.85546875" customWidth="1"/>
    <col min="9989" max="9989" width="27.5703125" customWidth="1"/>
    <col min="9990" max="9990" width="9.7109375" customWidth="1"/>
    <col min="9991" max="9991" width="0" hidden="1" customWidth="1"/>
    <col min="9992" max="9992" width="9.7109375" bestFit="1" customWidth="1"/>
    <col min="9993" max="9993" width="9.28515625" bestFit="1" customWidth="1"/>
    <col min="9994" max="9994" width="9.7109375" customWidth="1"/>
    <col min="9995" max="9995" width="9.7109375" bestFit="1" customWidth="1"/>
    <col min="10239" max="10239" width="1.140625" customWidth="1"/>
    <col min="10240" max="10240" width="4.140625" customWidth="1"/>
    <col min="10241" max="10241" width="5.5703125" customWidth="1"/>
    <col min="10242" max="10242" width="5.7109375" customWidth="1"/>
    <col min="10243" max="10243" width="6.85546875" customWidth="1"/>
    <col min="10244" max="10244" width="7.85546875" customWidth="1"/>
    <col min="10245" max="10245" width="27.5703125" customWidth="1"/>
    <col min="10246" max="10246" width="9.7109375" customWidth="1"/>
    <col min="10247" max="10247" width="0" hidden="1" customWidth="1"/>
    <col min="10248" max="10248" width="9.7109375" bestFit="1" customWidth="1"/>
    <col min="10249" max="10249" width="9.28515625" bestFit="1" customWidth="1"/>
    <col min="10250" max="10250" width="9.7109375" customWidth="1"/>
    <col min="10251" max="10251" width="9.7109375" bestFit="1" customWidth="1"/>
    <col min="10495" max="10495" width="1.140625" customWidth="1"/>
    <col min="10496" max="10496" width="4.140625" customWidth="1"/>
    <col min="10497" max="10497" width="5.5703125" customWidth="1"/>
    <col min="10498" max="10498" width="5.7109375" customWidth="1"/>
    <col min="10499" max="10499" width="6.85546875" customWidth="1"/>
    <col min="10500" max="10500" width="7.85546875" customWidth="1"/>
    <col min="10501" max="10501" width="27.5703125" customWidth="1"/>
    <col min="10502" max="10502" width="9.7109375" customWidth="1"/>
    <col min="10503" max="10503" width="0" hidden="1" customWidth="1"/>
    <col min="10504" max="10504" width="9.7109375" bestFit="1" customWidth="1"/>
    <col min="10505" max="10505" width="9.28515625" bestFit="1" customWidth="1"/>
    <col min="10506" max="10506" width="9.7109375" customWidth="1"/>
    <col min="10507" max="10507" width="9.7109375" bestFit="1" customWidth="1"/>
    <col min="10751" max="10751" width="1.140625" customWidth="1"/>
    <col min="10752" max="10752" width="4.140625" customWidth="1"/>
    <col min="10753" max="10753" width="5.5703125" customWidth="1"/>
    <col min="10754" max="10754" width="5.7109375" customWidth="1"/>
    <col min="10755" max="10755" width="6.85546875" customWidth="1"/>
    <col min="10756" max="10756" width="7.85546875" customWidth="1"/>
    <col min="10757" max="10757" width="27.5703125" customWidth="1"/>
    <col min="10758" max="10758" width="9.7109375" customWidth="1"/>
    <col min="10759" max="10759" width="0" hidden="1" customWidth="1"/>
    <col min="10760" max="10760" width="9.7109375" bestFit="1" customWidth="1"/>
    <col min="10761" max="10761" width="9.28515625" bestFit="1" customWidth="1"/>
    <col min="10762" max="10762" width="9.7109375" customWidth="1"/>
    <col min="10763" max="10763" width="9.7109375" bestFit="1" customWidth="1"/>
    <col min="11007" max="11007" width="1.140625" customWidth="1"/>
    <col min="11008" max="11008" width="4.140625" customWidth="1"/>
    <col min="11009" max="11009" width="5.5703125" customWidth="1"/>
    <col min="11010" max="11010" width="5.7109375" customWidth="1"/>
    <col min="11011" max="11011" width="6.85546875" customWidth="1"/>
    <col min="11012" max="11012" width="7.85546875" customWidth="1"/>
    <col min="11013" max="11013" width="27.5703125" customWidth="1"/>
    <col min="11014" max="11014" width="9.7109375" customWidth="1"/>
    <col min="11015" max="11015" width="0" hidden="1" customWidth="1"/>
    <col min="11016" max="11016" width="9.7109375" bestFit="1" customWidth="1"/>
    <col min="11017" max="11017" width="9.28515625" bestFit="1" customWidth="1"/>
    <col min="11018" max="11018" width="9.7109375" customWidth="1"/>
    <col min="11019" max="11019" width="9.7109375" bestFit="1" customWidth="1"/>
    <col min="11263" max="11263" width="1.140625" customWidth="1"/>
    <col min="11264" max="11264" width="4.140625" customWidth="1"/>
    <col min="11265" max="11265" width="5.5703125" customWidth="1"/>
    <col min="11266" max="11266" width="5.7109375" customWidth="1"/>
    <col min="11267" max="11267" width="6.85546875" customWidth="1"/>
    <col min="11268" max="11268" width="7.85546875" customWidth="1"/>
    <col min="11269" max="11269" width="27.5703125" customWidth="1"/>
    <col min="11270" max="11270" width="9.7109375" customWidth="1"/>
    <col min="11271" max="11271" width="0" hidden="1" customWidth="1"/>
    <col min="11272" max="11272" width="9.7109375" bestFit="1" customWidth="1"/>
    <col min="11273" max="11273" width="9.28515625" bestFit="1" customWidth="1"/>
    <col min="11274" max="11274" width="9.7109375" customWidth="1"/>
    <col min="11275" max="11275" width="9.7109375" bestFit="1" customWidth="1"/>
    <col min="11519" max="11519" width="1.140625" customWidth="1"/>
    <col min="11520" max="11520" width="4.140625" customWidth="1"/>
    <col min="11521" max="11521" width="5.5703125" customWidth="1"/>
    <col min="11522" max="11522" width="5.7109375" customWidth="1"/>
    <col min="11523" max="11523" width="6.85546875" customWidth="1"/>
    <col min="11524" max="11524" width="7.85546875" customWidth="1"/>
    <col min="11525" max="11525" width="27.5703125" customWidth="1"/>
    <col min="11526" max="11526" width="9.7109375" customWidth="1"/>
    <col min="11527" max="11527" width="0" hidden="1" customWidth="1"/>
    <col min="11528" max="11528" width="9.7109375" bestFit="1" customWidth="1"/>
    <col min="11529" max="11529" width="9.28515625" bestFit="1" customWidth="1"/>
    <col min="11530" max="11530" width="9.7109375" customWidth="1"/>
    <col min="11531" max="11531" width="9.7109375" bestFit="1" customWidth="1"/>
    <col min="11775" max="11775" width="1.140625" customWidth="1"/>
    <col min="11776" max="11776" width="4.140625" customWidth="1"/>
    <col min="11777" max="11777" width="5.5703125" customWidth="1"/>
    <col min="11778" max="11778" width="5.7109375" customWidth="1"/>
    <col min="11779" max="11779" width="6.85546875" customWidth="1"/>
    <col min="11780" max="11780" width="7.85546875" customWidth="1"/>
    <col min="11781" max="11781" width="27.5703125" customWidth="1"/>
    <col min="11782" max="11782" width="9.7109375" customWidth="1"/>
    <col min="11783" max="11783" width="0" hidden="1" customWidth="1"/>
    <col min="11784" max="11784" width="9.7109375" bestFit="1" customWidth="1"/>
    <col min="11785" max="11785" width="9.28515625" bestFit="1" customWidth="1"/>
    <col min="11786" max="11786" width="9.7109375" customWidth="1"/>
    <col min="11787" max="11787" width="9.7109375" bestFit="1" customWidth="1"/>
    <col min="12031" max="12031" width="1.140625" customWidth="1"/>
    <col min="12032" max="12032" width="4.140625" customWidth="1"/>
    <col min="12033" max="12033" width="5.5703125" customWidth="1"/>
    <col min="12034" max="12034" width="5.7109375" customWidth="1"/>
    <col min="12035" max="12035" width="6.85546875" customWidth="1"/>
    <col min="12036" max="12036" width="7.85546875" customWidth="1"/>
    <col min="12037" max="12037" width="27.5703125" customWidth="1"/>
    <col min="12038" max="12038" width="9.7109375" customWidth="1"/>
    <col min="12039" max="12039" width="0" hidden="1" customWidth="1"/>
    <col min="12040" max="12040" width="9.7109375" bestFit="1" customWidth="1"/>
    <col min="12041" max="12041" width="9.28515625" bestFit="1" customWidth="1"/>
    <col min="12042" max="12042" width="9.7109375" customWidth="1"/>
    <col min="12043" max="12043" width="9.7109375" bestFit="1" customWidth="1"/>
    <col min="12287" max="12287" width="1.140625" customWidth="1"/>
    <col min="12288" max="12288" width="4.140625" customWidth="1"/>
    <col min="12289" max="12289" width="5.5703125" customWidth="1"/>
    <col min="12290" max="12290" width="5.7109375" customWidth="1"/>
    <col min="12291" max="12291" width="6.85546875" customWidth="1"/>
    <col min="12292" max="12292" width="7.85546875" customWidth="1"/>
    <col min="12293" max="12293" width="27.5703125" customWidth="1"/>
    <col min="12294" max="12294" width="9.7109375" customWidth="1"/>
    <col min="12295" max="12295" width="0" hidden="1" customWidth="1"/>
    <col min="12296" max="12296" width="9.7109375" bestFit="1" customWidth="1"/>
    <col min="12297" max="12297" width="9.28515625" bestFit="1" customWidth="1"/>
    <col min="12298" max="12298" width="9.7109375" customWidth="1"/>
    <col min="12299" max="12299" width="9.7109375" bestFit="1" customWidth="1"/>
    <col min="12543" max="12543" width="1.140625" customWidth="1"/>
    <col min="12544" max="12544" width="4.140625" customWidth="1"/>
    <col min="12545" max="12545" width="5.5703125" customWidth="1"/>
    <col min="12546" max="12546" width="5.7109375" customWidth="1"/>
    <col min="12547" max="12547" width="6.85546875" customWidth="1"/>
    <col min="12548" max="12548" width="7.85546875" customWidth="1"/>
    <col min="12549" max="12549" width="27.5703125" customWidth="1"/>
    <col min="12550" max="12550" width="9.7109375" customWidth="1"/>
    <col min="12551" max="12551" width="0" hidden="1" customWidth="1"/>
    <col min="12552" max="12552" width="9.7109375" bestFit="1" customWidth="1"/>
    <col min="12553" max="12553" width="9.28515625" bestFit="1" customWidth="1"/>
    <col min="12554" max="12554" width="9.7109375" customWidth="1"/>
    <col min="12555" max="12555" width="9.7109375" bestFit="1" customWidth="1"/>
    <col min="12799" max="12799" width="1.140625" customWidth="1"/>
    <col min="12800" max="12800" width="4.140625" customWidth="1"/>
    <col min="12801" max="12801" width="5.5703125" customWidth="1"/>
    <col min="12802" max="12802" width="5.7109375" customWidth="1"/>
    <col min="12803" max="12803" width="6.85546875" customWidth="1"/>
    <col min="12804" max="12804" width="7.85546875" customWidth="1"/>
    <col min="12805" max="12805" width="27.5703125" customWidth="1"/>
    <col min="12806" max="12806" width="9.7109375" customWidth="1"/>
    <col min="12807" max="12807" width="0" hidden="1" customWidth="1"/>
    <col min="12808" max="12808" width="9.7109375" bestFit="1" customWidth="1"/>
    <col min="12809" max="12809" width="9.28515625" bestFit="1" customWidth="1"/>
    <col min="12810" max="12810" width="9.7109375" customWidth="1"/>
    <col min="12811" max="12811" width="9.7109375" bestFit="1" customWidth="1"/>
    <col min="13055" max="13055" width="1.140625" customWidth="1"/>
    <col min="13056" max="13056" width="4.140625" customWidth="1"/>
    <col min="13057" max="13057" width="5.5703125" customWidth="1"/>
    <col min="13058" max="13058" width="5.7109375" customWidth="1"/>
    <col min="13059" max="13059" width="6.85546875" customWidth="1"/>
    <col min="13060" max="13060" width="7.85546875" customWidth="1"/>
    <col min="13061" max="13061" width="27.5703125" customWidth="1"/>
    <col min="13062" max="13062" width="9.7109375" customWidth="1"/>
    <col min="13063" max="13063" width="0" hidden="1" customWidth="1"/>
    <col min="13064" max="13064" width="9.7109375" bestFit="1" customWidth="1"/>
    <col min="13065" max="13065" width="9.28515625" bestFit="1" customWidth="1"/>
    <col min="13066" max="13066" width="9.7109375" customWidth="1"/>
    <col min="13067" max="13067" width="9.7109375" bestFit="1" customWidth="1"/>
    <col min="13311" max="13311" width="1.140625" customWidth="1"/>
    <col min="13312" max="13312" width="4.140625" customWidth="1"/>
    <col min="13313" max="13313" width="5.5703125" customWidth="1"/>
    <col min="13314" max="13314" width="5.7109375" customWidth="1"/>
    <col min="13315" max="13315" width="6.85546875" customWidth="1"/>
    <col min="13316" max="13316" width="7.85546875" customWidth="1"/>
    <col min="13317" max="13317" width="27.5703125" customWidth="1"/>
    <col min="13318" max="13318" width="9.7109375" customWidth="1"/>
    <col min="13319" max="13319" width="0" hidden="1" customWidth="1"/>
    <col min="13320" max="13320" width="9.7109375" bestFit="1" customWidth="1"/>
    <col min="13321" max="13321" width="9.28515625" bestFit="1" customWidth="1"/>
    <col min="13322" max="13322" width="9.7109375" customWidth="1"/>
    <col min="13323" max="13323" width="9.7109375" bestFit="1" customWidth="1"/>
    <col min="13567" max="13567" width="1.140625" customWidth="1"/>
    <col min="13568" max="13568" width="4.140625" customWidth="1"/>
    <col min="13569" max="13569" width="5.5703125" customWidth="1"/>
    <col min="13570" max="13570" width="5.7109375" customWidth="1"/>
    <col min="13571" max="13571" width="6.85546875" customWidth="1"/>
    <col min="13572" max="13572" width="7.85546875" customWidth="1"/>
    <col min="13573" max="13573" width="27.5703125" customWidth="1"/>
    <col min="13574" max="13574" width="9.7109375" customWidth="1"/>
    <col min="13575" max="13575" width="0" hidden="1" customWidth="1"/>
    <col min="13576" max="13576" width="9.7109375" bestFit="1" customWidth="1"/>
    <col min="13577" max="13577" width="9.28515625" bestFit="1" customWidth="1"/>
    <col min="13578" max="13578" width="9.7109375" customWidth="1"/>
    <col min="13579" max="13579" width="9.7109375" bestFit="1" customWidth="1"/>
    <col min="13823" max="13823" width="1.140625" customWidth="1"/>
    <col min="13824" max="13824" width="4.140625" customWidth="1"/>
    <col min="13825" max="13825" width="5.5703125" customWidth="1"/>
    <col min="13826" max="13826" width="5.7109375" customWidth="1"/>
    <col min="13827" max="13827" width="6.85546875" customWidth="1"/>
    <col min="13828" max="13828" width="7.85546875" customWidth="1"/>
    <col min="13829" max="13829" width="27.5703125" customWidth="1"/>
    <col min="13830" max="13830" width="9.7109375" customWidth="1"/>
    <col min="13831" max="13831" width="0" hidden="1" customWidth="1"/>
    <col min="13832" max="13832" width="9.7109375" bestFit="1" customWidth="1"/>
    <col min="13833" max="13833" width="9.28515625" bestFit="1" customWidth="1"/>
    <col min="13834" max="13834" width="9.7109375" customWidth="1"/>
    <col min="13835" max="13835" width="9.7109375" bestFit="1" customWidth="1"/>
    <col min="14079" max="14079" width="1.140625" customWidth="1"/>
    <col min="14080" max="14080" width="4.140625" customWidth="1"/>
    <col min="14081" max="14081" width="5.5703125" customWidth="1"/>
    <col min="14082" max="14082" width="5.7109375" customWidth="1"/>
    <col min="14083" max="14083" width="6.85546875" customWidth="1"/>
    <col min="14084" max="14084" width="7.85546875" customWidth="1"/>
    <col min="14085" max="14085" width="27.5703125" customWidth="1"/>
    <col min="14086" max="14086" width="9.7109375" customWidth="1"/>
    <col min="14087" max="14087" width="0" hidden="1" customWidth="1"/>
    <col min="14088" max="14088" width="9.7109375" bestFit="1" customWidth="1"/>
    <col min="14089" max="14089" width="9.28515625" bestFit="1" customWidth="1"/>
    <col min="14090" max="14090" width="9.7109375" customWidth="1"/>
    <col min="14091" max="14091" width="9.7109375" bestFit="1" customWidth="1"/>
    <col min="14335" max="14335" width="1.140625" customWidth="1"/>
    <col min="14336" max="14336" width="4.140625" customWidth="1"/>
    <col min="14337" max="14337" width="5.5703125" customWidth="1"/>
    <col min="14338" max="14338" width="5.7109375" customWidth="1"/>
    <col min="14339" max="14339" width="6.85546875" customWidth="1"/>
    <col min="14340" max="14340" width="7.85546875" customWidth="1"/>
    <col min="14341" max="14341" width="27.5703125" customWidth="1"/>
    <col min="14342" max="14342" width="9.7109375" customWidth="1"/>
    <col min="14343" max="14343" width="0" hidden="1" customWidth="1"/>
    <col min="14344" max="14344" width="9.7109375" bestFit="1" customWidth="1"/>
    <col min="14345" max="14345" width="9.28515625" bestFit="1" customWidth="1"/>
    <col min="14346" max="14346" width="9.7109375" customWidth="1"/>
    <col min="14347" max="14347" width="9.7109375" bestFit="1" customWidth="1"/>
    <col min="14591" max="14591" width="1.140625" customWidth="1"/>
    <col min="14592" max="14592" width="4.140625" customWidth="1"/>
    <col min="14593" max="14593" width="5.5703125" customWidth="1"/>
    <col min="14594" max="14594" width="5.7109375" customWidth="1"/>
    <col min="14595" max="14595" width="6.85546875" customWidth="1"/>
    <col min="14596" max="14596" width="7.85546875" customWidth="1"/>
    <col min="14597" max="14597" width="27.5703125" customWidth="1"/>
    <col min="14598" max="14598" width="9.7109375" customWidth="1"/>
    <col min="14599" max="14599" width="0" hidden="1" customWidth="1"/>
    <col min="14600" max="14600" width="9.7109375" bestFit="1" customWidth="1"/>
    <col min="14601" max="14601" width="9.28515625" bestFit="1" customWidth="1"/>
    <col min="14602" max="14602" width="9.7109375" customWidth="1"/>
    <col min="14603" max="14603" width="9.7109375" bestFit="1" customWidth="1"/>
    <col min="14847" max="14847" width="1.140625" customWidth="1"/>
    <col min="14848" max="14848" width="4.140625" customWidth="1"/>
    <col min="14849" max="14849" width="5.5703125" customWidth="1"/>
    <col min="14850" max="14850" width="5.7109375" customWidth="1"/>
    <col min="14851" max="14851" width="6.85546875" customWidth="1"/>
    <col min="14852" max="14852" width="7.85546875" customWidth="1"/>
    <col min="14853" max="14853" width="27.5703125" customWidth="1"/>
    <col min="14854" max="14854" width="9.7109375" customWidth="1"/>
    <col min="14855" max="14855" width="0" hidden="1" customWidth="1"/>
    <col min="14856" max="14856" width="9.7109375" bestFit="1" customWidth="1"/>
    <col min="14857" max="14857" width="9.28515625" bestFit="1" customWidth="1"/>
    <col min="14858" max="14858" width="9.7109375" customWidth="1"/>
    <col min="14859" max="14859" width="9.7109375" bestFit="1" customWidth="1"/>
    <col min="15103" max="15103" width="1.140625" customWidth="1"/>
    <col min="15104" max="15104" width="4.140625" customWidth="1"/>
    <col min="15105" max="15105" width="5.5703125" customWidth="1"/>
    <col min="15106" max="15106" width="5.7109375" customWidth="1"/>
    <col min="15107" max="15107" width="6.85546875" customWidth="1"/>
    <col min="15108" max="15108" width="7.85546875" customWidth="1"/>
    <col min="15109" max="15109" width="27.5703125" customWidth="1"/>
    <col min="15110" max="15110" width="9.7109375" customWidth="1"/>
    <col min="15111" max="15111" width="0" hidden="1" customWidth="1"/>
    <col min="15112" max="15112" width="9.7109375" bestFit="1" customWidth="1"/>
    <col min="15113" max="15113" width="9.28515625" bestFit="1" customWidth="1"/>
    <col min="15114" max="15114" width="9.7109375" customWidth="1"/>
    <col min="15115" max="15115" width="9.7109375" bestFit="1" customWidth="1"/>
    <col min="15359" max="15359" width="1.140625" customWidth="1"/>
    <col min="15360" max="15360" width="4.140625" customWidth="1"/>
    <col min="15361" max="15361" width="5.5703125" customWidth="1"/>
    <col min="15362" max="15362" width="5.7109375" customWidth="1"/>
    <col min="15363" max="15363" width="6.85546875" customWidth="1"/>
    <col min="15364" max="15364" width="7.85546875" customWidth="1"/>
    <col min="15365" max="15365" width="27.5703125" customWidth="1"/>
    <col min="15366" max="15366" width="9.7109375" customWidth="1"/>
    <col min="15367" max="15367" width="0" hidden="1" customWidth="1"/>
    <col min="15368" max="15368" width="9.7109375" bestFit="1" customWidth="1"/>
    <col min="15369" max="15369" width="9.28515625" bestFit="1" customWidth="1"/>
    <col min="15370" max="15370" width="9.7109375" customWidth="1"/>
    <col min="15371" max="15371" width="9.7109375" bestFit="1" customWidth="1"/>
    <col min="15615" max="15615" width="1.140625" customWidth="1"/>
    <col min="15616" max="15616" width="4.140625" customWidth="1"/>
    <col min="15617" max="15617" width="5.5703125" customWidth="1"/>
    <col min="15618" max="15618" width="5.7109375" customWidth="1"/>
    <col min="15619" max="15619" width="6.85546875" customWidth="1"/>
    <col min="15620" max="15620" width="7.85546875" customWidth="1"/>
    <col min="15621" max="15621" width="27.5703125" customWidth="1"/>
    <col min="15622" max="15622" width="9.7109375" customWidth="1"/>
    <col min="15623" max="15623" width="0" hidden="1" customWidth="1"/>
    <col min="15624" max="15624" width="9.7109375" bestFit="1" customWidth="1"/>
    <col min="15625" max="15625" width="9.28515625" bestFit="1" customWidth="1"/>
    <col min="15626" max="15626" width="9.7109375" customWidth="1"/>
    <col min="15627" max="15627" width="9.7109375" bestFit="1" customWidth="1"/>
    <col min="15871" max="15871" width="1.140625" customWidth="1"/>
    <col min="15872" max="15872" width="4.140625" customWidth="1"/>
    <col min="15873" max="15873" width="5.5703125" customWidth="1"/>
    <col min="15874" max="15874" width="5.7109375" customWidth="1"/>
    <col min="15875" max="15875" width="6.85546875" customWidth="1"/>
    <col min="15876" max="15876" width="7.85546875" customWidth="1"/>
    <col min="15877" max="15877" width="27.5703125" customWidth="1"/>
    <col min="15878" max="15878" width="9.7109375" customWidth="1"/>
    <col min="15879" max="15879" width="0" hidden="1" customWidth="1"/>
    <col min="15880" max="15880" width="9.7109375" bestFit="1" customWidth="1"/>
    <col min="15881" max="15881" width="9.28515625" bestFit="1" customWidth="1"/>
    <col min="15882" max="15882" width="9.7109375" customWidth="1"/>
    <col min="15883" max="15883" width="9.7109375" bestFit="1" customWidth="1"/>
    <col min="16127" max="16127" width="1.140625" customWidth="1"/>
    <col min="16128" max="16128" width="4.140625" customWidth="1"/>
    <col min="16129" max="16129" width="5.5703125" customWidth="1"/>
    <col min="16130" max="16130" width="5.7109375" customWidth="1"/>
    <col min="16131" max="16131" width="6.85546875" customWidth="1"/>
    <col min="16132" max="16132" width="7.85546875" customWidth="1"/>
    <col min="16133" max="16133" width="27.5703125" customWidth="1"/>
    <col min="16134" max="16134" width="9.7109375" customWidth="1"/>
    <col min="16135" max="16135" width="0" hidden="1" customWidth="1"/>
    <col min="16136" max="16136" width="9.7109375" bestFit="1" customWidth="1"/>
    <col min="16137" max="16137" width="9.28515625" bestFit="1" customWidth="1"/>
    <col min="16138" max="16138" width="9.7109375" customWidth="1"/>
    <col min="16139" max="16139" width="9.7109375" bestFit="1" customWidth="1"/>
  </cols>
  <sheetData>
    <row r="1" spans="2:14" ht="4.5" customHeight="1" x14ac:dyDescent="0.25"/>
    <row r="2" spans="2:14" ht="2.25" customHeight="1" thickBot="1" x14ac:dyDescent="0.3"/>
    <row r="3" spans="2:14" ht="18.75" x14ac:dyDescent="0.3">
      <c r="B3" s="298" t="s">
        <v>237</v>
      </c>
      <c r="C3" s="299"/>
      <c r="D3" s="299"/>
      <c r="E3" s="299"/>
      <c r="F3" s="299"/>
      <c r="G3" s="299"/>
      <c r="H3" s="647"/>
      <c r="I3" s="647"/>
      <c r="J3" s="647"/>
      <c r="K3" s="300"/>
      <c r="L3" s="300"/>
      <c r="M3" s="300"/>
      <c r="N3" s="300"/>
    </row>
    <row r="4" spans="2:14" ht="45.75" customHeight="1" x14ac:dyDescent="0.25">
      <c r="B4" s="1014" t="s">
        <v>0</v>
      </c>
      <c r="C4" s="1015"/>
      <c r="D4" s="1015"/>
      <c r="E4" s="1015"/>
      <c r="F4" s="1015"/>
      <c r="G4" s="1016"/>
      <c r="H4" s="538" t="s">
        <v>310</v>
      </c>
      <c r="I4" s="538" t="s">
        <v>311</v>
      </c>
      <c r="J4" s="538" t="s">
        <v>312</v>
      </c>
      <c r="K4" s="538" t="s">
        <v>313</v>
      </c>
      <c r="L4" s="655" t="s">
        <v>314</v>
      </c>
      <c r="M4" s="538" t="s">
        <v>315</v>
      </c>
      <c r="N4" s="538" t="s">
        <v>316</v>
      </c>
    </row>
    <row r="5" spans="2:14" ht="4.5" customHeight="1" x14ac:dyDescent="0.25">
      <c r="B5" s="380"/>
      <c r="C5" s="10"/>
      <c r="D5" s="10"/>
      <c r="E5" s="10"/>
      <c r="F5" s="10"/>
      <c r="G5" s="10"/>
      <c r="H5" s="11"/>
      <c r="I5" s="11"/>
      <c r="J5" s="11"/>
      <c r="K5" s="11"/>
    </row>
    <row r="6" spans="2:14" ht="33.75" x14ac:dyDescent="0.25">
      <c r="B6" s="302" t="s">
        <v>209</v>
      </c>
      <c r="C6" s="303" t="s">
        <v>238</v>
      </c>
      <c r="D6" s="304" t="s">
        <v>211</v>
      </c>
      <c r="E6" s="304" t="s">
        <v>212</v>
      </c>
      <c r="F6" s="304" t="s">
        <v>239</v>
      </c>
      <c r="G6" s="305" t="s">
        <v>214</v>
      </c>
      <c r="H6" s="306">
        <f t="shared" ref="H6:N6" si="0">SUM(H7+H25+H30)</f>
        <v>8781.94</v>
      </c>
      <c r="I6" s="306">
        <f t="shared" si="0"/>
        <v>7486.34</v>
      </c>
      <c r="J6" s="306">
        <f t="shared" si="0"/>
        <v>20253</v>
      </c>
      <c r="K6" s="306">
        <f t="shared" si="0"/>
        <v>16290.48</v>
      </c>
      <c r="L6" s="306">
        <f t="shared" si="0"/>
        <v>13743.61</v>
      </c>
      <c r="M6" s="306">
        <f t="shared" si="0"/>
        <v>13743.61</v>
      </c>
      <c r="N6" s="306">
        <f t="shared" si="0"/>
        <v>13743.61</v>
      </c>
    </row>
    <row r="7" spans="2:14" x14ac:dyDescent="0.25">
      <c r="B7" s="307"/>
      <c r="C7" s="381">
        <v>1</v>
      </c>
      <c r="D7" s="999" t="s">
        <v>240</v>
      </c>
      <c r="E7" s="1017"/>
      <c r="F7" s="1017"/>
      <c r="G7" s="1018"/>
      <c r="H7" s="309">
        <f>H8+H17</f>
        <v>3602.9500000000003</v>
      </c>
      <c r="I7" s="309">
        <f t="shared" ref="I7:N7" si="1">I8+I17</f>
        <v>3689.1400000000003</v>
      </c>
      <c r="J7" s="309">
        <f t="shared" si="1"/>
        <v>8895</v>
      </c>
      <c r="K7" s="309">
        <f t="shared" si="1"/>
        <v>3878.58</v>
      </c>
      <c r="L7" s="309">
        <f t="shared" si="1"/>
        <v>3773.6099999999997</v>
      </c>
      <c r="M7" s="309">
        <f t="shared" si="1"/>
        <v>3773.6099999999997</v>
      </c>
      <c r="N7" s="309">
        <f t="shared" si="1"/>
        <v>3773.6099999999997</v>
      </c>
    </row>
    <row r="8" spans="2:14" ht="15" customHeight="1" x14ac:dyDescent="0.25">
      <c r="B8" s="382"/>
      <c r="C8" s="383"/>
      <c r="D8" s="384">
        <v>1</v>
      </c>
      <c r="E8" s="348"/>
      <c r="F8" s="349"/>
      <c r="G8" s="348" t="s">
        <v>241</v>
      </c>
      <c r="H8" s="351">
        <f>SUM(H9+H10+H11)</f>
        <v>2817.55</v>
      </c>
      <c r="I8" s="351">
        <f t="shared" ref="I8:N8" si="2">SUM(I9+I10+I11)</f>
        <v>2869.09</v>
      </c>
      <c r="J8" s="351">
        <f t="shared" si="2"/>
        <v>2861</v>
      </c>
      <c r="K8" s="351">
        <f t="shared" si="2"/>
        <v>2932.74</v>
      </c>
      <c r="L8" s="351">
        <f t="shared" si="2"/>
        <v>2932.74</v>
      </c>
      <c r="M8" s="351">
        <f t="shared" si="2"/>
        <v>2932.74</v>
      </c>
      <c r="N8" s="351">
        <f t="shared" si="2"/>
        <v>2932.74</v>
      </c>
    </row>
    <row r="9" spans="2:14" ht="26.25" customHeight="1" x14ac:dyDescent="0.25">
      <c r="B9" s="386"/>
      <c r="C9" s="387"/>
      <c r="D9" s="323"/>
      <c r="E9" s="388" t="s">
        <v>242</v>
      </c>
      <c r="F9" s="389">
        <v>610</v>
      </c>
      <c r="G9" s="139" t="s">
        <v>3</v>
      </c>
      <c r="H9" s="113">
        <v>1478.04</v>
      </c>
      <c r="I9" s="113">
        <v>1478.04</v>
      </c>
      <c r="J9" s="113">
        <v>1477</v>
      </c>
      <c r="K9" s="113">
        <v>1548.74</v>
      </c>
      <c r="L9" s="113">
        <v>1548.74</v>
      </c>
      <c r="M9" s="113">
        <v>1548.74</v>
      </c>
      <c r="N9" s="113">
        <v>1548.74</v>
      </c>
    </row>
    <row r="10" spans="2:14" ht="26.25" x14ac:dyDescent="0.25">
      <c r="B10" s="386"/>
      <c r="C10" s="387"/>
      <c r="D10" s="390"/>
      <c r="E10" s="388" t="s">
        <v>242</v>
      </c>
      <c r="F10" s="391">
        <v>620</v>
      </c>
      <c r="G10" s="139" t="s">
        <v>8</v>
      </c>
      <c r="H10" s="113">
        <v>516.79999999999995</v>
      </c>
      <c r="I10" s="113">
        <v>514.79999999999995</v>
      </c>
      <c r="J10" s="113">
        <v>514</v>
      </c>
      <c r="K10" s="113">
        <v>514</v>
      </c>
      <c r="L10" s="113">
        <v>514</v>
      </c>
      <c r="M10" s="113">
        <v>514</v>
      </c>
      <c r="N10" s="113">
        <v>514</v>
      </c>
    </row>
    <row r="11" spans="2:14" x14ac:dyDescent="0.25">
      <c r="B11" s="386"/>
      <c r="C11" s="387"/>
      <c r="D11" s="390"/>
      <c r="E11" s="388" t="s">
        <v>242</v>
      </c>
      <c r="F11" s="389">
        <v>630</v>
      </c>
      <c r="G11" s="139" t="s">
        <v>19</v>
      </c>
      <c r="H11" s="113">
        <f>SUM(H12:H15)</f>
        <v>822.71</v>
      </c>
      <c r="I11" s="113">
        <f t="shared" ref="I11" si="3">SUM(I12:I15)</f>
        <v>876.25</v>
      </c>
      <c r="J11" s="113">
        <f>SUM(J12:J15)</f>
        <v>870</v>
      </c>
      <c r="K11" s="113">
        <f>SUM(K12:K15)</f>
        <v>870</v>
      </c>
      <c r="L11" s="113">
        <f>SUM(L12:L15)</f>
        <v>870</v>
      </c>
      <c r="M11" s="113">
        <f t="shared" ref="M11:N11" si="4">SUM(M12:M15)</f>
        <v>870</v>
      </c>
      <c r="N11" s="113">
        <f t="shared" si="4"/>
        <v>870</v>
      </c>
    </row>
    <row r="12" spans="2:14" x14ac:dyDescent="0.25">
      <c r="B12" s="386"/>
      <c r="C12" s="387"/>
      <c r="D12" s="390"/>
      <c r="E12" s="388" t="s">
        <v>242</v>
      </c>
      <c r="F12" s="392">
        <v>631</v>
      </c>
      <c r="G12" s="150" t="s">
        <v>21</v>
      </c>
      <c r="H12" s="116">
        <v>59.72</v>
      </c>
      <c r="I12" s="244">
        <v>32</v>
      </c>
      <c r="J12" s="116">
        <v>120</v>
      </c>
      <c r="K12" s="116">
        <v>120</v>
      </c>
      <c r="L12" s="103">
        <v>120</v>
      </c>
      <c r="M12" s="103">
        <v>120</v>
      </c>
      <c r="N12" s="103">
        <v>120</v>
      </c>
    </row>
    <row r="13" spans="2:14" x14ac:dyDescent="0.25">
      <c r="B13" s="386"/>
      <c r="C13" s="387"/>
      <c r="D13" s="390"/>
      <c r="E13" s="388" t="s">
        <v>242</v>
      </c>
      <c r="F13" s="392">
        <v>632</v>
      </c>
      <c r="G13" s="150" t="s">
        <v>68</v>
      </c>
      <c r="H13" s="116">
        <v>48</v>
      </c>
      <c r="I13" s="244">
        <v>32.25</v>
      </c>
      <c r="J13" s="116">
        <v>48</v>
      </c>
      <c r="K13" s="116">
        <v>48</v>
      </c>
      <c r="L13" s="103">
        <v>48</v>
      </c>
      <c r="M13" s="103">
        <v>48</v>
      </c>
      <c r="N13" s="103">
        <v>48</v>
      </c>
    </row>
    <row r="14" spans="2:14" x14ac:dyDescent="0.25">
      <c r="B14" s="386"/>
      <c r="C14" s="387"/>
      <c r="D14" s="390"/>
      <c r="E14" s="388" t="s">
        <v>242</v>
      </c>
      <c r="F14" s="392">
        <v>633</v>
      </c>
      <c r="G14" s="104" t="s">
        <v>28</v>
      </c>
      <c r="H14" s="77">
        <v>334.99</v>
      </c>
      <c r="I14" s="158">
        <v>208</v>
      </c>
      <c r="J14" s="77">
        <v>350</v>
      </c>
      <c r="K14" s="116">
        <v>350</v>
      </c>
      <c r="L14" s="103">
        <v>350</v>
      </c>
      <c r="M14" s="103">
        <v>350</v>
      </c>
      <c r="N14" s="103">
        <v>350</v>
      </c>
    </row>
    <row r="15" spans="2:14" x14ac:dyDescent="0.25">
      <c r="B15" s="386"/>
      <c r="C15" s="387"/>
      <c r="D15" s="390"/>
      <c r="E15" s="388" t="s">
        <v>242</v>
      </c>
      <c r="F15" s="392">
        <v>637</v>
      </c>
      <c r="G15" s="104" t="s">
        <v>49</v>
      </c>
      <c r="H15" s="77">
        <v>380</v>
      </c>
      <c r="I15" s="158">
        <v>604</v>
      </c>
      <c r="J15" s="77">
        <v>352</v>
      </c>
      <c r="K15" s="116">
        <v>352</v>
      </c>
      <c r="L15" s="103">
        <v>352</v>
      </c>
      <c r="M15" s="103">
        <v>352</v>
      </c>
      <c r="N15" s="103">
        <v>352</v>
      </c>
    </row>
    <row r="16" spans="2:14" x14ac:dyDescent="0.25">
      <c r="B16" s="386"/>
      <c r="C16" s="387"/>
      <c r="D16" s="390"/>
      <c r="E16" s="388" t="s">
        <v>242</v>
      </c>
      <c r="F16" s="393">
        <v>640</v>
      </c>
      <c r="G16" s="394" t="s">
        <v>184</v>
      </c>
      <c r="H16" s="113">
        <v>0</v>
      </c>
      <c r="I16" s="245"/>
      <c r="J16" s="116">
        <v>0</v>
      </c>
      <c r="K16" s="116">
        <v>0</v>
      </c>
      <c r="L16" s="103"/>
      <c r="M16" s="242"/>
      <c r="N16" s="242"/>
    </row>
    <row r="17" spans="2:14" x14ac:dyDescent="0.25">
      <c r="B17" s="334"/>
      <c r="C17" s="395"/>
      <c r="D17" s="384">
        <v>2</v>
      </c>
      <c r="E17" s="396"/>
      <c r="F17" s="396"/>
      <c r="G17" s="396" t="s">
        <v>243</v>
      </c>
      <c r="H17" s="397">
        <f>SUM(H18+H19+H20)</f>
        <v>785.40000000000009</v>
      </c>
      <c r="I17" s="397">
        <f t="shared" ref="I17:J17" si="5">SUM(I18+I19+I20)</f>
        <v>820.05000000000007</v>
      </c>
      <c r="J17" s="397">
        <f t="shared" si="5"/>
        <v>6034</v>
      </c>
      <c r="K17" s="397">
        <f>SUM(K18+K19+K20)</f>
        <v>945.83999999999992</v>
      </c>
      <c r="L17" s="397">
        <f>SUM(L18+L19+L20)</f>
        <v>840.87</v>
      </c>
      <c r="M17" s="397">
        <f t="shared" ref="M17:N17" si="6">SUM(M18+M19+M20)</f>
        <v>840.87</v>
      </c>
      <c r="N17" s="397">
        <f t="shared" si="6"/>
        <v>840.87</v>
      </c>
    </row>
    <row r="18" spans="2:14" ht="26.25" x14ac:dyDescent="0.25">
      <c r="B18" s="310"/>
      <c r="C18" s="399"/>
      <c r="D18" s="105"/>
      <c r="E18" s="400" t="s">
        <v>226</v>
      </c>
      <c r="F18" s="389">
        <v>610</v>
      </c>
      <c r="G18" s="139" t="s">
        <v>3</v>
      </c>
      <c r="H18" s="113">
        <v>330</v>
      </c>
      <c r="I18" s="113">
        <v>330</v>
      </c>
      <c r="J18" s="113">
        <v>228</v>
      </c>
      <c r="K18" s="113">
        <v>402.84</v>
      </c>
      <c r="L18" s="113">
        <v>330</v>
      </c>
      <c r="M18" s="113">
        <v>330</v>
      </c>
      <c r="N18" s="113">
        <v>330</v>
      </c>
    </row>
    <row r="19" spans="2:14" ht="26.25" x14ac:dyDescent="0.25">
      <c r="B19" s="310"/>
      <c r="C19" s="399"/>
      <c r="D19" s="105"/>
      <c r="E19" s="400" t="s">
        <v>226</v>
      </c>
      <c r="F19" s="391">
        <v>620</v>
      </c>
      <c r="G19" s="139" t="s">
        <v>8</v>
      </c>
      <c r="H19" s="113">
        <v>115.34</v>
      </c>
      <c r="I19" s="113">
        <v>115.34</v>
      </c>
      <c r="J19" s="113">
        <v>81</v>
      </c>
      <c r="K19" s="113">
        <v>84</v>
      </c>
      <c r="L19" s="113">
        <v>115.34</v>
      </c>
      <c r="M19" s="113">
        <v>115.34</v>
      </c>
      <c r="N19" s="113">
        <v>115.34</v>
      </c>
    </row>
    <row r="20" spans="2:14" x14ac:dyDescent="0.25">
      <c r="B20" s="310"/>
      <c r="C20" s="399"/>
      <c r="D20" s="105"/>
      <c r="E20" s="400" t="s">
        <v>226</v>
      </c>
      <c r="F20" s="389">
        <v>630</v>
      </c>
      <c r="G20" s="139" t="s">
        <v>19</v>
      </c>
      <c r="H20" s="113">
        <f>SUM(H21:H24)</f>
        <v>340.06</v>
      </c>
      <c r="I20" s="113">
        <f>SUM(I21:I24)</f>
        <v>374.71000000000004</v>
      </c>
      <c r="J20" s="113">
        <f>SUM(J21:J25)</f>
        <v>5725</v>
      </c>
      <c r="K20" s="113">
        <f>SUM(K21:K24)</f>
        <v>459</v>
      </c>
      <c r="L20" s="113">
        <f>SUM(L21:L24)</f>
        <v>395.53</v>
      </c>
      <c r="M20" s="113">
        <f t="shared" ref="M20:N20" si="7">SUM(M21:M24)</f>
        <v>395.53</v>
      </c>
      <c r="N20" s="113">
        <f t="shared" si="7"/>
        <v>395.53</v>
      </c>
    </row>
    <row r="21" spans="2:14" x14ac:dyDescent="0.25">
      <c r="B21" s="310"/>
      <c r="C21" s="399"/>
      <c r="D21" s="105"/>
      <c r="E21" s="400" t="s">
        <v>226</v>
      </c>
      <c r="F21" s="392">
        <v>631</v>
      </c>
      <c r="G21" s="150" t="s">
        <v>21</v>
      </c>
      <c r="H21" s="77">
        <v>0</v>
      </c>
      <c r="I21" s="77">
        <v>0</v>
      </c>
      <c r="J21" s="77">
        <v>0</v>
      </c>
      <c r="K21" s="77">
        <v>0</v>
      </c>
      <c r="L21" s="103">
        <v>55.47</v>
      </c>
      <c r="M21" s="103">
        <v>55.47</v>
      </c>
      <c r="N21" s="103">
        <v>55.47</v>
      </c>
    </row>
    <row r="22" spans="2:14" x14ac:dyDescent="0.25">
      <c r="B22" s="310"/>
      <c r="C22" s="399"/>
      <c r="D22" s="105"/>
      <c r="E22" s="400" t="s">
        <v>226</v>
      </c>
      <c r="F22" s="392">
        <v>632</v>
      </c>
      <c r="G22" s="150" t="s">
        <v>68</v>
      </c>
      <c r="H22" s="116">
        <v>0</v>
      </c>
      <c r="I22" s="116">
        <v>0</v>
      </c>
      <c r="J22" s="116">
        <v>162</v>
      </c>
      <c r="K22" s="116">
        <v>162</v>
      </c>
      <c r="L22" s="103">
        <v>0</v>
      </c>
      <c r="M22" s="103">
        <v>0</v>
      </c>
      <c r="N22" s="103">
        <v>0</v>
      </c>
    </row>
    <row r="23" spans="2:14" x14ac:dyDescent="0.25">
      <c r="B23" s="310"/>
      <c r="C23" s="399"/>
      <c r="D23" s="105"/>
      <c r="E23" s="400" t="s">
        <v>226</v>
      </c>
      <c r="F23" s="401">
        <v>633</v>
      </c>
      <c r="G23" s="150" t="s">
        <v>69</v>
      </c>
      <c r="H23" s="116">
        <v>340.06</v>
      </c>
      <c r="I23" s="116">
        <v>43.67</v>
      </c>
      <c r="J23" s="116">
        <v>163</v>
      </c>
      <c r="K23" s="116">
        <v>163</v>
      </c>
      <c r="L23" s="103">
        <v>340.06</v>
      </c>
      <c r="M23" s="103">
        <v>340.06</v>
      </c>
      <c r="N23" s="103">
        <v>340.06</v>
      </c>
    </row>
    <row r="24" spans="2:14" x14ac:dyDescent="0.25">
      <c r="B24" s="310"/>
      <c r="C24" s="399"/>
      <c r="D24" s="105"/>
      <c r="E24" s="400" t="s">
        <v>226</v>
      </c>
      <c r="F24" s="401">
        <v>637</v>
      </c>
      <c r="G24" s="150" t="s">
        <v>49</v>
      </c>
      <c r="H24" s="116">
        <v>0</v>
      </c>
      <c r="I24" s="116">
        <v>331.04</v>
      </c>
      <c r="J24" s="116">
        <v>0</v>
      </c>
      <c r="K24" s="116">
        <v>134</v>
      </c>
      <c r="L24" s="103">
        <v>0</v>
      </c>
      <c r="M24" s="103">
        <v>0</v>
      </c>
      <c r="N24" s="103">
        <v>0</v>
      </c>
    </row>
    <row r="25" spans="2:14" s="402" customFormat="1" ht="12.75" x14ac:dyDescent="0.2">
      <c r="B25" s="354"/>
      <c r="C25" s="403">
        <v>2</v>
      </c>
      <c r="D25" s="1005" t="s">
        <v>244</v>
      </c>
      <c r="E25" s="1019"/>
      <c r="F25" s="1019"/>
      <c r="G25" s="1020"/>
      <c r="H25" s="309">
        <f>H26</f>
        <v>3958.89</v>
      </c>
      <c r="I25" s="309">
        <f t="shared" ref="I25:N25" si="8">I26</f>
        <v>1935.3400000000001</v>
      </c>
      <c r="J25" s="309">
        <f t="shared" si="8"/>
        <v>5400</v>
      </c>
      <c r="K25" s="309">
        <f t="shared" si="8"/>
        <v>6400</v>
      </c>
      <c r="L25" s="309">
        <f t="shared" si="8"/>
        <v>4900</v>
      </c>
      <c r="M25" s="309">
        <f t="shared" si="8"/>
        <v>4900</v>
      </c>
      <c r="N25" s="309">
        <f t="shared" si="8"/>
        <v>4900</v>
      </c>
    </row>
    <row r="26" spans="2:14" x14ac:dyDescent="0.25">
      <c r="B26" s="405"/>
      <c r="C26" s="406"/>
      <c r="D26" s="323"/>
      <c r="E26" s="388" t="s">
        <v>245</v>
      </c>
      <c r="F26" s="389">
        <v>630</v>
      </c>
      <c r="G26" s="146" t="s">
        <v>19</v>
      </c>
      <c r="H26" s="113">
        <f>SUM(H27:H29)</f>
        <v>3958.89</v>
      </c>
      <c r="I26" s="113">
        <f t="shared" ref="I26:N26" si="9">SUM(I27:I29)</f>
        <v>1935.3400000000001</v>
      </c>
      <c r="J26" s="113">
        <f t="shared" si="9"/>
        <v>5400</v>
      </c>
      <c r="K26" s="113">
        <f t="shared" si="9"/>
        <v>6400</v>
      </c>
      <c r="L26" s="113">
        <f t="shared" si="9"/>
        <v>4900</v>
      </c>
      <c r="M26" s="138">
        <f t="shared" si="9"/>
        <v>4900</v>
      </c>
      <c r="N26" s="138">
        <f t="shared" si="9"/>
        <v>4900</v>
      </c>
    </row>
    <row r="27" spans="2:14" x14ac:dyDescent="0.25">
      <c r="B27" s="405"/>
      <c r="C27" s="406"/>
      <c r="D27" s="323"/>
      <c r="E27" s="388" t="s">
        <v>245</v>
      </c>
      <c r="F27" s="392">
        <v>632</v>
      </c>
      <c r="G27" s="104" t="s">
        <v>68</v>
      </c>
      <c r="H27" s="118">
        <v>2152.89</v>
      </c>
      <c r="I27" s="597">
        <v>1920.17</v>
      </c>
      <c r="J27" s="118">
        <v>2400</v>
      </c>
      <c r="K27" s="116">
        <v>2400</v>
      </c>
      <c r="L27" s="103">
        <v>1900</v>
      </c>
      <c r="M27" s="103">
        <v>1900</v>
      </c>
      <c r="N27" s="103">
        <v>1900</v>
      </c>
    </row>
    <row r="28" spans="2:14" x14ac:dyDescent="0.25">
      <c r="B28" s="405"/>
      <c r="C28" s="406"/>
      <c r="D28" s="390"/>
      <c r="E28" s="388" t="s">
        <v>245</v>
      </c>
      <c r="F28" s="392">
        <v>635</v>
      </c>
      <c r="G28" s="150" t="s">
        <v>83</v>
      </c>
      <c r="H28" s="116">
        <v>1806</v>
      </c>
      <c r="I28" s="598">
        <v>15.17</v>
      </c>
      <c r="J28" s="116">
        <v>2000</v>
      </c>
      <c r="K28" s="116">
        <v>3000</v>
      </c>
      <c r="L28" s="103">
        <v>2000</v>
      </c>
      <c r="M28" s="103">
        <v>2000</v>
      </c>
      <c r="N28" s="103">
        <v>2000</v>
      </c>
    </row>
    <row r="29" spans="2:14" x14ac:dyDescent="0.25">
      <c r="B29" s="405"/>
      <c r="C29" s="406"/>
      <c r="D29" s="390"/>
      <c r="E29" s="388" t="s">
        <v>245</v>
      </c>
      <c r="F29" s="392">
        <v>637</v>
      </c>
      <c r="G29" s="317" t="s">
        <v>53</v>
      </c>
      <c r="H29" s="116">
        <v>0</v>
      </c>
      <c r="I29" s="598">
        <v>0</v>
      </c>
      <c r="J29" s="116">
        <v>1000</v>
      </c>
      <c r="K29" s="116">
        <v>1000</v>
      </c>
      <c r="L29" s="103">
        <v>1000</v>
      </c>
      <c r="M29" s="103">
        <v>1000</v>
      </c>
      <c r="N29" s="103">
        <v>1000</v>
      </c>
    </row>
    <row r="30" spans="2:14" x14ac:dyDescent="0.25">
      <c r="B30" s="354"/>
      <c r="C30" s="403">
        <v>3</v>
      </c>
      <c r="D30" s="1005" t="s">
        <v>246</v>
      </c>
      <c r="E30" s="1019"/>
      <c r="F30" s="1019"/>
      <c r="G30" s="1020"/>
      <c r="H30" s="309">
        <f>H31+H33</f>
        <v>1220.0999999999999</v>
      </c>
      <c r="I30" s="309">
        <f t="shared" ref="I30:N30" si="10">I31+I33</f>
        <v>1861.86</v>
      </c>
      <c r="J30" s="309">
        <f t="shared" si="10"/>
        <v>5958</v>
      </c>
      <c r="K30" s="309">
        <f t="shared" si="10"/>
        <v>6011.9</v>
      </c>
      <c r="L30" s="309">
        <f t="shared" si="10"/>
        <v>5070</v>
      </c>
      <c r="M30" s="309">
        <f t="shared" si="10"/>
        <v>5070</v>
      </c>
      <c r="N30" s="309">
        <f t="shared" si="10"/>
        <v>5070</v>
      </c>
    </row>
    <row r="31" spans="2:14" x14ac:dyDescent="0.25">
      <c r="B31" s="334"/>
      <c r="C31" s="395"/>
      <c r="D31" s="335">
        <v>1</v>
      </c>
      <c r="E31" s="408"/>
      <c r="F31" s="409"/>
      <c r="G31" s="410" t="s">
        <v>247</v>
      </c>
      <c r="H31" s="397">
        <f>H32</f>
        <v>900.26</v>
      </c>
      <c r="I31" s="397">
        <f t="shared" ref="I31:N31" si="11">I32</f>
        <v>1085.27</v>
      </c>
      <c r="J31" s="397">
        <f t="shared" si="11"/>
        <v>2500</v>
      </c>
      <c r="K31" s="397">
        <f t="shared" si="11"/>
        <v>2500</v>
      </c>
      <c r="L31" s="397">
        <f t="shared" si="11"/>
        <v>1500</v>
      </c>
      <c r="M31" s="397">
        <f t="shared" si="11"/>
        <v>1500</v>
      </c>
      <c r="N31" s="397">
        <f t="shared" si="11"/>
        <v>1500</v>
      </c>
    </row>
    <row r="32" spans="2:14" x14ac:dyDescent="0.25">
      <c r="B32" s="405"/>
      <c r="C32" s="406"/>
      <c r="D32" s="411"/>
      <c r="E32" s="412" t="s">
        <v>248</v>
      </c>
      <c r="F32" s="413">
        <v>635006</v>
      </c>
      <c r="G32" s="414" t="s">
        <v>100</v>
      </c>
      <c r="H32" s="118">
        <v>900.26</v>
      </c>
      <c r="I32" s="597">
        <v>1085.27</v>
      </c>
      <c r="J32" s="118">
        <v>2500</v>
      </c>
      <c r="K32" s="116">
        <v>2500</v>
      </c>
      <c r="L32" s="103">
        <v>1500</v>
      </c>
      <c r="M32" s="103">
        <v>1500</v>
      </c>
      <c r="N32" s="103">
        <v>1500</v>
      </c>
    </row>
    <row r="33" spans="2:14" x14ac:dyDescent="0.25">
      <c r="B33" s="334"/>
      <c r="C33" s="415"/>
      <c r="D33" s="335">
        <v>2</v>
      </c>
      <c r="E33" s="416"/>
      <c r="F33" s="409"/>
      <c r="G33" s="410" t="s">
        <v>249</v>
      </c>
      <c r="H33" s="397">
        <f>SUM(H34:H36)</f>
        <v>319.83999999999997</v>
      </c>
      <c r="I33" s="397">
        <f t="shared" ref="I33:N33" si="12">SUM(I34:I36)</f>
        <v>776.58999999999992</v>
      </c>
      <c r="J33" s="397">
        <f t="shared" si="12"/>
        <v>3458</v>
      </c>
      <c r="K33" s="397">
        <f t="shared" si="12"/>
        <v>3511.9</v>
      </c>
      <c r="L33" s="397">
        <f t="shared" si="12"/>
        <v>3570</v>
      </c>
      <c r="M33" s="397">
        <f t="shared" si="12"/>
        <v>3570</v>
      </c>
      <c r="N33" s="397">
        <f t="shared" si="12"/>
        <v>3570</v>
      </c>
    </row>
    <row r="34" spans="2:14" x14ac:dyDescent="0.25">
      <c r="B34" s="310"/>
      <c r="C34" s="417"/>
      <c r="D34" s="105"/>
      <c r="E34" s="412" t="s">
        <v>248</v>
      </c>
      <c r="F34" s="392">
        <v>636</v>
      </c>
      <c r="G34" s="104" t="s">
        <v>98</v>
      </c>
      <c r="H34" s="118">
        <v>191.2</v>
      </c>
      <c r="I34" s="597">
        <v>191.2</v>
      </c>
      <c r="J34" s="118">
        <v>200</v>
      </c>
      <c r="K34" s="116">
        <v>200</v>
      </c>
      <c r="L34" s="103">
        <v>200</v>
      </c>
      <c r="M34" s="103">
        <v>200</v>
      </c>
      <c r="N34" s="103">
        <v>200</v>
      </c>
    </row>
    <row r="35" spans="2:14" ht="26.25" x14ac:dyDescent="0.25">
      <c r="B35" s="418"/>
      <c r="C35" s="419"/>
      <c r="D35" s="420"/>
      <c r="E35" s="421" t="s">
        <v>248</v>
      </c>
      <c r="F35" s="422">
        <v>635004</v>
      </c>
      <c r="G35" s="423" t="s">
        <v>99</v>
      </c>
      <c r="H35" s="116">
        <v>0</v>
      </c>
      <c r="I35" s="598">
        <v>328.11</v>
      </c>
      <c r="J35" s="116">
        <v>3000</v>
      </c>
      <c r="K35" s="116">
        <v>3000</v>
      </c>
      <c r="L35" s="103">
        <v>3000</v>
      </c>
      <c r="M35" s="103">
        <v>3000</v>
      </c>
      <c r="N35" s="103">
        <v>3000</v>
      </c>
    </row>
    <row r="36" spans="2:14" ht="27" customHeight="1" x14ac:dyDescent="0.25">
      <c r="B36" s="386"/>
      <c r="C36" s="387"/>
      <c r="D36" s="105"/>
      <c r="E36" s="424" t="s">
        <v>248</v>
      </c>
      <c r="F36" s="425">
        <v>637035</v>
      </c>
      <c r="G36" s="317" t="s">
        <v>101</v>
      </c>
      <c r="H36" s="116">
        <v>128.63999999999999</v>
      </c>
      <c r="I36" s="598">
        <v>257.27999999999997</v>
      </c>
      <c r="J36" s="116">
        <v>258</v>
      </c>
      <c r="K36" s="116">
        <v>311.89999999999998</v>
      </c>
      <c r="L36" s="103">
        <v>370</v>
      </c>
      <c r="M36" s="103">
        <v>370</v>
      </c>
      <c r="N36" s="103">
        <v>370</v>
      </c>
    </row>
    <row r="37" spans="2:14" ht="15.75" customHeight="1" x14ac:dyDescent="0.25">
      <c r="B37" s="426"/>
      <c r="C37" s="45"/>
      <c r="D37" s="45"/>
      <c r="E37" s="45"/>
      <c r="F37" s="45"/>
      <c r="G37" s="45"/>
      <c r="H37" s="129"/>
      <c r="I37" s="129"/>
      <c r="J37" s="129"/>
      <c r="K37" s="375"/>
    </row>
    <row r="38" spans="2:14" ht="16.5" customHeight="1" x14ac:dyDescent="0.25">
      <c r="B38" s="1021" t="s">
        <v>108</v>
      </c>
      <c r="C38" s="1022"/>
      <c r="D38" s="1022"/>
      <c r="E38" s="1022"/>
      <c r="F38" s="1022"/>
      <c r="G38" s="1023"/>
      <c r="H38" s="700"/>
      <c r="I38" s="599"/>
      <c r="J38" s="599"/>
      <c r="K38" s="82"/>
      <c r="L38" s="82"/>
      <c r="M38" s="82"/>
      <c r="N38" s="82"/>
    </row>
    <row r="39" spans="2:14" ht="42.75" customHeight="1" x14ac:dyDescent="0.25">
      <c r="B39" s="302" t="s">
        <v>209</v>
      </c>
      <c r="C39" s="303" t="s">
        <v>210</v>
      </c>
      <c r="D39" s="304" t="s">
        <v>211</v>
      </c>
      <c r="E39" s="304" t="s">
        <v>250</v>
      </c>
      <c r="F39" s="304" t="s">
        <v>239</v>
      </c>
      <c r="G39" s="305" t="s">
        <v>214</v>
      </c>
      <c r="H39" s="306">
        <f>SUM(H40:H41)</f>
        <v>553.78</v>
      </c>
      <c r="I39" s="306">
        <f t="shared" ref="I39:N39" si="13">SUM(I40:I41)</f>
        <v>0</v>
      </c>
      <c r="J39" s="306">
        <f t="shared" si="13"/>
        <v>0</v>
      </c>
      <c r="K39" s="306">
        <f t="shared" si="13"/>
        <v>0</v>
      </c>
      <c r="L39" s="306">
        <f t="shared" si="13"/>
        <v>0</v>
      </c>
      <c r="M39" s="306">
        <f t="shared" si="13"/>
        <v>0</v>
      </c>
      <c r="N39" s="306">
        <f t="shared" si="13"/>
        <v>0</v>
      </c>
    </row>
    <row r="40" spans="2:14" ht="19.5" customHeight="1" x14ac:dyDescent="0.25">
      <c r="B40" s="427"/>
      <c r="C40" s="428"/>
      <c r="D40" s="429"/>
      <c r="E40" s="430" t="s">
        <v>248</v>
      </c>
      <c r="F40" s="431">
        <v>713003</v>
      </c>
      <c r="G40" s="432" t="s">
        <v>297</v>
      </c>
      <c r="H40" s="646">
        <v>71.760000000000005</v>
      </c>
      <c r="I40" s="433"/>
      <c r="J40" s="433"/>
      <c r="K40" s="82"/>
      <c r="L40" s="82"/>
      <c r="M40" s="82"/>
      <c r="N40" s="82"/>
    </row>
    <row r="41" spans="2:14" ht="19.5" customHeight="1" x14ac:dyDescent="0.25">
      <c r="B41" s="642"/>
      <c r="C41" s="643"/>
      <c r="D41" s="644"/>
      <c r="E41" s="645" t="s">
        <v>308</v>
      </c>
      <c r="F41" s="640" t="s">
        <v>118</v>
      </c>
      <c r="G41" s="366" t="s">
        <v>119</v>
      </c>
      <c r="H41" s="641">
        <v>482.02</v>
      </c>
      <c r="I41" s="82"/>
      <c r="J41" s="82"/>
      <c r="K41" s="82"/>
      <c r="L41" s="82"/>
      <c r="M41" s="82"/>
      <c r="N41" s="82"/>
    </row>
    <row r="42" spans="2:14" ht="21.75" customHeight="1" thickBot="1" x14ac:dyDescent="0.3">
      <c r="H42" s="374"/>
      <c r="I42" s="374"/>
      <c r="J42" s="374"/>
      <c r="K42" s="375"/>
    </row>
    <row r="43" spans="2:14" x14ac:dyDescent="0.25">
      <c r="B43" s="1011" t="s">
        <v>236</v>
      </c>
      <c r="C43" s="1012"/>
      <c r="D43" s="1012"/>
      <c r="E43" s="1012"/>
      <c r="F43" s="1012"/>
      <c r="G43" s="1013"/>
      <c r="H43" s="434">
        <f>H6+H39</f>
        <v>9335.7200000000012</v>
      </c>
      <c r="I43" s="434">
        <f t="shared" ref="I43:N43" si="14">I6+I39</f>
        <v>7486.34</v>
      </c>
      <c r="J43" s="434">
        <f t="shared" si="14"/>
        <v>20253</v>
      </c>
      <c r="K43" s="434">
        <f t="shared" si="14"/>
        <v>16290.48</v>
      </c>
      <c r="L43" s="434">
        <f t="shared" si="14"/>
        <v>13743.61</v>
      </c>
      <c r="M43" s="434">
        <f t="shared" si="14"/>
        <v>13743.61</v>
      </c>
      <c r="N43" s="434">
        <f t="shared" si="14"/>
        <v>13743.61</v>
      </c>
    </row>
    <row r="59" ht="48" customHeight="1" x14ac:dyDescent="0.25"/>
    <row r="93" ht="28.5" customHeight="1" x14ac:dyDescent="0.25"/>
    <row r="129" spans="1:7" x14ac:dyDescent="0.25">
      <c r="G129" s="435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436"/>
      <c r="E148" s="436"/>
      <c r="F148" s="436"/>
      <c r="G148" s="9"/>
    </row>
    <row r="149" spans="1:7" x14ac:dyDescent="0.25">
      <c r="A149" s="9"/>
      <c r="B149" s="437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436"/>
      <c r="E153" s="436"/>
      <c r="F153" s="436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438"/>
      <c r="C155" s="9"/>
      <c r="D155" s="436"/>
      <c r="E155" s="436"/>
      <c r="F155" s="436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43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440"/>
      <c r="E162" s="440"/>
      <c r="F162" s="440"/>
      <c r="G162" s="439"/>
    </row>
    <row r="163" spans="1:7" x14ac:dyDescent="0.25">
      <c r="A163" s="9"/>
      <c r="B163" s="437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437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43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438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436"/>
      <c r="E177" s="436"/>
      <c r="F177" s="436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  <row r="179" spans="1:7" x14ac:dyDescent="0.25">
      <c r="A179" s="9"/>
      <c r="B179" s="9"/>
      <c r="C179" s="9"/>
      <c r="D179" s="9"/>
      <c r="E179" s="9"/>
      <c r="F179" s="9"/>
      <c r="G179" s="9"/>
    </row>
    <row r="180" spans="1:7" x14ac:dyDescent="0.25">
      <c r="A180" s="9"/>
      <c r="B180" s="9"/>
      <c r="C180" s="9"/>
      <c r="D180" s="9"/>
      <c r="E180" s="9"/>
      <c r="F180" s="9"/>
      <c r="G180" s="9"/>
    </row>
    <row r="181" spans="1:7" x14ac:dyDescent="0.25">
      <c r="A181" s="9"/>
      <c r="B181" s="9"/>
      <c r="C181" s="9"/>
      <c r="D181" s="9"/>
      <c r="E181" s="9"/>
      <c r="F181" s="9"/>
      <c r="G181" s="9"/>
    </row>
    <row r="182" spans="1:7" x14ac:dyDescent="0.25">
      <c r="A182" s="9"/>
      <c r="B182" s="9"/>
      <c r="C182" s="9"/>
      <c r="D182" s="9"/>
      <c r="E182" s="9"/>
      <c r="F182" s="9"/>
      <c r="G182" s="9"/>
    </row>
    <row r="183" spans="1:7" x14ac:dyDescent="0.25">
      <c r="A183" s="9"/>
      <c r="B183" s="9"/>
      <c r="C183" s="9"/>
      <c r="D183" s="9"/>
      <c r="E183" s="9"/>
      <c r="F183" s="9"/>
      <c r="G183" s="63"/>
    </row>
    <row r="184" spans="1:7" x14ac:dyDescent="0.25">
      <c r="A184" s="9"/>
      <c r="B184" s="9"/>
      <c r="C184" s="9"/>
      <c r="D184" s="9"/>
      <c r="E184" s="9"/>
      <c r="F184" s="9"/>
      <c r="G184" s="9"/>
    </row>
    <row r="185" spans="1:7" x14ac:dyDescent="0.25">
      <c r="A185" s="9"/>
      <c r="B185" s="437"/>
      <c r="C185" s="9"/>
      <c r="D185" s="436"/>
      <c r="E185" s="436"/>
      <c r="F185" s="436"/>
      <c r="G185" s="9"/>
    </row>
    <row r="186" spans="1:7" x14ac:dyDescent="0.25">
      <c r="A186" s="9"/>
      <c r="B186" s="9"/>
      <c r="C186" s="9"/>
      <c r="D186" s="9"/>
      <c r="E186" s="9"/>
      <c r="F186" s="9"/>
      <c r="G186" s="9"/>
    </row>
    <row r="187" spans="1:7" x14ac:dyDescent="0.25">
      <c r="A187" s="9"/>
      <c r="B187" s="9"/>
      <c r="C187" s="9"/>
      <c r="D187" s="9"/>
      <c r="E187" s="9"/>
      <c r="F187" s="9"/>
      <c r="G187" s="9"/>
    </row>
    <row r="188" spans="1:7" x14ac:dyDescent="0.25">
      <c r="A188" s="9"/>
      <c r="B188" s="9"/>
      <c r="C188" s="9"/>
      <c r="D188" s="436"/>
      <c r="E188" s="436"/>
      <c r="F188" s="436"/>
      <c r="G188" s="9"/>
    </row>
    <row r="189" spans="1:7" x14ac:dyDescent="0.25">
      <c r="A189" s="9"/>
      <c r="B189" s="438"/>
      <c r="C189" s="9"/>
      <c r="D189" s="9"/>
      <c r="E189" s="9"/>
      <c r="F189" s="9"/>
      <c r="G189" s="9"/>
    </row>
    <row r="190" spans="1:7" x14ac:dyDescent="0.25">
      <c r="A190" s="9"/>
      <c r="B190" s="9"/>
      <c r="C190" s="9"/>
      <c r="D190" s="9"/>
      <c r="E190" s="9"/>
      <c r="F190" s="9"/>
      <c r="G190" s="9"/>
    </row>
    <row r="191" spans="1:7" x14ac:dyDescent="0.25">
      <c r="A191" s="9"/>
      <c r="B191" s="9"/>
      <c r="C191" s="9"/>
      <c r="D191" s="9"/>
      <c r="E191" s="9"/>
      <c r="F191" s="9"/>
      <c r="G191" s="9"/>
    </row>
    <row r="192" spans="1:7" x14ac:dyDescent="0.25">
      <c r="A192" s="9"/>
      <c r="B192" s="438"/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437"/>
      <c r="C194" s="9"/>
      <c r="D194" s="9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9"/>
      <c r="C196" s="9"/>
      <c r="D196" s="9"/>
      <c r="E196" s="9"/>
      <c r="F196" s="9"/>
      <c r="G196" s="9"/>
    </row>
    <row r="197" spans="1:7" x14ac:dyDescent="0.25">
      <c r="B197" s="438"/>
      <c r="C197" s="9"/>
      <c r="D197" s="9"/>
      <c r="E197" s="9"/>
      <c r="F197" s="9"/>
      <c r="G197" s="9"/>
    </row>
    <row r="198" spans="1:7" x14ac:dyDescent="0.25">
      <c r="B198" s="9"/>
      <c r="C198" s="9"/>
      <c r="D198" s="9"/>
      <c r="E198" s="9"/>
      <c r="F198" s="9"/>
      <c r="G198" s="9"/>
    </row>
    <row r="199" spans="1:7" x14ac:dyDescent="0.25">
      <c r="B199" s="9"/>
      <c r="C199" s="9"/>
      <c r="D199" s="9"/>
      <c r="E199" s="9"/>
      <c r="F199" s="9"/>
      <c r="G199" s="9"/>
    </row>
    <row r="200" spans="1:7" x14ac:dyDescent="0.25">
      <c r="B200" s="9"/>
      <c r="C200" s="9"/>
      <c r="D200" s="9"/>
      <c r="E200" s="9"/>
      <c r="F200" s="9"/>
      <c r="G200" s="9"/>
    </row>
    <row r="201" spans="1:7" x14ac:dyDescent="0.25">
      <c r="B201" s="9"/>
      <c r="C201" s="9"/>
      <c r="D201" s="9"/>
      <c r="E201" s="9"/>
      <c r="F201" s="9"/>
      <c r="G201" s="9"/>
    </row>
  </sheetData>
  <mergeCells count="6">
    <mergeCell ref="B43:G43"/>
    <mergeCell ref="B4:G4"/>
    <mergeCell ref="D7:G7"/>
    <mergeCell ref="D25:G25"/>
    <mergeCell ref="D30:G30"/>
    <mergeCell ref="B38:G3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opLeftCell="A16" workbookViewId="0">
      <selection activeCell="H3" sqref="H3:N3"/>
    </sheetView>
  </sheetViews>
  <sheetFormatPr defaultRowHeight="15" x14ac:dyDescent="0.25"/>
  <cols>
    <col min="1" max="1" width="1.5703125" customWidth="1"/>
    <col min="2" max="2" width="4.140625" customWidth="1"/>
    <col min="3" max="3" width="5.5703125" customWidth="1"/>
    <col min="4" max="4" width="7.7109375" customWidth="1"/>
    <col min="5" max="5" width="6.28515625" customWidth="1"/>
    <col min="6" max="6" width="4.85546875" hidden="1" customWidth="1"/>
    <col min="7" max="7" width="24.7109375" customWidth="1"/>
    <col min="8" max="9" width="9.85546875" style="9" customWidth="1"/>
    <col min="10" max="10" width="10.7109375" style="9" customWidth="1"/>
    <col min="11" max="11" width="12.140625" customWidth="1"/>
    <col min="12" max="12" width="11.140625" customWidth="1"/>
    <col min="13" max="14" width="9.7109375" bestFit="1" customWidth="1"/>
    <col min="255" max="255" width="1.5703125" customWidth="1"/>
    <col min="256" max="256" width="4.140625" customWidth="1"/>
    <col min="257" max="257" width="5.5703125" customWidth="1"/>
    <col min="258" max="258" width="7.7109375" customWidth="1"/>
    <col min="259" max="259" width="6.28515625" customWidth="1"/>
    <col min="260" max="260" width="0" hidden="1" customWidth="1"/>
    <col min="261" max="261" width="24.7109375" customWidth="1"/>
    <col min="262" max="262" width="9.85546875" customWidth="1"/>
    <col min="263" max="263" width="0" hidden="1" customWidth="1"/>
    <col min="264" max="264" width="10.5703125" customWidth="1"/>
    <col min="265" max="265" width="9.7109375" bestFit="1" customWidth="1"/>
    <col min="266" max="266" width="10.140625" customWidth="1"/>
    <col min="267" max="267" width="9.85546875" bestFit="1" customWidth="1"/>
    <col min="511" max="511" width="1.5703125" customWidth="1"/>
    <col min="512" max="512" width="4.140625" customWidth="1"/>
    <col min="513" max="513" width="5.5703125" customWidth="1"/>
    <col min="514" max="514" width="7.7109375" customWidth="1"/>
    <col min="515" max="515" width="6.28515625" customWidth="1"/>
    <col min="516" max="516" width="0" hidden="1" customWidth="1"/>
    <col min="517" max="517" width="24.7109375" customWidth="1"/>
    <col min="518" max="518" width="9.85546875" customWidth="1"/>
    <col min="519" max="519" width="0" hidden="1" customWidth="1"/>
    <col min="520" max="520" width="10.5703125" customWidth="1"/>
    <col min="521" max="521" width="9.7109375" bestFit="1" customWidth="1"/>
    <col min="522" max="522" width="10.140625" customWidth="1"/>
    <col min="523" max="523" width="9.85546875" bestFit="1" customWidth="1"/>
    <col min="767" max="767" width="1.5703125" customWidth="1"/>
    <col min="768" max="768" width="4.140625" customWidth="1"/>
    <col min="769" max="769" width="5.5703125" customWidth="1"/>
    <col min="770" max="770" width="7.7109375" customWidth="1"/>
    <col min="771" max="771" width="6.28515625" customWidth="1"/>
    <col min="772" max="772" width="0" hidden="1" customWidth="1"/>
    <col min="773" max="773" width="24.7109375" customWidth="1"/>
    <col min="774" max="774" width="9.85546875" customWidth="1"/>
    <col min="775" max="775" width="0" hidden="1" customWidth="1"/>
    <col min="776" max="776" width="10.5703125" customWidth="1"/>
    <col min="777" max="777" width="9.7109375" bestFit="1" customWidth="1"/>
    <col min="778" max="778" width="10.140625" customWidth="1"/>
    <col min="779" max="779" width="9.85546875" bestFit="1" customWidth="1"/>
    <col min="1023" max="1023" width="1.5703125" customWidth="1"/>
    <col min="1024" max="1024" width="4.140625" customWidth="1"/>
    <col min="1025" max="1025" width="5.5703125" customWidth="1"/>
    <col min="1026" max="1026" width="7.7109375" customWidth="1"/>
    <col min="1027" max="1027" width="6.28515625" customWidth="1"/>
    <col min="1028" max="1028" width="0" hidden="1" customWidth="1"/>
    <col min="1029" max="1029" width="24.7109375" customWidth="1"/>
    <col min="1030" max="1030" width="9.85546875" customWidth="1"/>
    <col min="1031" max="1031" width="0" hidden="1" customWidth="1"/>
    <col min="1032" max="1032" width="10.5703125" customWidth="1"/>
    <col min="1033" max="1033" width="9.7109375" bestFit="1" customWidth="1"/>
    <col min="1034" max="1034" width="10.140625" customWidth="1"/>
    <col min="1035" max="1035" width="9.85546875" bestFit="1" customWidth="1"/>
    <col min="1279" max="1279" width="1.5703125" customWidth="1"/>
    <col min="1280" max="1280" width="4.140625" customWidth="1"/>
    <col min="1281" max="1281" width="5.5703125" customWidth="1"/>
    <col min="1282" max="1282" width="7.7109375" customWidth="1"/>
    <col min="1283" max="1283" width="6.28515625" customWidth="1"/>
    <col min="1284" max="1284" width="0" hidden="1" customWidth="1"/>
    <col min="1285" max="1285" width="24.7109375" customWidth="1"/>
    <col min="1286" max="1286" width="9.85546875" customWidth="1"/>
    <col min="1287" max="1287" width="0" hidden="1" customWidth="1"/>
    <col min="1288" max="1288" width="10.5703125" customWidth="1"/>
    <col min="1289" max="1289" width="9.7109375" bestFit="1" customWidth="1"/>
    <col min="1290" max="1290" width="10.140625" customWidth="1"/>
    <col min="1291" max="1291" width="9.85546875" bestFit="1" customWidth="1"/>
    <col min="1535" max="1535" width="1.5703125" customWidth="1"/>
    <col min="1536" max="1536" width="4.140625" customWidth="1"/>
    <col min="1537" max="1537" width="5.5703125" customWidth="1"/>
    <col min="1538" max="1538" width="7.7109375" customWidth="1"/>
    <col min="1539" max="1539" width="6.28515625" customWidth="1"/>
    <col min="1540" max="1540" width="0" hidden="1" customWidth="1"/>
    <col min="1541" max="1541" width="24.7109375" customWidth="1"/>
    <col min="1542" max="1542" width="9.85546875" customWidth="1"/>
    <col min="1543" max="1543" width="0" hidden="1" customWidth="1"/>
    <col min="1544" max="1544" width="10.5703125" customWidth="1"/>
    <col min="1545" max="1545" width="9.7109375" bestFit="1" customWidth="1"/>
    <col min="1546" max="1546" width="10.140625" customWidth="1"/>
    <col min="1547" max="1547" width="9.85546875" bestFit="1" customWidth="1"/>
    <col min="1791" max="1791" width="1.5703125" customWidth="1"/>
    <col min="1792" max="1792" width="4.140625" customWidth="1"/>
    <col min="1793" max="1793" width="5.5703125" customWidth="1"/>
    <col min="1794" max="1794" width="7.7109375" customWidth="1"/>
    <col min="1795" max="1795" width="6.28515625" customWidth="1"/>
    <col min="1796" max="1796" width="0" hidden="1" customWidth="1"/>
    <col min="1797" max="1797" width="24.7109375" customWidth="1"/>
    <col min="1798" max="1798" width="9.85546875" customWidth="1"/>
    <col min="1799" max="1799" width="0" hidden="1" customWidth="1"/>
    <col min="1800" max="1800" width="10.5703125" customWidth="1"/>
    <col min="1801" max="1801" width="9.7109375" bestFit="1" customWidth="1"/>
    <col min="1802" max="1802" width="10.140625" customWidth="1"/>
    <col min="1803" max="1803" width="9.85546875" bestFit="1" customWidth="1"/>
    <col min="2047" max="2047" width="1.5703125" customWidth="1"/>
    <col min="2048" max="2048" width="4.140625" customWidth="1"/>
    <col min="2049" max="2049" width="5.5703125" customWidth="1"/>
    <col min="2050" max="2050" width="7.7109375" customWidth="1"/>
    <col min="2051" max="2051" width="6.28515625" customWidth="1"/>
    <col min="2052" max="2052" width="0" hidden="1" customWidth="1"/>
    <col min="2053" max="2053" width="24.7109375" customWidth="1"/>
    <col min="2054" max="2054" width="9.85546875" customWidth="1"/>
    <col min="2055" max="2055" width="0" hidden="1" customWidth="1"/>
    <col min="2056" max="2056" width="10.5703125" customWidth="1"/>
    <col min="2057" max="2057" width="9.7109375" bestFit="1" customWidth="1"/>
    <col min="2058" max="2058" width="10.140625" customWidth="1"/>
    <col min="2059" max="2059" width="9.85546875" bestFit="1" customWidth="1"/>
    <col min="2303" max="2303" width="1.5703125" customWidth="1"/>
    <col min="2304" max="2304" width="4.140625" customWidth="1"/>
    <col min="2305" max="2305" width="5.5703125" customWidth="1"/>
    <col min="2306" max="2306" width="7.7109375" customWidth="1"/>
    <col min="2307" max="2307" width="6.28515625" customWidth="1"/>
    <col min="2308" max="2308" width="0" hidden="1" customWidth="1"/>
    <col min="2309" max="2309" width="24.7109375" customWidth="1"/>
    <col min="2310" max="2310" width="9.85546875" customWidth="1"/>
    <col min="2311" max="2311" width="0" hidden="1" customWidth="1"/>
    <col min="2312" max="2312" width="10.5703125" customWidth="1"/>
    <col min="2313" max="2313" width="9.7109375" bestFit="1" customWidth="1"/>
    <col min="2314" max="2314" width="10.140625" customWidth="1"/>
    <col min="2315" max="2315" width="9.85546875" bestFit="1" customWidth="1"/>
    <col min="2559" max="2559" width="1.5703125" customWidth="1"/>
    <col min="2560" max="2560" width="4.140625" customWidth="1"/>
    <col min="2561" max="2561" width="5.5703125" customWidth="1"/>
    <col min="2562" max="2562" width="7.7109375" customWidth="1"/>
    <col min="2563" max="2563" width="6.28515625" customWidth="1"/>
    <col min="2564" max="2564" width="0" hidden="1" customWidth="1"/>
    <col min="2565" max="2565" width="24.7109375" customWidth="1"/>
    <col min="2566" max="2566" width="9.85546875" customWidth="1"/>
    <col min="2567" max="2567" width="0" hidden="1" customWidth="1"/>
    <col min="2568" max="2568" width="10.5703125" customWidth="1"/>
    <col min="2569" max="2569" width="9.7109375" bestFit="1" customWidth="1"/>
    <col min="2570" max="2570" width="10.140625" customWidth="1"/>
    <col min="2571" max="2571" width="9.85546875" bestFit="1" customWidth="1"/>
    <col min="2815" max="2815" width="1.5703125" customWidth="1"/>
    <col min="2816" max="2816" width="4.140625" customWidth="1"/>
    <col min="2817" max="2817" width="5.5703125" customWidth="1"/>
    <col min="2818" max="2818" width="7.7109375" customWidth="1"/>
    <col min="2819" max="2819" width="6.28515625" customWidth="1"/>
    <col min="2820" max="2820" width="0" hidden="1" customWidth="1"/>
    <col min="2821" max="2821" width="24.7109375" customWidth="1"/>
    <col min="2822" max="2822" width="9.85546875" customWidth="1"/>
    <col min="2823" max="2823" width="0" hidden="1" customWidth="1"/>
    <col min="2824" max="2824" width="10.5703125" customWidth="1"/>
    <col min="2825" max="2825" width="9.7109375" bestFit="1" customWidth="1"/>
    <col min="2826" max="2826" width="10.140625" customWidth="1"/>
    <col min="2827" max="2827" width="9.85546875" bestFit="1" customWidth="1"/>
    <col min="3071" max="3071" width="1.5703125" customWidth="1"/>
    <col min="3072" max="3072" width="4.140625" customWidth="1"/>
    <col min="3073" max="3073" width="5.5703125" customWidth="1"/>
    <col min="3074" max="3074" width="7.7109375" customWidth="1"/>
    <col min="3075" max="3075" width="6.28515625" customWidth="1"/>
    <col min="3076" max="3076" width="0" hidden="1" customWidth="1"/>
    <col min="3077" max="3077" width="24.7109375" customWidth="1"/>
    <col min="3078" max="3078" width="9.85546875" customWidth="1"/>
    <col min="3079" max="3079" width="0" hidden="1" customWidth="1"/>
    <col min="3080" max="3080" width="10.5703125" customWidth="1"/>
    <col min="3081" max="3081" width="9.7109375" bestFit="1" customWidth="1"/>
    <col min="3082" max="3082" width="10.140625" customWidth="1"/>
    <col min="3083" max="3083" width="9.85546875" bestFit="1" customWidth="1"/>
    <col min="3327" max="3327" width="1.5703125" customWidth="1"/>
    <col min="3328" max="3328" width="4.140625" customWidth="1"/>
    <col min="3329" max="3329" width="5.5703125" customWidth="1"/>
    <col min="3330" max="3330" width="7.7109375" customWidth="1"/>
    <col min="3331" max="3331" width="6.28515625" customWidth="1"/>
    <col min="3332" max="3332" width="0" hidden="1" customWidth="1"/>
    <col min="3333" max="3333" width="24.7109375" customWidth="1"/>
    <col min="3334" max="3334" width="9.85546875" customWidth="1"/>
    <col min="3335" max="3335" width="0" hidden="1" customWidth="1"/>
    <col min="3336" max="3336" width="10.5703125" customWidth="1"/>
    <col min="3337" max="3337" width="9.7109375" bestFit="1" customWidth="1"/>
    <col min="3338" max="3338" width="10.140625" customWidth="1"/>
    <col min="3339" max="3339" width="9.85546875" bestFit="1" customWidth="1"/>
    <col min="3583" max="3583" width="1.5703125" customWidth="1"/>
    <col min="3584" max="3584" width="4.140625" customWidth="1"/>
    <col min="3585" max="3585" width="5.5703125" customWidth="1"/>
    <col min="3586" max="3586" width="7.7109375" customWidth="1"/>
    <col min="3587" max="3587" width="6.28515625" customWidth="1"/>
    <col min="3588" max="3588" width="0" hidden="1" customWidth="1"/>
    <col min="3589" max="3589" width="24.7109375" customWidth="1"/>
    <col min="3590" max="3590" width="9.85546875" customWidth="1"/>
    <col min="3591" max="3591" width="0" hidden="1" customWidth="1"/>
    <col min="3592" max="3592" width="10.5703125" customWidth="1"/>
    <col min="3593" max="3593" width="9.7109375" bestFit="1" customWidth="1"/>
    <col min="3594" max="3594" width="10.140625" customWidth="1"/>
    <col min="3595" max="3595" width="9.85546875" bestFit="1" customWidth="1"/>
    <col min="3839" max="3839" width="1.5703125" customWidth="1"/>
    <col min="3840" max="3840" width="4.140625" customWidth="1"/>
    <col min="3841" max="3841" width="5.5703125" customWidth="1"/>
    <col min="3842" max="3842" width="7.7109375" customWidth="1"/>
    <col min="3843" max="3843" width="6.28515625" customWidth="1"/>
    <col min="3844" max="3844" width="0" hidden="1" customWidth="1"/>
    <col min="3845" max="3845" width="24.7109375" customWidth="1"/>
    <col min="3846" max="3846" width="9.85546875" customWidth="1"/>
    <col min="3847" max="3847" width="0" hidden="1" customWidth="1"/>
    <col min="3848" max="3848" width="10.5703125" customWidth="1"/>
    <col min="3849" max="3849" width="9.7109375" bestFit="1" customWidth="1"/>
    <col min="3850" max="3850" width="10.140625" customWidth="1"/>
    <col min="3851" max="3851" width="9.85546875" bestFit="1" customWidth="1"/>
    <col min="4095" max="4095" width="1.5703125" customWidth="1"/>
    <col min="4096" max="4096" width="4.140625" customWidth="1"/>
    <col min="4097" max="4097" width="5.5703125" customWidth="1"/>
    <col min="4098" max="4098" width="7.7109375" customWidth="1"/>
    <col min="4099" max="4099" width="6.28515625" customWidth="1"/>
    <col min="4100" max="4100" width="0" hidden="1" customWidth="1"/>
    <col min="4101" max="4101" width="24.7109375" customWidth="1"/>
    <col min="4102" max="4102" width="9.85546875" customWidth="1"/>
    <col min="4103" max="4103" width="0" hidden="1" customWidth="1"/>
    <col min="4104" max="4104" width="10.5703125" customWidth="1"/>
    <col min="4105" max="4105" width="9.7109375" bestFit="1" customWidth="1"/>
    <col min="4106" max="4106" width="10.140625" customWidth="1"/>
    <col min="4107" max="4107" width="9.85546875" bestFit="1" customWidth="1"/>
    <col min="4351" max="4351" width="1.5703125" customWidth="1"/>
    <col min="4352" max="4352" width="4.140625" customWidth="1"/>
    <col min="4353" max="4353" width="5.5703125" customWidth="1"/>
    <col min="4354" max="4354" width="7.7109375" customWidth="1"/>
    <col min="4355" max="4355" width="6.28515625" customWidth="1"/>
    <col min="4356" max="4356" width="0" hidden="1" customWidth="1"/>
    <col min="4357" max="4357" width="24.7109375" customWidth="1"/>
    <col min="4358" max="4358" width="9.85546875" customWidth="1"/>
    <col min="4359" max="4359" width="0" hidden="1" customWidth="1"/>
    <col min="4360" max="4360" width="10.5703125" customWidth="1"/>
    <col min="4361" max="4361" width="9.7109375" bestFit="1" customWidth="1"/>
    <col min="4362" max="4362" width="10.140625" customWidth="1"/>
    <col min="4363" max="4363" width="9.85546875" bestFit="1" customWidth="1"/>
    <col min="4607" max="4607" width="1.5703125" customWidth="1"/>
    <col min="4608" max="4608" width="4.140625" customWidth="1"/>
    <col min="4609" max="4609" width="5.5703125" customWidth="1"/>
    <col min="4610" max="4610" width="7.7109375" customWidth="1"/>
    <col min="4611" max="4611" width="6.28515625" customWidth="1"/>
    <col min="4612" max="4612" width="0" hidden="1" customWidth="1"/>
    <col min="4613" max="4613" width="24.7109375" customWidth="1"/>
    <col min="4614" max="4614" width="9.85546875" customWidth="1"/>
    <col min="4615" max="4615" width="0" hidden="1" customWidth="1"/>
    <col min="4616" max="4616" width="10.5703125" customWidth="1"/>
    <col min="4617" max="4617" width="9.7109375" bestFit="1" customWidth="1"/>
    <col min="4618" max="4618" width="10.140625" customWidth="1"/>
    <col min="4619" max="4619" width="9.85546875" bestFit="1" customWidth="1"/>
    <col min="4863" max="4863" width="1.5703125" customWidth="1"/>
    <col min="4864" max="4864" width="4.140625" customWidth="1"/>
    <col min="4865" max="4865" width="5.5703125" customWidth="1"/>
    <col min="4866" max="4866" width="7.7109375" customWidth="1"/>
    <col min="4867" max="4867" width="6.28515625" customWidth="1"/>
    <col min="4868" max="4868" width="0" hidden="1" customWidth="1"/>
    <col min="4869" max="4869" width="24.7109375" customWidth="1"/>
    <col min="4870" max="4870" width="9.85546875" customWidth="1"/>
    <col min="4871" max="4871" width="0" hidden="1" customWidth="1"/>
    <col min="4872" max="4872" width="10.5703125" customWidth="1"/>
    <col min="4873" max="4873" width="9.7109375" bestFit="1" customWidth="1"/>
    <col min="4874" max="4874" width="10.140625" customWidth="1"/>
    <col min="4875" max="4875" width="9.85546875" bestFit="1" customWidth="1"/>
    <col min="5119" max="5119" width="1.5703125" customWidth="1"/>
    <col min="5120" max="5120" width="4.140625" customWidth="1"/>
    <col min="5121" max="5121" width="5.5703125" customWidth="1"/>
    <col min="5122" max="5122" width="7.7109375" customWidth="1"/>
    <col min="5123" max="5123" width="6.28515625" customWidth="1"/>
    <col min="5124" max="5124" width="0" hidden="1" customWidth="1"/>
    <col min="5125" max="5125" width="24.7109375" customWidth="1"/>
    <col min="5126" max="5126" width="9.85546875" customWidth="1"/>
    <col min="5127" max="5127" width="0" hidden="1" customWidth="1"/>
    <col min="5128" max="5128" width="10.5703125" customWidth="1"/>
    <col min="5129" max="5129" width="9.7109375" bestFit="1" customWidth="1"/>
    <col min="5130" max="5130" width="10.140625" customWidth="1"/>
    <col min="5131" max="5131" width="9.85546875" bestFit="1" customWidth="1"/>
    <col min="5375" max="5375" width="1.5703125" customWidth="1"/>
    <col min="5376" max="5376" width="4.140625" customWidth="1"/>
    <col min="5377" max="5377" width="5.5703125" customWidth="1"/>
    <col min="5378" max="5378" width="7.7109375" customWidth="1"/>
    <col min="5379" max="5379" width="6.28515625" customWidth="1"/>
    <col min="5380" max="5380" width="0" hidden="1" customWidth="1"/>
    <col min="5381" max="5381" width="24.7109375" customWidth="1"/>
    <col min="5382" max="5382" width="9.85546875" customWidth="1"/>
    <col min="5383" max="5383" width="0" hidden="1" customWidth="1"/>
    <col min="5384" max="5384" width="10.5703125" customWidth="1"/>
    <col min="5385" max="5385" width="9.7109375" bestFit="1" customWidth="1"/>
    <col min="5386" max="5386" width="10.140625" customWidth="1"/>
    <col min="5387" max="5387" width="9.85546875" bestFit="1" customWidth="1"/>
    <col min="5631" max="5631" width="1.5703125" customWidth="1"/>
    <col min="5632" max="5632" width="4.140625" customWidth="1"/>
    <col min="5633" max="5633" width="5.5703125" customWidth="1"/>
    <col min="5634" max="5634" width="7.7109375" customWidth="1"/>
    <col min="5635" max="5635" width="6.28515625" customWidth="1"/>
    <col min="5636" max="5636" width="0" hidden="1" customWidth="1"/>
    <col min="5637" max="5637" width="24.7109375" customWidth="1"/>
    <col min="5638" max="5638" width="9.85546875" customWidth="1"/>
    <col min="5639" max="5639" width="0" hidden="1" customWidth="1"/>
    <col min="5640" max="5640" width="10.5703125" customWidth="1"/>
    <col min="5641" max="5641" width="9.7109375" bestFit="1" customWidth="1"/>
    <col min="5642" max="5642" width="10.140625" customWidth="1"/>
    <col min="5643" max="5643" width="9.85546875" bestFit="1" customWidth="1"/>
    <col min="5887" max="5887" width="1.5703125" customWidth="1"/>
    <col min="5888" max="5888" width="4.140625" customWidth="1"/>
    <col min="5889" max="5889" width="5.5703125" customWidth="1"/>
    <col min="5890" max="5890" width="7.7109375" customWidth="1"/>
    <col min="5891" max="5891" width="6.28515625" customWidth="1"/>
    <col min="5892" max="5892" width="0" hidden="1" customWidth="1"/>
    <col min="5893" max="5893" width="24.7109375" customWidth="1"/>
    <col min="5894" max="5894" width="9.85546875" customWidth="1"/>
    <col min="5895" max="5895" width="0" hidden="1" customWidth="1"/>
    <col min="5896" max="5896" width="10.5703125" customWidth="1"/>
    <col min="5897" max="5897" width="9.7109375" bestFit="1" customWidth="1"/>
    <col min="5898" max="5898" width="10.140625" customWidth="1"/>
    <col min="5899" max="5899" width="9.85546875" bestFit="1" customWidth="1"/>
    <col min="6143" max="6143" width="1.5703125" customWidth="1"/>
    <col min="6144" max="6144" width="4.140625" customWidth="1"/>
    <col min="6145" max="6145" width="5.5703125" customWidth="1"/>
    <col min="6146" max="6146" width="7.7109375" customWidth="1"/>
    <col min="6147" max="6147" width="6.28515625" customWidth="1"/>
    <col min="6148" max="6148" width="0" hidden="1" customWidth="1"/>
    <col min="6149" max="6149" width="24.7109375" customWidth="1"/>
    <col min="6150" max="6150" width="9.85546875" customWidth="1"/>
    <col min="6151" max="6151" width="0" hidden="1" customWidth="1"/>
    <col min="6152" max="6152" width="10.5703125" customWidth="1"/>
    <col min="6153" max="6153" width="9.7109375" bestFit="1" customWidth="1"/>
    <col min="6154" max="6154" width="10.140625" customWidth="1"/>
    <col min="6155" max="6155" width="9.85546875" bestFit="1" customWidth="1"/>
    <col min="6399" max="6399" width="1.5703125" customWidth="1"/>
    <col min="6400" max="6400" width="4.140625" customWidth="1"/>
    <col min="6401" max="6401" width="5.5703125" customWidth="1"/>
    <col min="6402" max="6402" width="7.7109375" customWidth="1"/>
    <col min="6403" max="6403" width="6.28515625" customWidth="1"/>
    <col min="6404" max="6404" width="0" hidden="1" customWidth="1"/>
    <col min="6405" max="6405" width="24.7109375" customWidth="1"/>
    <col min="6406" max="6406" width="9.85546875" customWidth="1"/>
    <col min="6407" max="6407" width="0" hidden="1" customWidth="1"/>
    <col min="6408" max="6408" width="10.5703125" customWidth="1"/>
    <col min="6409" max="6409" width="9.7109375" bestFit="1" customWidth="1"/>
    <col min="6410" max="6410" width="10.140625" customWidth="1"/>
    <col min="6411" max="6411" width="9.85546875" bestFit="1" customWidth="1"/>
    <col min="6655" max="6655" width="1.5703125" customWidth="1"/>
    <col min="6656" max="6656" width="4.140625" customWidth="1"/>
    <col min="6657" max="6657" width="5.5703125" customWidth="1"/>
    <col min="6658" max="6658" width="7.7109375" customWidth="1"/>
    <col min="6659" max="6659" width="6.28515625" customWidth="1"/>
    <col min="6660" max="6660" width="0" hidden="1" customWidth="1"/>
    <col min="6661" max="6661" width="24.7109375" customWidth="1"/>
    <col min="6662" max="6662" width="9.85546875" customWidth="1"/>
    <col min="6663" max="6663" width="0" hidden="1" customWidth="1"/>
    <col min="6664" max="6664" width="10.5703125" customWidth="1"/>
    <col min="6665" max="6665" width="9.7109375" bestFit="1" customWidth="1"/>
    <col min="6666" max="6666" width="10.140625" customWidth="1"/>
    <col min="6667" max="6667" width="9.85546875" bestFit="1" customWidth="1"/>
    <col min="6911" max="6911" width="1.5703125" customWidth="1"/>
    <col min="6912" max="6912" width="4.140625" customWidth="1"/>
    <col min="6913" max="6913" width="5.5703125" customWidth="1"/>
    <col min="6914" max="6914" width="7.7109375" customWidth="1"/>
    <col min="6915" max="6915" width="6.28515625" customWidth="1"/>
    <col min="6916" max="6916" width="0" hidden="1" customWidth="1"/>
    <col min="6917" max="6917" width="24.7109375" customWidth="1"/>
    <col min="6918" max="6918" width="9.85546875" customWidth="1"/>
    <col min="6919" max="6919" width="0" hidden="1" customWidth="1"/>
    <col min="6920" max="6920" width="10.5703125" customWidth="1"/>
    <col min="6921" max="6921" width="9.7109375" bestFit="1" customWidth="1"/>
    <col min="6922" max="6922" width="10.140625" customWidth="1"/>
    <col min="6923" max="6923" width="9.85546875" bestFit="1" customWidth="1"/>
    <col min="7167" max="7167" width="1.5703125" customWidth="1"/>
    <col min="7168" max="7168" width="4.140625" customWidth="1"/>
    <col min="7169" max="7169" width="5.5703125" customWidth="1"/>
    <col min="7170" max="7170" width="7.7109375" customWidth="1"/>
    <col min="7171" max="7171" width="6.28515625" customWidth="1"/>
    <col min="7172" max="7172" width="0" hidden="1" customWidth="1"/>
    <col min="7173" max="7173" width="24.7109375" customWidth="1"/>
    <col min="7174" max="7174" width="9.85546875" customWidth="1"/>
    <col min="7175" max="7175" width="0" hidden="1" customWidth="1"/>
    <col min="7176" max="7176" width="10.5703125" customWidth="1"/>
    <col min="7177" max="7177" width="9.7109375" bestFit="1" customWidth="1"/>
    <col min="7178" max="7178" width="10.140625" customWidth="1"/>
    <col min="7179" max="7179" width="9.85546875" bestFit="1" customWidth="1"/>
    <col min="7423" max="7423" width="1.5703125" customWidth="1"/>
    <col min="7424" max="7424" width="4.140625" customWidth="1"/>
    <col min="7425" max="7425" width="5.5703125" customWidth="1"/>
    <col min="7426" max="7426" width="7.7109375" customWidth="1"/>
    <col min="7427" max="7427" width="6.28515625" customWidth="1"/>
    <col min="7428" max="7428" width="0" hidden="1" customWidth="1"/>
    <col min="7429" max="7429" width="24.7109375" customWidth="1"/>
    <col min="7430" max="7430" width="9.85546875" customWidth="1"/>
    <col min="7431" max="7431" width="0" hidden="1" customWidth="1"/>
    <col min="7432" max="7432" width="10.5703125" customWidth="1"/>
    <col min="7433" max="7433" width="9.7109375" bestFit="1" customWidth="1"/>
    <col min="7434" max="7434" width="10.140625" customWidth="1"/>
    <col min="7435" max="7435" width="9.85546875" bestFit="1" customWidth="1"/>
    <col min="7679" max="7679" width="1.5703125" customWidth="1"/>
    <col min="7680" max="7680" width="4.140625" customWidth="1"/>
    <col min="7681" max="7681" width="5.5703125" customWidth="1"/>
    <col min="7682" max="7682" width="7.7109375" customWidth="1"/>
    <col min="7683" max="7683" width="6.28515625" customWidth="1"/>
    <col min="7684" max="7684" width="0" hidden="1" customWidth="1"/>
    <col min="7685" max="7685" width="24.7109375" customWidth="1"/>
    <col min="7686" max="7686" width="9.85546875" customWidth="1"/>
    <col min="7687" max="7687" width="0" hidden="1" customWidth="1"/>
    <col min="7688" max="7688" width="10.5703125" customWidth="1"/>
    <col min="7689" max="7689" width="9.7109375" bestFit="1" customWidth="1"/>
    <col min="7690" max="7690" width="10.140625" customWidth="1"/>
    <col min="7691" max="7691" width="9.85546875" bestFit="1" customWidth="1"/>
    <col min="7935" max="7935" width="1.5703125" customWidth="1"/>
    <col min="7936" max="7936" width="4.140625" customWidth="1"/>
    <col min="7937" max="7937" width="5.5703125" customWidth="1"/>
    <col min="7938" max="7938" width="7.7109375" customWidth="1"/>
    <col min="7939" max="7939" width="6.28515625" customWidth="1"/>
    <col min="7940" max="7940" width="0" hidden="1" customWidth="1"/>
    <col min="7941" max="7941" width="24.7109375" customWidth="1"/>
    <col min="7942" max="7942" width="9.85546875" customWidth="1"/>
    <col min="7943" max="7943" width="0" hidden="1" customWidth="1"/>
    <col min="7944" max="7944" width="10.5703125" customWidth="1"/>
    <col min="7945" max="7945" width="9.7109375" bestFit="1" customWidth="1"/>
    <col min="7946" max="7946" width="10.140625" customWidth="1"/>
    <col min="7947" max="7947" width="9.85546875" bestFit="1" customWidth="1"/>
    <col min="8191" max="8191" width="1.5703125" customWidth="1"/>
    <col min="8192" max="8192" width="4.140625" customWidth="1"/>
    <col min="8193" max="8193" width="5.5703125" customWidth="1"/>
    <col min="8194" max="8194" width="7.7109375" customWidth="1"/>
    <col min="8195" max="8195" width="6.28515625" customWidth="1"/>
    <col min="8196" max="8196" width="0" hidden="1" customWidth="1"/>
    <col min="8197" max="8197" width="24.7109375" customWidth="1"/>
    <col min="8198" max="8198" width="9.85546875" customWidth="1"/>
    <col min="8199" max="8199" width="0" hidden="1" customWidth="1"/>
    <col min="8200" max="8200" width="10.5703125" customWidth="1"/>
    <col min="8201" max="8201" width="9.7109375" bestFit="1" customWidth="1"/>
    <col min="8202" max="8202" width="10.140625" customWidth="1"/>
    <col min="8203" max="8203" width="9.85546875" bestFit="1" customWidth="1"/>
    <col min="8447" max="8447" width="1.5703125" customWidth="1"/>
    <col min="8448" max="8448" width="4.140625" customWidth="1"/>
    <col min="8449" max="8449" width="5.5703125" customWidth="1"/>
    <col min="8450" max="8450" width="7.7109375" customWidth="1"/>
    <col min="8451" max="8451" width="6.28515625" customWidth="1"/>
    <col min="8452" max="8452" width="0" hidden="1" customWidth="1"/>
    <col min="8453" max="8453" width="24.7109375" customWidth="1"/>
    <col min="8454" max="8454" width="9.85546875" customWidth="1"/>
    <col min="8455" max="8455" width="0" hidden="1" customWidth="1"/>
    <col min="8456" max="8456" width="10.5703125" customWidth="1"/>
    <col min="8457" max="8457" width="9.7109375" bestFit="1" customWidth="1"/>
    <col min="8458" max="8458" width="10.140625" customWidth="1"/>
    <col min="8459" max="8459" width="9.85546875" bestFit="1" customWidth="1"/>
    <col min="8703" max="8703" width="1.5703125" customWidth="1"/>
    <col min="8704" max="8704" width="4.140625" customWidth="1"/>
    <col min="8705" max="8705" width="5.5703125" customWidth="1"/>
    <col min="8706" max="8706" width="7.7109375" customWidth="1"/>
    <col min="8707" max="8707" width="6.28515625" customWidth="1"/>
    <col min="8708" max="8708" width="0" hidden="1" customWidth="1"/>
    <col min="8709" max="8709" width="24.7109375" customWidth="1"/>
    <col min="8710" max="8710" width="9.85546875" customWidth="1"/>
    <col min="8711" max="8711" width="0" hidden="1" customWidth="1"/>
    <col min="8712" max="8712" width="10.5703125" customWidth="1"/>
    <col min="8713" max="8713" width="9.7109375" bestFit="1" customWidth="1"/>
    <col min="8714" max="8714" width="10.140625" customWidth="1"/>
    <col min="8715" max="8715" width="9.85546875" bestFit="1" customWidth="1"/>
    <col min="8959" max="8959" width="1.5703125" customWidth="1"/>
    <col min="8960" max="8960" width="4.140625" customWidth="1"/>
    <col min="8961" max="8961" width="5.5703125" customWidth="1"/>
    <col min="8962" max="8962" width="7.7109375" customWidth="1"/>
    <col min="8963" max="8963" width="6.28515625" customWidth="1"/>
    <col min="8964" max="8964" width="0" hidden="1" customWidth="1"/>
    <col min="8965" max="8965" width="24.7109375" customWidth="1"/>
    <col min="8966" max="8966" width="9.85546875" customWidth="1"/>
    <col min="8967" max="8967" width="0" hidden="1" customWidth="1"/>
    <col min="8968" max="8968" width="10.5703125" customWidth="1"/>
    <col min="8969" max="8969" width="9.7109375" bestFit="1" customWidth="1"/>
    <col min="8970" max="8970" width="10.140625" customWidth="1"/>
    <col min="8971" max="8971" width="9.85546875" bestFit="1" customWidth="1"/>
    <col min="9215" max="9215" width="1.5703125" customWidth="1"/>
    <col min="9216" max="9216" width="4.140625" customWidth="1"/>
    <col min="9217" max="9217" width="5.5703125" customWidth="1"/>
    <col min="9218" max="9218" width="7.7109375" customWidth="1"/>
    <col min="9219" max="9219" width="6.28515625" customWidth="1"/>
    <col min="9220" max="9220" width="0" hidden="1" customWidth="1"/>
    <col min="9221" max="9221" width="24.7109375" customWidth="1"/>
    <col min="9222" max="9222" width="9.85546875" customWidth="1"/>
    <col min="9223" max="9223" width="0" hidden="1" customWidth="1"/>
    <col min="9224" max="9224" width="10.5703125" customWidth="1"/>
    <col min="9225" max="9225" width="9.7109375" bestFit="1" customWidth="1"/>
    <col min="9226" max="9226" width="10.140625" customWidth="1"/>
    <col min="9227" max="9227" width="9.85546875" bestFit="1" customWidth="1"/>
    <col min="9471" max="9471" width="1.5703125" customWidth="1"/>
    <col min="9472" max="9472" width="4.140625" customWidth="1"/>
    <col min="9473" max="9473" width="5.5703125" customWidth="1"/>
    <col min="9474" max="9474" width="7.7109375" customWidth="1"/>
    <col min="9475" max="9475" width="6.28515625" customWidth="1"/>
    <col min="9476" max="9476" width="0" hidden="1" customWidth="1"/>
    <col min="9477" max="9477" width="24.7109375" customWidth="1"/>
    <col min="9478" max="9478" width="9.85546875" customWidth="1"/>
    <col min="9479" max="9479" width="0" hidden="1" customWidth="1"/>
    <col min="9480" max="9480" width="10.5703125" customWidth="1"/>
    <col min="9481" max="9481" width="9.7109375" bestFit="1" customWidth="1"/>
    <col min="9482" max="9482" width="10.140625" customWidth="1"/>
    <col min="9483" max="9483" width="9.85546875" bestFit="1" customWidth="1"/>
    <col min="9727" max="9727" width="1.5703125" customWidth="1"/>
    <col min="9728" max="9728" width="4.140625" customWidth="1"/>
    <col min="9729" max="9729" width="5.5703125" customWidth="1"/>
    <col min="9730" max="9730" width="7.7109375" customWidth="1"/>
    <col min="9731" max="9731" width="6.28515625" customWidth="1"/>
    <col min="9732" max="9732" width="0" hidden="1" customWidth="1"/>
    <col min="9733" max="9733" width="24.7109375" customWidth="1"/>
    <col min="9734" max="9734" width="9.85546875" customWidth="1"/>
    <col min="9735" max="9735" width="0" hidden="1" customWidth="1"/>
    <col min="9736" max="9736" width="10.5703125" customWidth="1"/>
    <col min="9737" max="9737" width="9.7109375" bestFit="1" customWidth="1"/>
    <col min="9738" max="9738" width="10.140625" customWidth="1"/>
    <col min="9739" max="9739" width="9.85546875" bestFit="1" customWidth="1"/>
    <col min="9983" max="9983" width="1.5703125" customWidth="1"/>
    <col min="9984" max="9984" width="4.140625" customWidth="1"/>
    <col min="9985" max="9985" width="5.5703125" customWidth="1"/>
    <col min="9986" max="9986" width="7.7109375" customWidth="1"/>
    <col min="9987" max="9987" width="6.28515625" customWidth="1"/>
    <col min="9988" max="9988" width="0" hidden="1" customWidth="1"/>
    <col min="9989" max="9989" width="24.7109375" customWidth="1"/>
    <col min="9990" max="9990" width="9.85546875" customWidth="1"/>
    <col min="9991" max="9991" width="0" hidden="1" customWidth="1"/>
    <col min="9992" max="9992" width="10.5703125" customWidth="1"/>
    <col min="9993" max="9993" width="9.7109375" bestFit="1" customWidth="1"/>
    <col min="9994" max="9994" width="10.140625" customWidth="1"/>
    <col min="9995" max="9995" width="9.85546875" bestFit="1" customWidth="1"/>
    <col min="10239" max="10239" width="1.5703125" customWidth="1"/>
    <col min="10240" max="10240" width="4.140625" customWidth="1"/>
    <col min="10241" max="10241" width="5.5703125" customWidth="1"/>
    <col min="10242" max="10242" width="7.7109375" customWidth="1"/>
    <col min="10243" max="10243" width="6.28515625" customWidth="1"/>
    <col min="10244" max="10244" width="0" hidden="1" customWidth="1"/>
    <col min="10245" max="10245" width="24.7109375" customWidth="1"/>
    <col min="10246" max="10246" width="9.85546875" customWidth="1"/>
    <col min="10247" max="10247" width="0" hidden="1" customWidth="1"/>
    <col min="10248" max="10248" width="10.5703125" customWidth="1"/>
    <col min="10249" max="10249" width="9.7109375" bestFit="1" customWidth="1"/>
    <col min="10250" max="10250" width="10.140625" customWidth="1"/>
    <col min="10251" max="10251" width="9.85546875" bestFit="1" customWidth="1"/>
    <col min="10495" max="10495" width="1.5703125" customWidth="1"/>
    <col min="10496" max="10496" width="4.140625" customWidth="1"/>
    <col min="10497" max="10497" width="5.5703125" customWidth="1"/>
    <col min="10498" max="10498" width="7.7109375" customWidth="1"/>
    <col min="10499" max="10499" width="6.28515625" customWidth="1"/>
    <col min="10500" max="10500" width="0" hidden="1" customWidth="1"/>
    <col min="10501" max="10501" width="24.7109375" customWidth="1"/>
    <col min="10502" max="10502" width="9.85546875" customWidth="1"/>
    <col min="10503" max="10503" width="0" hidden="1" customWidth="1"/>
    <col min="10504" max="10504" width="10.5703125" customWidth="1"/>
    <col min="10505" max="10505" width="9.7109375" bestFit="1" customWidth="1"/>
    <col min="10506" max="10506" width="10.140625" customWidth="1"/>
    <col min="10507" max="10507" width="9.85546875" bestFit="1" customWidth="1"/>
    <col min="10751" max="10751" width="1.5703125" customWidth="1"/>
    <col min="10752" max="10752" width="4.140625" customWidth="1"/>
    <col min="10753" max="10753" width="5.5703125" customWidth="1"/>
    <col min="10754" max="10754" width="7.7109375" customWidth="1"/>
    <col min="10755" max="10755" width="6.28515625" customWidth="1"/>
    <col min="10756" max="10756" width="0" hidden="1" customWidth="1"/>
    <col min="10757" max="10757" width="24.7109375" customWidth="1"/>
    <col min="10758" max="10758" width="9.85546875" customWidth="1"/>
    <col min="10759" max="10759" width="0" hidden="1" customWidth="1"/>
    <col min="10760" max="10760" width="10.5703125" customWidth="1"/>
    <col min="10761" max="10761" width="9.7109375" bestFit="1" customWidth="1"/>
    <col min="10762" max="10762" width="10.140625" customWidth="1"/>
    <col min="10763" max="10763" width="9.85546875" bestFit="1" customWidth="1"/>
    <col min="11007" max="11007" width="1.5703125" customWidth="1"/>
    <col min="11008" max="11008" width="4.140625" customWidth="1"/>
    <col min="11009" max="11009" width="5.5703125" customWidth="1"/>
    <col min="11010" max="11010" width="7.7109375" customWidth="1"/>
    <col min="11011" max="11011" width="6.28515625" customWidth="1"/>
    <col min="11012" max="11012" width="0" hidden="1" customWidth="1"/>
    <col min="11013" max="11013" width="24.7109375" customWidth="1"/>
    <col min="11014" max="11014" width="9.85546875" customWidth="1"/>
    <col min="11015" max="11015" width="0" hidden="1" customWidth="1"/>
    <col min="11016" max="11016" width="10.5703125" customWidth="1"/>
    <col min="11017" max="11017" width="9.7109375" bestFit="1" customWidth="1"/>
    <col min="11018" max="11018" width="10.140625" customWidth="1"/>
    <col min="11019" max="11019" width="9.85546875" bestFit="1" customWidth="1"/>
    <col min="11263" max="11263" width="1.5703125" customWidth="1"/>
    <col min="11264" max="11264" width="4.140625" customWidth="1"/>
    <col min="11265" max="11265" width="5.5703125" customWidth="1"/>
    <col min="11266" max="11266" width="7.7109375" customWidth="1"/>
    <col min="11267" max="11267" width="6.28515625" customWidth="1"/>
    <col min="11268" max="11268" width="0" hidden="1" customWidth="1"/>
    <col min="11269" max="11269" width="24.7109375" customWidth="1"/>
    <col min="11270" max="11270" width="9.85546875" customWidth="1"/>
    <col min="11271" max="11271" width="0" hidden="1" customWidth="1"/>
    <col min="11272" max="11272" width="10.5703125" customWidth="1"/>
    <col min="11273" max="11273" width="9.7109375" bestFit="1" customWidth="1"/>
    <col min="11274" max="11274" width="10.140625" customWidth="1"/>
    <col min="11275" max="11275" width="9.85546875" bestFit="1" customWidth="1"/>
    <col min="11519" max="11519" width="1.5703125" customWidth="1"/>
    <col min="11520" max="11520" width="4.140625" customWidth="1"/>
    <col min="11521" max="11521" width="5.5703125" customWidth="1"/>
    <col min="11522" max="11522" width="7.7109375" customWidth="1"/>
    <col min="11523" max="11523" width="6.28515625" customWidth="1"/>
    <col min="11524" max="11524" width="0" hidden="1" customWidth="1"/>
    <col min="11525" max="11525" width="24.7109375" customWidth="1"/>
    <col min="11526" max="11526" width="9.85546875" customWidth="1"/>
    <col min="11527" max="11527" width="0" hidden="1" customWidth="1"/>
    <col min="11528" max="11528" width="10.5703125" customWidth="1"/>
    <col min="11529" max="11529" width="9.7109375" bestFit="1" customWidth="1"/>
    <col min="11530" max="11530" width="10.140625" customWidth="1"/>
    <col min="11531" max="11531" width="9.85546875" bestFit="1" customWidth="1"/>
    <col min="11775" max="11775" width="1.5703125" customWidth="1"/>
    <col min="11776" max="11776" width="4.140625" customWidth="1"/>
    <col min="11777" max="11777" width="5.5703125" customWidth="1"/>
    <col min="11778" max="11778" width="7.7109375" customWidth="1"/>
    <col min="11779" max="11779" width="6.28515625" customWidth="1"/>
    <col min="11780" max="11780" width="0" hidden="1" customWidth="1"/>
    <col min="11781" max="11781" width="24.7109375" customWidth="1"/>
    <col min="11782" max="11782" width="9.85546875" customWidth="1"/>
    <col min="11783" max="11783" width="0" hidden="1" customWidth="1"/>
    <col min="11784" max="11784" width="10.5703125" customWidth="1"/>
    <col min="11785" max="11785" width="9.7109375" bestFit="1" customWidth="1"/>
    <col min="11786" max="11786" width="10.140625" customWidth="1"/>
    <col min="11787" max="11787" width="9.85546875" bestFit="1" customWidth="1"/>
    <col min="12031" max="12031" width="1.5703125" customWidth="1"/>
    <col min="12032" max="12032" width="4.140625" customWidth="1"/>
    <col min="12033" max="12033" width="5.5703125" customWidth="1"/>
    <col min="12034" max="12034" width="7.7109375" customWidth="1"/>
    <col min="12035" max="12035" width="6.28515625" customWidth="1"/>
    <col min="12036" max="12036" width="0" hidden="1" customWidth="1"/>
    <col min="12037" max="12037" width="24.7109375" customWidth="1"/>
    <col min="12038" max="12038" width="9.85546875" customWidth="1"/>
    <col min="12039" max="12039" width="0" hidden="1" customWidth="1"/>
    <col min="12040" max="12040" width="10.5703125" customWidth="1"/>
    <col min="12041" max="12041" width="9.7109375" bestFit="1" customWidth="1"/>
    <col min="12042" max="12042" width="10.140625" customWidth="1"/>
    <col min="12043" max="12043" width="9.85546875" bestFit="1" customWidth="1"/>
    <col min="12287" max="12287" width="1.5703125" customWidth="1"/>
    <col min="12288" max="12288" width="4.140625" customWidth="1"/>
    <col min="12289" max="12289" width="5.5703125" customWidth="1"/>
    <col min="12290" max="12290" width="7.7109375" customWidth="1"/>
    <col min="12291" max="12291" width="6.28515625" customWidth="1"/>
    <col min="12292" max="12292" width="0" hidden="1" customWidth="1"/>
    <col min="12293" max="12293" width="24.7109375" customWidth="1"/>
    <col min="12294" max="12294" width="9.85546875" customWidth="1"/>
    <col min="12295" max="12295" width="0" hidden="1" customWidth="1"/>
    <col min="12296" max="12296" width="10.5703125" customWidth="1"/>
    <col min="12297" max="12297" width="9.7109375" bestFit="1" customWidth="1"/>
    <col min="12298" max="12298" width="10.140625" customWidth="1"/>
    <col min="12299" max="12299" width="9.85546875" bestFit="1" customWidth="1"/>
    <col min="12543" max="12543" width="1.5703125" customWidth="1"/>
    <col min="12544" max="12544" width="4.140625" customWidth="1"/>
    <col min="12545" max="12545" width="5.5703125" customWidth="1"/>
    <col min="12546" max="12546" width="7.7109375" customWidth="1"/>
    <col min="12547" max="12547" width="6.28515625" customWidth="1"/>
    <col min="12548" max="12548" width="0" hidden="1" customWidth="1"/>
    <col min="12549" max="12549" width="24.7109375" customWidth="1"/>
    <col min="12550" max="12550" width="9.85546875" customWidth="1"/>
    <col min="12551" max="12551" width="0" hidden="1" customWidth="1"/>
    <col min="12552" max="12552" width="10.5703125" customWidth="1"/>
    <col min="12553" max="12553" width="9.7109375" bestFit="1" customWidth="1"/>
    <col min="12554" max="12554" width="10.140625" customWidth="1"/>
    <col min="12555" max="12555" width="9.85546875" bestFit="1" customWidth="1"/>
    <col min="12799" max="12799" width="1.5703125" customWidth="1"/>
    <col min="12800" max="12800" width="4.140625" customWidth="1"/>
    <col min="12801" max="12801" width="5.5703125" customWidth="1"/>
    <col min="12802" max="12802" width="7.7109375" customWidth="1"/>
    <col min="12803" max="12803" width="6.28515625" customWidth="1"/>
    <col min="12804" max="12804" width="0" hidden="1" customWidth="1"/>
    <col min="12805" max="12805" width="24.7109375" customWidth="1"/>
    <col min="12806" max="12806" width="9.85546875" customWidth="1"/>
    <col min="12807" max="12807" width="0" hidden="1" customWidth="1"/>
    <col min="12808" max="12808" width="10.5703125" customWidth="1"/>
    <col min="12809" max="12809" width="9.7109375" bestFit="1" customWidth="1"/>
    <col min="12810" max="12810" width="10.140625" customWidth="1"/>
    <col min="12811" max="12811" width="9.85546875" bestFit="1" customWidth="1"/>
    <col min="13055" max="13055" width="1.5703125" customWidth="1"/>
    <col min="13056" max="13056" width="4.140625" customWidth="1"/>
    <col min="13057" max="13057" width="5.5703125" customWidth="1"/>
    <col min="13058" max="13058" width="7.7109375" customWidth="1"/>
    <col min="13059" max="13059" width="6.28515625" customWidth="1"/>
    <col min="13060" max="13060" width="0" hidden="1" customWidth="1"/>
    <col min="13061" max="13061" width="24.7109375" customWidth="1"/>
    <col min="13062" max="13062" width="9.85546875" customWidth="1"/>
    <col min="13063" max="13063" width="0" hidden="1" customWidth="1"/>
    <col min="13064" max="13064" width="10.5703125" customWidth="1"/>
    <col min="13065" max="13065" width="9.7109375" bestFit="1" customWidth="1"/>
    <col min="13066" max="13066" width="10.140625" customWidth="1"/>
    <col min="13067" max="13067" width="9.85546875" bestFit="1" customWidth="1"/>
    <col min="13311" max="13311" width="1.5703125" customWidth="1"/>
    <col min="13312" max="13312" width="4.140625" customWidth="1"/>
    <col min="13313" max="13313" width="5.5703125" customWidth="1"/>
    <col min="13314" max="13314" width="7.7109375" customWidth="1"/>
    <col min="13315" max="13315" width="6.28515625" customWidth="1"/>
    <col min="13316" max="13316" width="0" hidden="1" customWidth="1"/>
    <col min="13317" max="13317" width="24.7109375" customWidth="1"/>
    <col min="13318" max="13318" width="9.85546875" customWidth="1"/>
    <col min="13319" max="13319" width="0" hidden="1" customWidth="1"/>
    <col min="13320" max="13320" width="10.5703125" customWidth="1"/>
    <col min="13321" max="13321" width="9.7109375" bestFit="1" customWidth="1"/>
    <col min="13322" max="13322" width="10.140625" customWidth="1"/>
    <col min="13323" max="13323" width="9.85546875" bestFit="1" customWidth="1"/>
    <col min="13567" max="13567" width="1.5703125" customWidth="1"/>
    <col min="13568" max="13568" width="4.140625" customWidth="1"/>
    <col min="13569" max="13569" width="5.5703125" customWidth="1"/>
    <col min="13570" max="13570" width="7.7109375" customWidth="1"/>
    <col min="13571" max="13571" width="6.28515625" customWidth="1"/>
    <col min="13572" max="13572" width="0" hidden="1" customWidth="1"/>
    <col min="13573" max="13573" width="24.7109375" customWidth="1"/>
    <col min="13574" max="13574" width="9.85546875" customWidth="1"/>
    <col min="13575" max="13575" width="0" hidden="1" customWidth="1"/>
    <col min="13576" max="13576" width="10.5703125" customWidth="1"/>
    <col min="13577" max="13577" width="9.7109375" bestFit="1" customWidth="1"/>
    <col min="13578" max="13578" width="10.140625" customWidth="1"/>
    <col min="13579" max="13579" width="9.85546875" bestFit="1" customWidth="1"/>
    <col min="13823" max="13823" width="1.5703125" customWidth="1"/>
    <col min="13824" max="13824" width="4.140625" customWidth="1"/>
    <col min="13825" max="13825" width="5.5703125" customWidth="1"/>
    <col min="13826" max="13826" width="7.7109375" customWidth="1"/>
    <col min="13827" max="13827" width="6.28515625" customWidth="1"/>
    <col min="13828" max="13828" width="0" hidden="1" customWidth="1"/>
    <col min="13829" max="13829" width="24.7109375" customWidth="1"/>
    <col min="13830" max="13830" width="9.85546875" customWidth="1"/>
    <col min="13831" max="13831" width="0" hidden="1" customWidth="1"/>
    <col min="13832" max="13832" width="10.5703125" customWidth="1"/>
    <col min="13833" max="13833" width="9.7109375" bestFit="1" customWidth="1"/>
    <col min="13834" max="13834" width="10.140625" customWidth="1"/>
    <col min="13835" max="13835" width="9.85546875" bestFit="1" customWidth="1"/>
    <col min="14079" max="14079" width="1.5703125" customWidth="1"/>
    <col min="14080" max="14080" width="4.140625" customWidth="1"/>
    <col min="14081" max="14081" width="5.5703125" customWidth="1"/>
    <col min="14082" max="14082" width="7.7109375" customWidth="1"/>
    <col min="14083" max="14083" width="6.28515625" customWidth="1"/>
    <col min="14084" max="14084" width="0" hidden="1" customWidth="1"/>
    <col min="14085" max="14085" width="24.7109375" customWidth="1"/>
    <col min="14086" max="14086" width="9.85546875" customWidth="1"/>
    <col min="14087" max="14087" width="0" hidden="1" customWidth="1"/>
    <col min="14088" max="14088" width="10.5703125" customWidth="1"/>
    <col min="14089" max="14089" width="9.7109375" bestFit="1" customWidth="1"/>
    <col min="14090" max="14090" width="10.140625" customWidth="1"/>
    <col min="14091" max="14091" width="9.85546875" bestFit="1" customWidth="1"/>
    <col min="14335" max="14335" width="1.5703125" customWidth="1"/>
    <col min="14336" max="14336" width="4.140625" customWidth="1"/>
    <col min="14337" max="14337" width="5.5703125" customWidth="1"/>
    <col min="14338" max="14338" width="7.7109375" customWidth="1"/>
    <col min="14339" max="14339" width="6.28515625" customWidth="1"/>
    <col min="14340" max="14340" width="0" hidden="1" customWidth="1"/>
    <col min="14341" max="14341" width="24.7109375" customWidth="1"/>
    <col min="14342" max="14342" width="9.85546875" customWidth="1"/>
    <col min="14343" max="14343" width="0" hidden="1" customWidth="1"/>
    <col min="14344" max="14344" width="10.5703125" customWidth="1"/>
    <col min="14345" max="14345" width="9.7109375" bestFit="1" customWidth="1"/>
    <col min="14346" max="14346" width="10.140625" customWidth="1"/>
    <col min="14347" max="14347" width="9.85546875" bestFit="1" customWidth="1"/>
    <col min="14591" max="14591" width="1.5703125" customWidth="1"/>
    <col min="14592" max="14592" width="4.140625" customWidth="1"/>
    <col min="14593" max="14593" width="5.5703125" customWidth="1"/>
    <col min="14594" max="14594" width="7.7109375" customWidth="1"/>
    <col min="14595" max="14595" width="6.28515625" customWidth="1"/>
    <col min="14596" max="14596" width="0" hidden="1" customWidth="1"/>
    <col min="14597" max="14597" width="24.7109375" customWidth="1"/>
    <col min="14598" max="14598" width="9.85546875" customWidth="1"/>
    <col min="14599" max="14599" width="0" hidden="1" customWidth="1"/>
    <col min="14600" max="14600" width="10.5703125" customWidth="1"/>
    <col min="14601" max="14601" width="9.7109375" bestFit="1" customWidth="1"/>
    <col min="14602" max="14602" width="10.140625" customWidth="1"/>
    <col min="14603" max="14603" width="9.85546875" bestFit="1" customWidth="1"/>
    <col min="14847" max="14847" width="1.5703125" customWidth="1"/>
    <col min="14848" max="14848" width="4.140625" customWidth="1"/>
    <col min="14849" max="14849" width="5.5703125" customWidth="1"/>
    <col min="14850" max="14850" width="7.7109375" customWidth="1"/>
    <col min="14851" max="14851" width="6.28515625" customWidth="1"/>
    <col min="14852" max="14852" width="0" hidden="1" customWidth="1"/>
    <col min="14853" max="14853" width="24.7109375" customWidth="1"/>
    <col min="14854" max="14854" width="9.85546875" customWidth="1"/>
    <col min="14855" max="14855" width="0" hidden="1" customWidth="1"/>
    <col min="14856" max="14856" width="10.5703125" customWidth="1"/>
    <col min="14857" max="14857" width="9.7109375" bestFit="1" customWidth="1"/>
    <col min="14858" max="14858" width="10.140625" customWidth="1"/>
    <col min="14859" max="14859" width="9.85546875" bestFit="1" customWidth="1"/>
    <col min="15103" max="15103" width="1.5703125" customWidth="1"/>
    <col min="15104" max="15104" width="4.140625" customWidth="1"/>
    <col min="15105" max="15105" width="5.5703125" customWidth="1"/>
    <col min="15106" max="15106" width="7.7109375" customWidth="1"/>
    <col min="15107" max="15107" width="6.28515625" customWidth="1"/>
    <col min="15108" max="15108" width="0" hidden="1" customWidth="1"/>
    <col min="15109" max="15109" width="24.7109375" customWidth="1"/>
    <col min="15110" max="15110" width="9.85546875" customWidth="1"/>
    <col min="15111" max="15111" width="0" hidden="1" customWidth="1"/>
    <col min="15112" max="15112" width="10.5703125" customWidth="1"/>
    <col min="15113" max="15113" width="9.7109375" bestFit="1" customWidth="1"/>
    <col min="15114" max="15114" width="10.140625" customWidth="1"/>
    <col min="15115" max="15115" width="9.85546875" bestFit="1" customWidth="1"/>
    <col min="15359" max="15359" width="1.5703125" customWidth="1"/>
    <col min="15360" max="15360" width="4.140625" customWidth="1"/>
    <col min="15361" max="15361" width="5.5703125" customWidth="1"/>
    <col min="15362" max="15362" width="7.7109375" customWidth="1"/>
    <col min="15363" max="15363" width="6.28515625" customWidth="1"/>
    <col min="15364" max="15364" width="0" hidden="1" customWidth="1"/>
    <col min="15365" max="15365" width="24.7109375" customWidth="1"/>
    <col min="15366" max="15366" width="9.85546875" customWidth="1"/>
    <col min="15367" max="15367" width="0" hidden="1" customWidth="1"/>
    <col min="15368" max="15368" width="10.5703125" customWidth="1"/>
    <col min="15369" max="15369" width="9.7109375" bestFit="1" customWidth="1"/>
    <col min="15370" max="15370" width="10.140625" customWidth="1"/>
    <col min="15371" max="15371" width="9.85546875" bestFit="1" customWidth="1"/>
    <col min="15615" max="15615" width="1.5703125" customWidth="1"/>
    <col min="15616" max="15616" width="4.140625" customWidth="1"/>
    <col min="15617" max="15617" width="5.5703125" customWidth="1"/>
    <col min="15618" max="15618" width="7.7109375" customWidth="1"/>
    <col min="15619" max="15619" width="6.28515625" customWidth="1"/>
    <col min="15620" max="15620" width="0" hidden="1" customWidth="1"/>
    <col min="15621" max="15621" width="24.7109375" customWidth="1"/>
    <col min="15622" max="15622" width="9.85546875" customWidth="1"/>
    <col min="15623" max="15623" width="0" hidden="1" customWidth="1"/>
    <col min="15624" max="15624" width="10.5703125" customWidth="1"/>
    <col min="15625" max="15625" width="9.7109375" bestFit="1" customWidth="1"/>
    <col min="15626" max="15626" width="10.140625" customWidth="1"/>
    <col min="15627" max="15627" width="9.85546875" bestFit="1" customWidth="1"/>
    <col min="15871" max="15871" width="1.5703125" customWidth="1"/>
    <col min="15872" max="15872" width="4.140625" customWidth="1"/>
    <col min="15873" max="15873" width="5.5703125" customWidth="1"/>
    <col min="15874" max="15874" width="7.7109375" customWidth="1"/>
    <col min="15875" max="15875" width="6.28515625" customWidth="1"/>
    <col min="15876" max="15876" width="0" hidden="1" customWidth="1"/>
    <col min="15877" max="15877" width="24.7109375" customWidth="1"/>
    <col min="15878" max="15878" width="9.85546875" customWidth="1"/>
    <col min="15879" max="15879" width="0" hidden="1" customWidth="1"/>
    <col min="15880" max="15880" width="10.5703125" customWidth="1"/>
    <col min="15881" max="15881" width="9.7109375" bestFit="1" customWidth="1"/>
    <col min="15882" max="15882" width="10.140625" customWidth="1"/>
    <col min="15883" max="15883" width="9.85546875" bestFit="1" customWidth="1"/>
    <col min="16127" max="16127" width="1.5703125" customWidth="1"/>
    <col min="16128" max="16128" width="4.140625" customWidth="1"/>
    <col min="16129" max="16129" width="5.5703125" customWidth="1"/>
    <col min="16130" max="16130" width="7.7109375" customWidth="1"/>
    <col min="16131" max="16131" width="6.28515625" customWidth="1"/>
    <col min="16132" max="16132" width="0" hidden="1" customWidth="1"/>
    <col min="16133" max="16133" width="24.7109375" customWidth="1"/>
    <col min="16134" max="16134" width="9.85546875" customWidth="1"/>
    <col min="16135" max="16135" width="0" hidden="1" customWidth="1"/>
    <col min="16136" max="16136" width="10.5703125" customWidth="1"/>
    <col min="16137" max="16137" width="9.7109375" bestFit="1" customWidth="1"/>
    <col min="16138" max="16138" width="10.140625" customWidth="1"/>
    <col min="16139" max="16139" width="9.85546875" bestFit="1" customWidth="1"/>
  </cols>
  <sheetData>
    <row r="1" spans="2:14" ht="15.75" thickBot="1" x14ac:dyDescent="0.3"/>
    <row r="2" spans="2:14" ht="18.75" x14ac:dyDescent="0.3">
      <c r="B2" s="441" t="s">
        <v>251</v>
      </c>
      <c r="C2" s="442"/>
      <c r="D2" s="442"/>
      <c r="E2" s="442"/>
      <c r="F2" s="442"/>
      <c r="G2" s="442"/>
      <c r="H2" s="442"/>
      <c r="I2" s="647"/>
      <c r="J2" s="647"/>
      <c r="K2" s="300"/>
      <c r="L2" s="300"/>
      <c r="M2" s="300"/>
      <c r="N2" s="300"/>
    </row>
    <row r="3" spans="2:14" ht="38.25" x14ac:dyDescent="0.25">
      <c r="B3" s="1014" t="s">
        <v>0</v>
      </c>
      <c r="C3" s="1015"/>
      <c r="D3" s="1015"/>
      <c r="E3" s="1015"/>
      <c r="F3" s="1015"/>
      <c r="G3" s="1016"/>
      <c r="H3" s="538" t="s">
        <v>310</v>
      </c>
      <c r="I3" s="538" t="s">
        <v>311</v>
      </c>
      <c r="J3" s="538" t="s">
        <v>312</v>
      </c>
      <c r="K3" s="538" t="s">
        <v>313</v>
      </c>
      <c r="L3" s="655" t="s">
        <v>314</v>
      </c>
      <c r="M3" s="538" t="s">
        <v>315</v>
      </c>
      <c r="N3" s="538" t="s">
        <v>316</v>
      </c>
    </row>
    <row r="4" spans="2:14" x14ac:dyDescent="0.25">
      <c r="B4" s="443"/>
      <c r="C4" s="242"/>
      <c r="D4" s="242"/>
      <c r="E4" s="242"/>
      <c r="F4" s="242"/>
      <c r="G4" s="242"/>
      <c r="H4" s="301"/>
      <c r="I4" s="301"/>
      <c r="J4" s="301"/>
      <c r="K4" s="242"/>
      <c r="L4" s="242"/>
      <c r="M4" s="242"/>
      <c r="N4" s="242"/>
    </row>
    <row r="5" spans="2:14" ht="45" x14ac:dyDescent="0.25">
      <c r="B5" s="302" t="s">
        <v>209</v>
      </c>
      <c r="C5" s="303" t="s">
        <v>210</v>
      </c>
      <c r="D5" s="304" t="s">
        <v>211</v>
      </c>
      <c r="E5" s="304" t="s">
        <v>212</v>
      </c>
      <c r="F5" s="304" t="s">
        <v>239</v>
      </c>
      <c r="G5" s="304" t="s">
        <v>214</v>
      </c>
      <c r="H5" s="444">
        <f>H6+H10</f>
        <v>59176.44</v>
      </c>
      <c r="I5" s="648">
        <f t="shared" ref="I5" si="0">I6+I10</f>
        <v>59241.760000000002</v>
      </c>
      <c r="J5" s="648"/>
      <c r="K5" s="649">
        <f>K6+K10</f>
        <v>67800</v>
      </c>
      <c r="L5" s="649">
        <f t="shared" ref="L5:N5" si="1">L6+L10</f>
        <v>65800</v>
      </c>
      <c r="M5" s="649">
        <f t="shared" si="1"/>
        <v>60600</v>
      </c>
      <c r="N5" s="649">
        <f t="shared" si="1"/>
        <v>59600</v>
      </c>
    </row>
    <row r="6" spans="2:14" x14ac:dyDescent="0.25">
      <c r="B6" s="354"/>
      <c r="C6" s="445">
        <v>1</v>
      </c>
      <c r="D6" s="1026" t="s">
        <v>252</v>
      </c>
      <c r="E6" s="1027"/>
      <c r="F6" s="1027"/>
      <c r="G6" s="1027"/>
      <c r="H6" s="309">
        <f>H7</f>
        <v>51289.33</v>
      </c>
      <c r="I6" s="309">
        <f t="shared" ref="I6:N6" si="2">I7</f>
        <v>54177.29</v>
      </c>
      <c r="J6" s="309">
        <f t="shared" si="2"/>
        <v>53200</v>
      </c>
      <c r="K6" s="309">
        <f t="shared" si="2"/>
        <v>57200</v>
      </c>
      <c r="L6" s="309">
        <f t="shared" si="2"/>
        <v>58200</v>
      </c>
      <c r="M6" s="309">
        <f t="shared" si="2"/>
        <v>55000</v>
      </c>
      <c r="N6" s="309">
        <f t="shared" si="2"/>
        <v>54000</v>
      </c>
    </row>
    <row r="7" spans="2:14" x14ac:dyDescent="0.25">
      <c r="B7" s="310"/>
      <c r="C7" s="417"/>
      <c r="D7" s="104" t="s">
        <v>253</v>
      </c>
      <c r="E7" s="100">
        <v>630</v>
      </c>
      <c r="F7" s="100"/>
      <c r="G7" s="146" t="s">
        <v>19</v>
      </c>
      <c r="H7" s="119">
        <f>SUM(H8:H9)</f>
        <v>51289.33</v>
      </c>
      <c r="I7" s="119">
        <f t="shared" ref="I7:N7" si="3">SUM(I8:I9)</f>
        <v>54177.29</v>
      </c>
      <c r="J7" s="119">
        <f t="shared" si="3"/>
        <v>53200</v>
      </c>
      <c r="K7" s="119">
        <f t="shared" si="3"/>
        <v>57200</v>
      </c>
      <c r="L7" s="119">
        <f t="shared" si="3"/>
        <v>58200</v>
      </c>
      <c r="M7" s="119">
        <f t="shared" si="3"/>
        <v>55000</v>
      </c>
      <c r="N7" s="119">
        <f t="shared" si="3"/>
        <v>54000</v>
      </c>
    </row>
    <row r="8" spans="2:14" x14ac:dyDescent="0.25">
      <c r="B8" s="310"/>
      <c r="C8" s="417"/>
      <c r="D8" s="104" t="s">
        <v>253</v>
      </c>
      <c r="E8" s="320">
        <v>633</v>
      </c>
      <c r="F8" s="320"/>
      <c r="G8" s="317" t="s">
        <v>69</v>
      </c>
      <c r="H8" s="116">
        <v>0</v>
      </c>
      <c r="I8" s="116"/>
      <c r="J8" s="116">
        <v>0</v>
      </c>
      <c r="K8" s="116">
        <v>0</v>
      </c>
      <c r="L8" s="103"/>
      <c r="M8" s="103"/>
      <c r="N8" s="103"/>
    </row>
    <row r="9" spans="2:14" x14ac:dyDescent="0.25">
      <c r="B9" s="310"/>
      <c r="C9" s="417"/>
      <c r="D9" s="104" t="s">
        <v>253</v>
      </c>
      <c r="E9" s="320">
        <v>637</v>
      </c>
      <c r="F9" s="320"/>
      <c r="G9" s="317" t="s">
        <v>79</v>
      </c>
      <c r="H9" s="116">
        <v>51289.33</v>
      </c>
      <c r="I9" s="116">
        <v>54177.29</v>
      </c>
      <c r="J9" s="116">
        <v>53200</v>
      </c>
      <c r="K9" s="116">
        <v>57200</v>
      </c>
      <c r="L9" s="103">
        <v>58200</v>
      </c>
      <c r="M9" s="103">
        <v>55000</v>
      </c>
      <c r="N9" s="103">
        <v>54000</v>
      </c>
    </row>
    <row r="10" spans="2:14" x14ac:dyDescent="0.25">
      <c r="B10" s="354"/>
      <c r="C10" s="445">
        <v>2</v>
      </c>
      <c r="D10" s="1028" t="s">
        <v>254</v>
      </c>
      <c r="E10" s="1029"/>
      <c r="F10" s="1029"/>
      <c r="G10" s="1029"/>
      <c r="H10" s="309">
        <f>SUM(H12)</f>
        <v>7887.1100000000006</v>
      </c>
      <c r="I10" s="309">
        <f t="shared" ref="I10:N10" si="4">SUM(I12)</f>
        <v>5064.47</v>
      </c>
      <c r="J10" s="309">
        <f t="shared" si="4"/>
        <v>8600</v>
      </c>
      <c r="K10" s="309">
        <f t="shared" si="4"/>
        <v>10600</v>
      </c>
      <c r="L10" s="309">
        <f t="shared" si="4"/>
        <v>7600</v>
      </c>
      <c r="M10" s="309">
        <f t="shared" si="4"/>
        <v>5600</v>
      </c>
      <c r="N10" s="309">
        <f t="shared" si="4"/>
        <v>5600</v>
      </c>
    </row>
    <row r="11" spans="2:14" s="9" customFormat="1" x14ac:dyDescent="0.25">
      <c r="B11" s="405"/>
      <c r="C11" s="446"/>
      <c r="D11" s="447" t="s">
        <v>255</v>
      </c>
      <c r="E11" s="100">
        <v>620</v>
      </c>
      <c r="F11" s="448"/>
      <c r="G11" s="449" t="s">
        <v>256</v>
      </c>
      <c r="H11" s="119">
        <v>0</v>
      </c>
      <c r="I11" s="119"/>
      <c r="J11" s="119">
        <v>0</v>
      </c>
      <c r="K11" s="119">
        <v>0</v>
      </c>
      <c r="L11" s="119">
        <v>0</v>
      </c>
      <c r="M11" s="119">
        <v>0</v>
      </c>
      <c r="N11" s="119">
        <v>0</v>
      </c>
    </row>
    <row r="12" spans="2:14" x14ac:dyDescent="0.25">
      <c r="B12" s="310"/>
      <c r="C12" s="417"/>
      <c r="D12" s="104" t="s">
        <v>255</v>
      </c>
      <c r="E12" s="202">
        <v>630</v>
      </c>
      <c r="F12" s="202"/>
      <c r="G12" s="139" t="s">
        <v>19</v>
      </c>
      <c r="H12" s="113">
        <f>SUM(H13:H15)</f>
        <v>7887.1100000000006</v>
      </c>
      <c r="I12" s="113">
        <f t="shared" ref="I12" si="5">SUM(I13:I15)</f>
        <v>5064.47</v>
      </c>
      <c r="J12" s="113">
        <f>SUM(J13:J15)</f>
        <v>8600</v>
      </c>
      <c r="K12" s="113">
        <f>SUM(K13:K15)</f>
        <v>10600</v>
      </c>
      <c r="L12" s="113">
        <f>SUM(L13:L15)</f>
        <v>7600</v>
      </c>
      <c r="M12" s="113">
        <f t="shared" ref="M12:N12" si="6">SUM(M13:M15)</f>
        <v>5600</v>
      </c>
      <c r="N12" s="113">
        <f t="shared" si="6"/>
        <v>5600</v>
      </c>
    </row>
    <row r="13" spans="2:14" x14ac:dyDescent="0.25">
      <c r="B13" s="386"/>
      <c r="C13" s="387"/>
      <c r="D13" s="104" t="s">
        <v>255</v>
      </c>
      <c r="E13" s="152">
        <v>633</v>
      </c>
      <c r="F13" s="152"/>
      <c r="G13" s="150" t="s">
        <v>69</v>
      </c>
      <c r="H13" s="116">
        <v>4342.5200000000004</v>
      </c>
      <c r="I13" s="116">
        <v>3952.07</v>
      </c>
      <c r="J13" s="116">
        <v>6000</v>
      </c>
      <c r="K13" s="116">
        <v>3000</v>
      </c>
      <c r="L13" s="103">
        <v>2500</v>
      </c>
      <c r="M13" s="103">
        <v>2500</v>
      </c>
      <c r="N13" s="103">
        <v>2500</v>
      </c>
    </row>
    <row r="14" spans="2:14" x14ac:dyDescent="0.25">
      <c r="B14" s="386"/>
      <c r="C14" s="387"/>
      <c r="D14" s="104" t="s">
        <v>255</v>
      </c>
      <c r="E14" s="149">
        <v>635</v>
      </c>
      <c r="F14" s="149"/>
      <c r="G14" s="104" t="s">
        <v>74</v>
      </c>
      <c r="H14" s="118">
        <v>3544.59</v>
      </c>
      <c r="I14" s="118">
        <v>1112.4000000000001</v>
      </c>
      <c r="J14" s="118">
        <v>2000</v>
      </c>
      <c r="K14" s="116">
        <v>7000</v>
      </c>
      <c r="L14" s="103">
        <v>5100</v>
      </c>
      <c r="M14" s="103">
        <v>3100</v>
      </c>
      <c r="N14" s="103">
        <v>3100</v>
      </c>
    </row>
    <row r="15" spans="2:14" x14ac:dyDescent="0.25">
      <c r="B15" s="386"/>
      <c r="C15" s="387"/>
      <c r="D15" s="104" t="s">
        <v>255</v>
      </c>
      <c r="E15" s="149">
        <v>637</v>
      </c>
      <c r="F15" s="149"/>
      <c r="G15" s="104" t="s">
        <v>53</v>
      </c>
      <c r="H15" s="118">
        <v>0</v>
      </c>
      <c r="I15" s="118">
        <v>0</v>
      </c>
      <c r="J15" s="118">
        <v>600</v>
      </c>
      <c r="K15" s="116">
        <v>600</v>
      </c>
      <c r="L15" s="103">
        <v>0</v>
      </c>
      <c r="M15" s="103">
        <v>0</v>
      </c>
      <c r="N15" s="103">
        <v>0</v>
      </c>
    </row>
    <row r="16" spans="2:14" x14ac:dyDescent="0.25">
      <c r="B16" s="386"/>
      <c r="C16" s="387"/>
      <c r="D16" s="105"/>
      <c r="E16" s="105"/>
      <c r="F16" s="105"/>
      <c r="G16" s="105"/>
      <c r="H16" s="77"/>
      <c r="I16" s="129"/>
      <c r="J16" s="129"/>
      <c r="K16" s="375"/>
    </row>
    <row r="17" spans="2:14" x14ac:dyDescent="0.25">
      <c r="B17" s="1030" t="s">
        <v>108</v>
      </c>
      <c r="C17" s="1031"/>
      <c r="D17" s="1031"/>
      <c r="E17" s="1031"/>
      <c r="F17" s="1031"/>
      <c r="G17" s="1031"/>
      <c r="H17" s="701"/>
      <c r="I17" s="596"/>
      <c r="J17" s="596"/>
      <c r="K17" s="82"/>
      <c r="L17" s="82"/>
      <c r="M17" s="82"/>
      <c r="N17" s="82"/>
    </row>
    <row r="18" spans="2:14" ht="45" x14ac:dyDescent="0.25">
      <c r="B18" s="302" t="s">
        <v>209</v>
      </c>
      <c r="C18" s="303" t="s">
        <v>210</v>
      </c>
      <c r="D18" s="304" t="s">
        <v>211</v>
      </c>
      <c r="E18" s="304" t="s">
        <v>212</v>
      </c>
      <c r="F18" s="304" t="s">
        <v>239</v>
      </c>
      <c r="G18" s="304" t="s">
        <v>214</v>
      </c>
      <c r="H18" s="444">
        <f>SUM(H21)</f>
        <v>35886.949999999997</v>
      </c>
      <c r="I18" s="444">
        <f t="shared" ref="I18:J18" si="7">SUM(I21)</f>
        <v>33074.71</v>
      </c>
      <c r="J18" s="444">
        <f t="shared" si="7"/>
        <v>35000</v>
      </c>
      <c r="K18" s="450">
        <f>SUM(K19:K21)</f>
        <v>28253</v>
      </c>
      <c r="L18" s="450">
        <f t="shared" ref="L18:N18" si="8">SUM(L19:L21)</f>
        <v>47560</v>
      </c>
      <c r="M18" s="450">
        <f t="shared" si="8"/>
        <v>25000</v>
      </c>
      <c r="N18" s="450">
        <f t="shared" si="8"/>
        <v>23000</v>
      </c>
    </row>
    <row r="19" spans="2:14" ht="26.25" x14ac:dyDescent="0.25">
      <c r="B19" s="451"/>
      <c r="C19" s="428"/>
      <c r="D19" s="727" t="s">
        <v>253</v>
      </c>
      <c r="E19" s="727">
        <v>716</v>
      </c>
      <c r="F19" s="728"/>
      <c r="G19" s="729" t="s">
        <v>257</v>
      </c>
      <c r="H19" s="452"/>
      <c r="I19" s="453"/>
      <c r="J19" s="609"/>
      <c r="K19" s="82">
        <v>5253</v>
      </c>
      <c r="L19" s="609">
        <v>3000</v>
      </c>
      <c r="M19" s="609"/>
      <c r="N19" s="609"/>
    </row>
    <row r="20" spans="2:14" x14ac:dyDescent="0.25">
      <c r="B20" s="702"/>
      <c r="C20" s="428"/>
      <c r="D20" s="730" t="s">
        <v>253</v>
      </c>
      <c r="E20" s="731">
        <v>716</v>
      </c>
      <c r="F20" s="731"/>
      <c r="G20" s="366" t="s">
        <v>387</v>
      </c>
      <c r="H20" s="452"/>
      <c r="I20" s="453"/>
      <c r="J20" s="732"/>
      <c r="K20" s="82"/>
      <c r="L20" s="609">
        <v>21560</v>
      </c>
      <c r="M20" s="609">
        <v>2000</v>
      </c>
      <c r="N20" s="609"/>
    </row>
    <row r="21" spans="2:14" x14ac:dyDescent="0.25">
      <c r="B21" s="427"/>
      <c r="C21" s="428"/>
      <c r="D21" s="730" t="s">
        <v>255</v>
      </c>
      <c r="E21" s="731">
        <v>717</v>
      </c>
      <c r="F21" s="731"/>
      <c r="G21" s="729" t="s">
        <v>114</v>
      </c>
      <c r="H21" s="82">
        <v>35886.949999999997</v>
      </c>
      <c r="I21" s="82">
        <v>33074.71</v>
      </c>
      <c r="J21" s="637">
        <v>35000</v>
      </c>
      <c r="K21" s="82">
        <v>23000</v>
      </c>
      <c r="L21" s="609">
        <v>23000</v>
      </c>
      <c r="M21" s="609">
        <v>23000</v>
      </c>
      <c r="N21" s="609">
        <v>23000</v>
      </c>
    </row>
    <row r="22" spans="2:14" x14ac:dyDescent="0.25">
      <c r="H22" s="374"/>
      <c r="I22" s="374"/>
      <c r="J22" s="374"/>
      <c r="K22" s="375"/>
    </row>
    <row r="23" spans="2:14" ht="15.75" x14ac:dyDescent="0.25">
      <c r="B23" s="1024" t="s">
        <v>236</v>
      </c>
      <c r="C23" s="1025"/>
      <c r="D23" s="1025"/>
      <c r="E23" s="1025"/>
      <c r="F23" s="1025"/>
      <c r="G23" s="1025"/>
      <c r="H23" s="309">
        <f>H5+H18</f>
        <v>95063.39</v>
      </c>
      <c r="I23" s="309">
        <f t="shared" ref="I23:N23" si="9">I5+I18</f>
        <v>92316.47</v>
      </c>
      <c r="J23" s="309">
        <f t="shared" si="9"/>
        <v>35000</v>
      </c>
      <c r="K23" s="309">
        <f t="shared" si="9"/>
        <v>96053</v>
      </c>
      <c r="L23" s="309">
        <f t="shared" si="9"/>
        <v>113360</v>
      </c>
      <c r="M23" s="309">
        <f t="shared" si="9"/>
        <v>85600</v>
      </c>
      <c r="N23" s="309">
        <f t="shared" si="9"/>
        <v>82600</v>
      </c>
    </row>
  </sheetData>
  <mergeCells count="5">
    <mergeCell ref="B23:G23"/>
    <mergeCell ref="B3:G3"/>
    <mergeCell ref="D6:G6"/>
    <mergeCell ref="D10:G10"/>
    <mergeCell ref="B17:G1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topLeftCell="A7" workbookViewId="0">
      <selection activeCell="H3" sqref="H3:N3"/>
    </sheetView>
  </sheetViews>
  <sheetFormatPr defaultRowHeight="16.5" customHeight="1" x14ac:dyDescent="0.25"/>
  <cols>
    <col min="1" max="1" width="1" customWidth="1"/>
    <col min="2" max="2" width="3.5703125" customWidth="1"/>
    <col min="3" max="3" width="5.5703125" customWidth="1"/>
    <col min="4" max="4" width="5.28515625" customWidth="1"/>
    <col min="5" max="5" width="6.85546875" customWidth="1"/>
    <col min="6" max="6" width="7" customWidth="1"/>
    <col min="7" max="7" width="22.5703125" customWidth="1"/>
    <col min="8" max="9" width="10.28515625" style="9" customWidth="1"/>
    <col min="10" max="10" width="11.140625" style="9" customWidth="1"/>
    <col min="11" max="11" width="12.140625" customWidth="1"/>
    <col min="12" max="12" width="10.42578125" customWidth="1"/>
    <col min="255" max="255" width="1" customWidth="1"/>
    <col min="256" max="256" width="3.5703125" customWidth="1"/>
    <col min="257" max="257" width="5.5703125" customWidth="1"/>
    <col min="258" max="258" width="5.28515625" customWidth="1"/>
    <col min="259" max="259" width="6.85546875" customWidth="1"/>
    <col min="260" max="260" width="7" customWidth="1"/>
    <col min="261" max="261" width="22.5703125" customWidth="1"/>
    <col min="262" max="262" width="10.28515625" customWidth="1"/>
    <col min="263" max="263" width="0" hidden="1" customWidth="1"/>
    <col min="264" max="264" width="10.140625" customWidth="1"/>
    <col min="265" max="265" width="9.28515625" bestFit="1" customWidth="1"/>
    <col min="266" max="266" width="10.140625" customWidth="1"/>
    <col min="267" max="267" width="10.28515625" customWidth="1"/>
    <col min="511" max="511" width="1" customWidth="1"/>
    <col min="512" max="512" width="3.5703125" customWidth="1"/>
    <col min="513" max="513" width="5.5703125" customWidth="1"/>
    <col min="514" max="514" width="5.28515625" customWidth="1"/>
    <col min="515" max="515" width="6.85546875" customWidth="1"/>
    <col min="516" max="516" width="7" customWidth="1"/>
    <col min="517" max="517" width="22.5703125" customWidth="1"/>
    <col min="518" max="518" width="10.28515625" customWidth="1"/>
    <col min="519" max="519" width="0" hidden="1" customWidth="1"/>
    <col min="520" max="520" width="10.140625" customWidth="1"/>
    <col min="521" max="521" width="9.28515625" bestFit="1" customWidth="1"/>
    <col min="522" max="522" width="10.140625" customWidth="1"/>
    <col min="523" max="523" width="10.28515625" customWidth="1"/>
    <col min="767" max="767" width="1" customWidth="1"/>
    <col min="768" max="768" width="3.5703125" customWidth="1"/>
    <col min="769" max="769" width="5.5703125" customWidth="1"/>
    <col min="770" max="770" width="5.28515625" customWidth="1"/>
    <col min="771" max="771" width="6.85546875" customWidth="1"/>
    <col min="772" max="772" width="7" customWidth="1"/>
    <col min="773" max="773" width="22.5703125" customWidth="1"/>
    <col min="774" max="774" width="10.28515625" customWidth="1"/>
    <col min="775" max="775" width="0" hidden="1" customWidth="1"/>
    <col min="776" max="776" width="10.140625" customWidth="1"/>
    <col min="777" max="777" width="9.28515625" bestFit="1" customWidth="1"/>
    <col min="778" max="778" width="10.140625" customWidth="1"/>
    <col min="779" max="779" width="10.28515625" customWidth="1"/>
    <col min="1023" max="1023" width="1" customWidth="1"/>
    <col min="1024" max="1024" width="3.5703125" customWidth="1"/>
    <col min="1025" max="1025" width="5.5703125" customWidth="1"/>
    <col min="1026" max="1026" width="5.28515625" customWidth="1"/>
    <col min="1027" max="1027" width="6.85546875" customWidth="1"/>
    <col min="1028" max="1028" width="7" customWidth="1"/>
    <col min="1029" max="1029" width="22.5703125" customWidth="1"/>
    <col min="1030" max="1030" width="10.28515625" customWidth="1"/>
    <col min="1031" max="1031" width="0" hidden="1" customWidth="1"/>
    <col min="1032" max="1032" width="10.140625" customWidth="1"/>
    <col min="1033" max="1033" width="9.28515625" bestFit="1" customWidth="1"/>
    <col min="1034" max="1034" width="10.140625" customWidth="1"/>
    <col min="1035" max="1035" width="10.28515625" customWidth="1"/>
    <col min="1279" max="1279" width="1" customWidth="1"/>
    <col min="1280" max="1280" width="3.5703125" customWidth="1"/>
    <col min="1281" max="1281" width="5.5703125" customWidth="1"/>
    <col min="1282" max="1282" width="5.28515625" customWidth="1"/>
    <col min="1283" max="1283" width="6.85546875" customWidth="1"/>
    <col min="1284" max="1284" width="7" customWidth="1"/>
    <col min="1285" max="1285" width="22.5703125" customWidth="1"/>
    <col min="1286" max="1286" width="10.28515625" customWidth="1"/>
    <col min="1287" max="1287" width="0" hidden="1" customWidth="1"/>
    <col min="1288" max="1288" width="10.140625" customWidth="1"/>
    <col min="1289" max="1289" width="9.28515625" bestFit="1" customWidth="1"/>
    <col min="1290" max="1290" width="10.140625" customWidth="1"/>
    <col min="1291" max="1291" width="10.28515625" customWidth="1"/>
    <col min="1535" max="1535" width="1" customWidth="1"/>
    <col min="1536" max="1536" width="3.5703125" customWidth="1"/>
    <col min="1537" max="1537" width="5.5703125" customWidth="1"/>
    <col min="1538" max="1538" width="5.28515625" customWidth="1"/>
    <col min="1539" max="1539" width="6.85546875" customWidth="1"/>
    <col min="1540" max="1540" width="7" customWidth="1"/>
    <col min="1541" max="1541" width="22.5703125" customWidth="1"/>
    <col min="1542" max="1542" width="10.28515625" customWidth="1"/>
    <col min="1543" max="1543" width="0" hidden="1" customWidth="1"/>
    <col min="1544" max="1544" width="10.140625" customWidth="1"/>
    <col min="1545" max="1545" width="9.28515625" bestFit="1" customWidth="1"/>
    <col min="1546" max="1546" width="10.140625" customWidth="1"/>
    <col min="1547" max="1547" width="10.28515625" customWidth="1"/>
    <col min="1791" max="1791" width="1" customWidth="1"/>
    <col min="1792" max="1792" width="3.5703125" customWidth="1"/>
    <col min="1793" max="1793" width="5.5703125" customWidth="1"/>
    <col min="1794" max="1794" width="5.28515625" customWidth="1"/>
    <col min="1795" max="1795" width="6.85546875" customWidth="1"/>
    <col min="1796" max="1796" width="7" customWidth="1"/>
    <col min="1797" max="1797" width="22.5703125" customWidth="1"/>
    <col min="1798" max="1798" width="10.28515625" customWidth="1"/>
    <col min="1799" max="1799" width="0" hidden="1" customWidth="1"/>
    <col min="1800" max="1800" width="10.140625" customWidth="1"/>
    <col min="1801" max="1801" width="9.28515625" bestFit="1" customWidth="1"/>
    <col min="1802" max="1802" width="10.140625" customWidth="1"/>
    <col min="1803" max="1803" width="10.28515625" customWidth="1"/>
    <col min="2047" max="2047" width="1" customWidth="1"/>
    <col min="2048" max="2048" width="3.5703125" customWidth="1"/>
    <col min="2049" max="2049" width="5.5703125" customWidth="1"/>
    <col min="2050" max="2050" width="5.28515625" customWidth="1"/>
    <col min="2051" max="2051" width="6.85546875" customWidth="1"/>
    <col min="2052" max="2052" width="7" customWidth="1"/>
    <col min="2053" max="2053" width="22.5703125" customWidth="1"/>
    <col min="2054" max="2054" width="10.28515625" customWidth="1"/>
    <col min="2055" max="2055" width="0" hidden="1" customWidth="1"/>
    <col min="2056" max="2056" width="10.140625" customWidth="1"/>
    <col min="2057" max="2057" width="9.28515625" bestFit="1" customWidth="1"/>
    <col min="2058" max="2058" width="10.140625" customWidth="1"/>
    <col min="2059" max="2059" width="10.28515625" customWidth="1"/>
    <col min="2303" max="2303" width="1" customWidth="1"/>
    <col min="2304" max="2304" width="3.5703125" customWidth="1"/>
    <col min="2305" max="2305" width="5.5703125" customWidth="1"/>
    <col min="2306" max="2306" width="5.28515625" customWidth="1"/>
    <col min="2307" max="2307" width="6.85546875" customWidth="1"/>
    <col min="2308" max="2308" width="7" customWidth="1"/>
    <col min="2309" max="2309" width="22.5703125" customWidth="1"/>
    <col min="2310" max="2310" width="10.28515625" customWidth="1"/>
    <col min="2311" max="2311" width="0" hidden="1" customWidth="1"/>
    <col min="2312" max="2312" width="10.140625" customWidth="1"/>
    <col min="2313" max="2313" width="9.28515625" bestFit="1" customWidth="1"/>
    <col min="2314" max="2314" width="10.140625" customWidth="1"/>
    <col min="2315" max="2315" width="10.28515625" customWidth="1"/>
    <col min="2559" max="2559" width="1" customWidth="1"/>
    <col min="2560" max="2560" width="3.5703125" customWidth="1"/>
    <col min="2561" max="2561" width="5.5703125" customWidth="1"/>
    <col min="2562" max="2562" width="5.28515625" customWidth="1"/>
    <col min="2563" max="2563" width="6.85546875" customWidth="1"/>
    <col min="2564" max="2564" width="7" customWidth="1"/>
    <col min="2565" max="2565" width="22.5703125" customWidth="1"/>
    <col min="2566" max="2566" width="10.28515625" customWidth="1"/>
    <col min="2567" max="2567" width="0" hidden="1" customWidth="1"/>
    <col min="2568" max="2568" width="10.140625" customWidth="1"/>
    <col min="2569" max="2569" width="9.28515625" bestFit="1" customWidth="1"/>
    <col min="2570" max="2570" width="10.140625" customWidth="1"/>
    <col min="2571" max="2571" width="10.28515625" customWidth="1"/>
    <col min="2815" max="2815" width="1" customWidth="1"/>
    <col min="2816" max="2816" width="3.5703125" customWidth="1"/>
    <col min="2817" max="2817" width="5.5703125" customWidth="1"/>
    <col min="2818" max="2818" width="5.28515625" customWidth="1"/>
    <col min="2819" max="2819" width="6.85546875" customWidth="1"/>
    <col min="2820" max="2820" width="7" customWidth="1"/>
    <col min="2821" max="2821" width="22.5703125" customWidth="1"/>
    <col min="2822" max="2822" width="10.28515625" customWidth="1"/>
    <col min="2823" max="2823" width="0" hidden="1" customWidth="1"/>
    <col min="2824" max="2824" width="10.140625" customWidth="1"/>
    <col min="2825" max="2825" width="9.28515625" bestFit="1" customWidth="1"/>
    <col min="2826" max="2826" width="10.140625" customWidth="1"/>
    <col min="2827" max="2827" width="10.28515625" customWidth="1"/>
    <col min="3071" max="3071" width="1" customWidth="1"/>
    <col min="3072" max="3072" width="3.5703125" customWidth="1"/>
    <col min="3073" max="3073" width="5.5703125" customWidth="1"/>
    <col min="3074" max="3074" width="5.28515625" customWidth="1"/>
    <col min="3075" max="3075" width="6.85546875" customWidth="1"/>
    <col min="3076" max="3076" width="7" customWidth="1"/>
    <col min="3077" max="3077" width="22.5703125" customWidth="1"/>
    <col min="3078" max="3078" width="10.28515625" customWidth="1"/>
    <col min="3079" max="3079" width="0" hidden="1" customWidth="1"/>
    <col min="3080" max="3080" width="10.140625" customWidth="1"/>
    <col min="3081" max="3081" width="9.28515625" bestFit="1" customWidth="1"/>
    <col min="3082" max="3082" width="10.140625" customWidth="1"/>
    <col min="3083" max="3083" width="10.28515625" customWidth="1"/>
    <col min="3327" max="3327" width="1" customWidth="1"/>
    <col min="3328" max="3328" width="3.5703125" customWidth="1"/>
    <col min="3329" max="3329" width="5.5703125" customWidth="1"/>
    <col min="3330" max="3330" width="5.28515625" customWidth="1"/>
    <col min="3331" max="3331" width="6.85546875" customWidth="1"/>
    <col min="3332" max="3332" width="7" customWidth="1"/>
    <col min="3333" max="3333" width="22.5703125" customWidth="1"/>
    <col min="3334" max="3334" width="10.28515625" customWidth="1"/>
    <col min="3335" max="3335" width="0" hidden="1" customWidth="1"/>
    <col min="3336" max="3336" width="10.140625" customWidth="1"/>
    <col min="3337" max="3337" width="9.28515625" bestFit="1" customWidth="1"/>
    <col min="3338" max="3338" width="10.140625" customWidth="1"/>
    <col min="3339" max="3339" width="10.28515625" customWidth="1"/>
    <col min="3583" max="3583" width="1" customWidth="1"/>
    <col min="3584" max="3584" width="3.5703125" customWidth="1"/>
    <col min="3585" max="3585" width="5.5703125" customWidth="1"/>
    <col min="3586" max="3586" width="5.28515625" customWidth="1"/>
    <col min="3587" max="3587" width="6.85546875" customWidth="1"/>
    <col min="3588" max="3588" width="7" customWidth="1"/>
    <col min="3589" max="3589" width="22.5703125" customWidth="1"/>
    <col min="3590" max="3590" width="10.28515625" customWidth="1"/>
    <col min="3591" max="3591" width="0" hidden="1" customWidth="1"/>
    <col min="3592" max="3592" width="10.140625" customWidth="1"/>
    <col min="3593" max="3593" width="9.28515625" bestFit="1" customWidth="1"/>
    <col min="3594" max="3594" width="10.140625" customWidth="1"/>
    <col min="3595" max="3595" width="10.28515625" customWidth="1"/>
    <col min="3839" max="3839" width="1" customWidth="1"/>
    <col min="3840" max="3840" width="3.5703125" customWidth="1"/>
    <col min="3841" max="3841" width="5.5703125" customWidth="1"/>
    <col min="3842" max="3842" width="5.28515625" customWidth="1"/>
    <col min="3843" max="3843" width="6.85546875" customWidth="1"/>
    <col min="3844" max="3844" width="7" customWidth="1"/>
    <col min="3845" max="3845" width="22.5703125" customWidth="1"/>
    <col min="3846" max="3846" width="10.28515625" customWidth="1"/>
    <col min="3847" max="3847" width="0" hidden="1" customWidth="1"/>
    <col min="3848" max="3848" width="10.140625" customWidth="1"/>
    <col min="3849" max="3849" width="9.28515625" bestFit="1" customWidth="1"/>
    <col min="3850" max="3850" width="10.140625" customWidth="1"/>
    <col min="3851" max="3851" width="10.28515625" customWidth="1"/>
    <col min="4095" max="4095" width="1" customWidth="1"/>
    <col min="4096" max="4096" width="3.5703125" customWidth="1"/>
    <col min="4097" max="4097" width="5.5703125" customWidth="1"/>
    <col min="4098" max="4098" width="5.28515625" customWidth="1"/>
    <col min="4099" max="4099" width="6.85546875" customWidth="1"/>
    <col min="4100" max="4100" width="7" customWidth="1"/>
    <col min="4101" max="4101" width="22.5703125" customWidth="1"/>
    <col min="4102" max="4102" width="10.28515625" customWidth="1"/>
    <col min="4103" max="4103" width="0" hidden="1" customWidth="1"/>
    <col min="4104" max="4104" width="10.140625" customWidth="1"/>
    <col min="4105" max="4105" width="9.28515625" bestFit="1" customWidth="1"/>
    <col min="4106" max="4106" width="10.140625" customWidth="1"/>
    <col min="4107" max="4107" width="10.28515625" customWidth="1"/>
    <col min="4351" max="4351" width="1" customWidth="1"/>
    <col min="4352" max="4352" width="3.5703125" customWidth="1"/>
    <col min="4353" max="4353" width="5.5703125" customWidth="1"/>
    <col min="4354" max="4354" width="5.28515625" customWidth="1"/>
    <col min="4355" max="4355" width="6.85546875" customWidth="1"/>
    <col min="4356" max="4356" width="7" customWidth="1"/>
    <col min="4357" max="4357" width="22.5703125" customWidth="1"/>
    <col min="4358" max="4358" width="10.28515625" customWidth="1"/>
    <col min="4359" max="4359" width="0" hidden="1" customWidth="1"/>
    <col min="4360" max="4360" width="10.140625" customWidth="1"/>
    <col min="4361" max="4361" width="9.28515625" bestFit="1" customWidth="1"/>
    <col min="4362" max="4362" width="10.140625" customWidth="1"/>
    <col min="4363" max="4363" width="10.28515625" customWidth="1"/>
    <col min="4607" max="4607" width="1" customWidth="1"/>
    <col min="4608" max="4608" width="3.5703125" customWidth="1"/>
    <col min="4609" max="4609" width="5.5703125" customWidth="1"/>
    <col min="4610" max="4610" width="5.28515625" customWidth="1"/>
    <col min="4611" max="4611" width="6.85546875" customWidth="1"/>
    <col min="4612" max="4612" width="7" customWidth="1"/>
    <col min="4613" max="4613" width="22.5703125" customWidth="1"/>
    <col min="4614" max="4614" width="10.28515625" customWidth="1"/>
    <col min="4615" max="4615" width="0" hidden="1" customWidth="1"/>
    <col min="4616" max="4616" width="10.140625" customWidth="1"/>
    <col min="4617" max="4617" width="9.28515625" bestFit="1" customWidth="1"/>
    <col min="4618" max="4618" width="10.140625" customWidth="1"/>
    <col min="4619" max="4619" width="10.28515625" customWidth="1"/>
    <col min="4863" max="4863" width="1" customWidth="1"/>
    <col min="4864" max="4864" width="3.5703125" customWidth="1"/>
    <col min="4865" max="4865" width="5.5703125" customWidth="1"/>
    <col min="4866" max="4866" width="5.28515625" customWidth="1"/>
    <col min="4867" max="4867" width="6.85546875" customWidth="1"/>
    <col min="4868" max="4868" width="7" customWidth="1"/>
    <col min="4869" max="4869" width="22.5703125" customWidth="1"/>
    <col min="4870" max="4870" width="10.28515625" customWidth="1"/>
    <col min="4871" max="4871" width="0" hidden="1" customWidth="1"/>
    <col min="4872" max="4872" width="10.140625" customWidth="1"/>
    <col min="4873" max="4873" width="9.28515625" bestFit="1" customWidth="1"/>
    <col min="4874" max="4874" width="10.140625" customWidth="1"/>
    <col min="4875" max="4875" width="10.28515625" customWidth="1"/>
    <col min="5119" max="5119" width="1" customWidth="1"/>
    <col min="5120" max="5120" width="3.5703125" customWidth="1"/>
    <col min="5121" max="5121" width="5.5703125" customWidth="1"/>
    <col min="5122" max="5122" width="5.28515625" customWidth="1"/>
    <col min="5123" max="5123" width="6.85546875" customWidth="1"/>
    <col min="5124" max="5124" width="7" customWidth="1"/>
    <col min="5125" max="5125" width="22.5703125" customWidth="1"/>
    <col min="5126" max="5126" width="10.28515625" customWidth="1"/>
    <col min="5127" max="5127" width="0" hidden="1" customWidth="1"/>
    <col min="5128" max="5128" width="10.140625" customWidth="1"/>
    <col min="5129" max="5129" width="9.28515625" bestFit="1" customWidth="1"/>
    <col min="5130" max="5130" width="10.140625" customWidth="1"/>
    <col min="5131" max="5131" width="10.28515625" customWidth="1"/>
    <col min="5375" max="5375" width="1" customWidth="1"/>
    <col min="5376" max="5376" width="3.5703125" customWidth="1"/>
    <col min="5377" max="5377" width="5.5703125" customWidth="1"/>
    <col min="5378" max="5378" width="5.28515625" customWidth="1"/>
    <col min="5379" max="5379" width="6.85546875" customWidth="1"/>
    <col min="5380" max="5380" width="7" customWidth="1"/>
    <col min="5381" max="5381" width="22.5703125" customWidth="1"/>
    <col min="5382" max="5382" width="10.28515625" customWidth="1"/>
    <col min="5383" max="5383" width="0" hidden="1" customWidth="1"/>
    <col min="5384" max="5384" width="10.140625" customWidth="1"/>
    <col min="5385" max="5385" width="9.28515625" bestFit="1" customWidth="1"/>
    <col min="5386" max="5386" width="10.140625" customWidth="1"/>
    <col min="5387" max="5387" width="10.28515625" customWidth="1"/>
    <col min="5631" max="5631" width="1" customWidth="1"/>
    <col min="5632" max="5632" width="3.5703125" customWidth="1"/>
    <col min="5633" max="5633" width="5.5703125" customWidth="1"/>
    <col min="5634" max="5634" width="5.28515625" customWidth="1"/>
    <col min="5635" max="5635" width="6.85546875" customWidth="1"/>
    <col min="5636" max="5636" width="7" customWidth="1"/>
    <col min="5637" max="5637" width="22.5703125" customWidth="1"/>
    <col min="5638" max="5638" width="10.28515625" customWidth="1"/>
    <col min="5639" max="5639" width="0" hidden="1" customWidth="1"/>
    <col min="5640" max="5640" width="10.140625" customWidth="1"/>
    <col min="5641" max="5641" width="9.28515625" bestFit="1" customWidth="1"/>
    <col min="5642" max="5642" width="10.140625" customWidth="1"/>
    <col min="5643" max="5643" width="10.28515625" customWidth="1"/>
    <col min="5887" max="5887" width="1" customWidth="1"/>
    <col min="5888" max="5888" width="3.5703125" customWidth="1"/>
    <col min="5889" max="5889" width="5.5703125" customWidth="1"/>
    <col min="5890" max="5890" width="5.28515625" customWidth="1"/>
    <col min="5891" max="5891" width="6.85546875" customWidth="1"/>
    <col min="5892" max="5892" width="7" customWidth="1"/>
    <col min="5893" max="5893" width="22.5703125" customWidth="1"/>
    <col min="5894" max="5894" width="10.28515625" customWidth="1"/>
    <col min="5895" max="5895" width="0" hidden="1" customWidth="1"/>
    <col min="5896" max="5896" width="10.140625" customWidth="1"/>
    <col min="5897" max="5897" width="9.28515625" bestFit="1" customWidth="1"/>
    <col min="5898" max="5898" width="10.140625" customWidth="1"/>
    <col min="5899" max="5899" width="10.28515625" customWidth="1"/>
    <col min="6143" max="6143" width="1" customWidth="1"/>
    <col min="6144" max="6144" width="3.5703125" customWidth="1"/>
    <col min="6145" max="6145" width="5.5703125" customWidth="1"/>
    <col min="6146" max="6146" width="5.28515625" customWidth="1"/>
    <col min="6147" max="6147" width="6.85546875" customWidth="1"/>
    <col min="6148" max="6148" width="7" customWidth="1"/>
    <col min="6149" max="6149" width="22.5703125" customWidth="1"/>
    <col min="6150" max="6150" width="10.28515625" customWidth="1"/>
    <col min="6151" max="6151" width="0" hidden="1" customWidth="1"/>
    <col min="6152" max="6152" width="10.140625" customWidth="1"/>
    <col min="6153" max="6153" width="9.28515625" bestFit="1" customWidth="1"/>
    <col min="6154" max="6154" width="10.140625" customWidth="1"/>
    <col min="6155" max="6155" width="10.28515625" customWidth="1"/>
    <col min="6399" max="6399" width="1" customWidth="1"/>
    <col min="6400" max="6400" width="3.5703125" customWidth="1"/>
    <col min="6401" max="6401" width="5.5703125" customWidth="1"/>
    <col min="6402" max="6402" width="5.28515625" customWidth="1"/>
    <col min="6403" max="6403" width="6.85546875" customWidth="1"/>
    <col min="6404" max="6404" width="7" customWidth="1"/>
    <col min="6405" max="6405" width="22.5703125" customWidth="1"/>
    <col min="6406" max="6406" width="10.28515625" customWidth="1"/>
    <col min="6407" max="6407" width="0" hidden="1" customWidth="1"/>
    <col min="6408" max="6408" width="10.140625" customWidth="1"/>
    <col min="6409" max="6409" width="9.28515625" bestFit="1" customWidth="1"/>
    <col min="6410" max="6410" width="10.140625" customWidth="1"/>
    <col min="6411" max="6411" width="10.28515625" customWidth="1"/>
    <col min="6655" max="6655" width="1" customWidth="1"/>
    <col min="6656" max="6656" width="3.5703125" customWidth="1"/>
    <col min="6657" max="6657" width="5.5703125" customWidth="1"/>
    <col min="6658" max="6658" width="5.28515625" customWidth="1"/>
    <col min="6659" max="6659" width="6.85546875" customWidth="1"/>
    <col min="6660" max="6660" width="7" customWidth="1"/>
    <col min="6661" max="6661" width="22.5703125" customWidth="1"/>
    <col min="6662" max="6662" width="10.28515625" customWidth="1"/>
    <col min="6663" max="6663" width="0" hidden="1" customWidth="1"/>
    <col min="6664" max="6664" width="10.140625" customWidth="1"/>
    <col min="6665" max="6665" width="9.28515625" bestFit="1" customWidth="1"/>
    <col min="6666" max="6666" width="10.140625" customWidth="1"/>
    <col min="6667" max="6667" width="10.28515625" customWidth="1"/>
    <col min="6911" max="6911" width="1" customWidth="1"/>
    <col min="6912" max="6912" width="3.5703125" customWidth="1"/>
    <col min="6913" max="6913" width="5.5703125" customWidth="1"/>
    <col min="6914" max="6914" width="5.28515625" customWidth="1"/>
    <col min="6915" max="6915" width="6.85546875" customWidth="1"/>
    <col min="6916" max="6916" width="7" customWidth="1"/>
    <col min="6917" max="6917" width="22.5703125" customWidth="1"/>
    <col min="6918" max="6918" width="10.28515625" customWidth="1"/>
    <col min="6919" max="6919" width="0" hidden="1" customWidth="1"/>
    <col min="6920" max="6920" width="10.140625" customWidth="1"/>
    <col min="6921" max="6921" width="9.28515625" bestFit="1" customWidth="1"/>
    <col min="6922" max="6922" width="10.140625" customWidth="1"/>
    <col min="6923" max="6923" width="10.28515625" customWidth="1"/>
    <col min="7167" max="7167" width="1" customWidth="1"/>
    <col min="7168" max="7168" width="3.5703125" customWidth="1"/>
    <col min="7169" max="7169" width="5.5703125" customWidth="1"/>
    <col min="7170" max="7170" width="5.28515625" customWidth="1"/>
    <col min="7171" max="7171" width="6.85546875" customWidth="1"/>
    <col min="7172" max="7172" width="7" customWidth="1"/>
    <col min="7173" max="7173" width="22.5703125" customWidth="1"/>
    <col min="7174" max="7174" width="10.28515625" customWidth="1"/>
    <col min="7175" max="7175" width="0" hidden="1" customWidth="1"/>
    <col min="7176" max="7176" width="10.140625" customWidth="1"/>
    <col min="7177" max="7177" width="9.28515625" bestFit="1" customWidth="1"/>
    <col min="7178" max="7178" width="10.140625" customWidth="1"/>
    <col min="7179" max="7179" width="10.28515625" customWidth="1"/>
    <col min="7423" max="7423" width="1" customWidth="1"/>
    <col min="7424" max="7424" width="3.5703125" customWidth="1"/>
    <col min="7425" max="7425" width="5.5703125" customWidth="1"/>
    <col min="7426" max="7426" width="5.28515625" customWidth="1"/>
    <col min="7427" max="7427" width="6.85546875" customWidth="1"/>
    <col min="7428" max="7428" width="7" customWidth="1"/>
    <col min="7429" max="7429" width="22.5703125" customWidth="1"/>
    <col min="7430" max="7430" width="10.28515625" customWidth="1"/>
    <col min="7431" max="7431" width="0" hidden="1" customWidth="1"/>
    <col min="7432" max="7432" width="10.140625" customWidth="1"/>
    <col min="7433" max="7433" width="9.28515625" bestFit="1" customWidth="1"/>
    <col min="7434" max="7434" width="10.140625" customWidth="1"/>
    <col min="7435" max="7435" width="10.28515625" customWidth="1"/>
    <col min="7679" max="7679" width="1" customWidth="1"/>
    <col min="7680" max="7680" width="3.5703125" customWidth="1"/>
    <col min="7681" max="7681" width="5.5703125" customWidth="1"/>
    <col min="7682" max="7682" width="5.28515625" customWidth="1"/>
    <col min="7683" max="7683" width="6.85546875" customWidth="1"/>
    <col min="7684" max="7684" width="7" customWidth="1"/>
    <col min="7685" max="7685" width="22.5703125" customWidth="1"/>
    <col min="7686" max="7686" width="10.28515625" customWidth="1"/>
    <col min="7687" max="7687" width="0" hidden="1" customWidth="1"/>
    <col min="7688" max="7688" width="10.140625" customWidth="1"/>
    <col min="7689" max="7689" width="9.28515625" bestFit="1" customWidth="1"/>
    <col min="7690" max="7690" width="10.140625" customWidth="1"/>
    <col min="7691" max="7691" width="10.28515625" customWidth="1"/>
    <col min="7935" max="7935" width="1" customWidth="1"/>
    <col min="7936" max="7936" width="3.5703125" customWidth="1"/>
    <col min="7937" max="7937" width="5.5703125" customWidth="1"/>
    <col min="7938" max="7938" width="5.28515625" customWidth="1"/>
    <col min="7939" max="7939" width="6.85546875" customWidth="1"/>
    <col min="7940" max="7940" width="7" customWidth="1"/>
    <col min="7941" max="7941" width="22.5703125" customWidth="1"/>
    <col min="7942" max="7942" width="10.28515625" customWidth="1"/>
    <col min="7943" max="7943" width="0" hidden="1" customWidth="1"/>
    <col min="7944" max="7944" width="10.140625" customWidth="1"/>
    <col min="7945" max="7945" width="9.28515625" bestFit="1" customWidth="1"/>
    <col min="7946" max="7946" width="10.140625" customWidth="1"/>
    <col min="7947" max="7947" width="10.28515625" customWidth="1"/>
    <col min="8191" max="8191" width="1" customWidth="1"/>
    <col min="8192" max="8192" width="3.5703125" customWidth="1"/>
    <col min="8193" max="8193" width="5.5703125" customWidth="1"/>
    <col min="8194" max="8194" width="5.28515625" customWidth="1"/>
    <col min="8195" max="8195" width="6.85546875" customWidth="1"/>
    <col min="8196" max="8196" width="7" customWidth="1"/>
    <col min="8197" max="8197" width="22.5703125" customWidth="1"/>
    <col min="8198" max="8198" width="10.28515625" customWidth="1"/>
    <col min="8199" max="8199" width="0" hidden="1" customWidth="1"/>
    <col min="8200" max="8200" width="10.140625" customWidth="1"/>
    <col min="8201" max="8201" width="9.28515625" bestFit="1" customWidth="1"/>
    <col min="8202" max="8202" width="10.140625" customWidth="1"/>
    <col min="8203" max="8203" width="10.28515625" customWidth="1"/>
    <col min="8447" max="8447" width="1" customWidth="1"/>
    <col min="8448" max="8448" width="3.5703125" customWidth="1"/>
    <col min="8449" max="8449" width="5.5703125" customWidth="1"/>
    <col min="8450" max="8450" width="5.28515625" customWidth="1"/>
    <col min="8451" max="8451" width="6.85546875" customWidth="1"/>
    <col min="8452" max="8452" width="7" customWidth="1"/>
    <col min="8453" max="8453" width="22.5703125" customWidth="1"/>
    <col min="8454" max="8454" width="10.28515625" customWidth="1"/>
    <col min="8455" max="8455" width="0" hidden="1" customWidth="1"/>
    <col min="8456" max="8456" width="10.140625" customWidth="1"/>
    <col min="8457" max="8457" width="9.28515625" bestFit="1" customWidth="1"/>
    <col min="8458" max="8458" width="10.140625" customWidth="1"/>
    <col min="8459" max="8459" width="10.28515625" customWidth="1"/>
    <col min="8703" max="8703" width="1" customWidth="1"/>
    <col min="8704" max="8704" width="3.5703125" customWidth="1"/>
    <col min="8705" max="8705" width="5.5703125" customWidth="1"/>
    <col min="8706" max="8706" width="5.28515625" customWidth="1"/>
    <col min="8707" max="8707" width="6.85546875" customWidth="1"/>
    <col min="8708" max="8708" width="7" customWidth="1"/>
    <col min="8709" max="8709" width="22.5703125" customWidth="1"/>
    <col min="8710" max="8710" width="10.28515625" customWidth="1"/>
    <col min="8711" max="8711" width="0" hidden="1" customWidth="1"/>
    <col min="8712" max="8712" width="10.140625" customWidth="1"/>
    <col min="8713" max="8713" width="9.28515625" bestFit="1" customWidth="1"/>
    <col min="8714" max="8714" width="10.140625" customWidth="1"/>
    <col min="8715" max="8715" width="10.28515625" customWidth="1"/>
    <col min="8959" max="8959" width="1" customWidth="1"/>
    <col min="8960" max="8960" width="3.5703125" customWidth="1"/>
    <col min="8961" max="8961" width="5.5703125" customWidth="1"/>
    <col min="8962" max="8962" width="5.28515625" customWidth="1"/>
    <col min="8963" max="8963" width="6.85546875" customWidth="1"/>
    <col min="8964" max="8964" width="7" customWidth="1"/>
    <col min="8965" max="8965" width="22.5703125" customWidth="1"/>
    <col min="8966" max="8966" width="10.28515625" customWidth="1"/>
    <col min="8967" max="8967" width="0" hidden="1" customWidth="1"/>
    <col min="8968" max="8968" width="10.140625" customWidth="1"/>
    <col min="8969" max="8969" width="9.28515625" bestFit="1" customWidth="1"/>
    <col min="8970" max="8970" width="10.140625" customWidth="1"/>
    <col min="8971" max="8971" width="10.28515625" customWidth="1"/>
    <col min="9215" max="9215" width="1" customWidth="1"/>
    <col min="9216" max="9216" width="3.5703125" customWidth="1"/>
    <col min="9217" max="9217" width="5.5703125" customWidth="1"/>
    <col min="9218" max="9218" width="5.28515625" customWidth="1"/>
    <col min="9219" max="9219" width="6.85546875" customWidth="1"/>
    <col min="9220" max="9220" width="7" customWidth="1"/>
    <col min="9221" max="9221" width="22.5703125" customWidth="1"/>
    <col min="9222" max="9222" width="10.28515625" customWidth="1"/>
    <col min="9223" max="9223" width="0" hidden="1" customWidth="1"/>
    <col min="9224" max="9224" width="10.140625" customWidth="1"/>
    <col min="9225" max="9225" width="9.28515625" bestFit="1" customWidth="1"/>
    <col min="9226" max="9226" width="10.140625" customWidth="1"/>
    <col min="9227" max="9227" width="10.28515625" customWidth="1"/>
    <col min="9471" max="9471" width="1" customWidth="1"/>
    <col min="9472" max="9472" width="3.5703125" customWidth="1"/>
    <col min="9473" max="9473" width="5.5703125" customWidth="1"/>
    <col min="9474" max="9474" width="5.28515625" customWidth="1"/>
    <col min="9475" max="9475" width="6.85546875" customWidth="1"/>
    <col min="9476" max="9476" width="7" customWidth="1"/>
    <col min="9477" max="9477" width="22.5703125" customWidth="1"/>
    <col min="9478" max="9478" width="10.28515625" customWidth="1"/>
    <col min="9479" max="9479" width="0" hidden="1" customWidth="1"/>
    <col min="9480" max="9480" width="10.140625" customWidth="1"/>
    <col min="9481" max="9481" width="9.28515625" bestFit="1" customWidth="1"/>
    <col min="9482" max="9482" width="10.140625" customWidth="1"/>
    <col min="9483" max="9483" width="10.28515625" customWidth="1"/>
    <col min="9727" max="9727" width="1" customWidth="1"/>
    <col min="9728" max="9728" width="3.5703125" customWidth="1"/>
    <col min="9729" max="9729" width="5.5703125" customWidth="1"/>
    <col min="9730" max="9730" width="5.28515625" customWidth="1"/>
    <col min="9731" max="9731" width="6.85546875" customWidth="1"/>
    <col min="9732" max="9732" width="7" customWidth="1"/>
    <col min="9733" max="9733" width="22.5703125" customWidth="1"/>
    <col min="9734" max="9734" width="10.28515625" customWidth="1"/>
    <col min="9735" max="9735" width="0" hidden="1" customWidth="1"/>
    <col min="9736" max="9736" width="10.140625" customWidth="1"/>
    <col min="9737" max="9737" width="9.28515625" bestFit="1" customWidth="1"/>
    <col min="9738" max="9738" width="10.140625" customWidth="1"/>
    <col min="9739" max="9739" width="10.28515625" customWidth="1"/>
    <col min="9983" max="9983" width="1" customWidth="1"/>
    <col min="9984" max="9984" width="3.5703125" customWidth="1"/>
    <col min="9985" max="9985" width="5.5703125" customWidth="1"/>
    <col min="9986" max="9986" width="5.28515625" customWidth="1"/>
    <col min="9987" max="9987" width="6.85546875" customWidth="1"/>
    <col min="9988" max="9988" width="7" customWidth="1"/>
    <col min="9989" max="9989" width="22.5703125" customWidth="1"/>
    <col min="9990" max="9990" width="10.28515625" customWidth="1"/>
    <col min="9991" max="9991" width="0" hidden="1" customWidth="1"/>
    <col min="9992" max="9992" width="10.140625" customWidth="1"/>
    <col min="9993" max="9993" width="9.28515625" bestFit="1" customWidth="1"/>
    <col min="9994" max="9994" width="10.140625" customWidth="1"/>
    <col min="9995" max="9995" width="10.28515625" customWidth="1"/>
    <col min="10239" max="10239" width="1" customWidth="1"/>
    <col min="10240" max="10240" width="3.5703125" customWidth="1"/>
    <col min="10241" max="10241" width="5.5703125" customWidth="1"/>
    <col min="10242" max="10242" width="5.28515625" customWidth="1"/>
    <col min="10243" max="10243" width="6.85546875" customWidth="1"/>
    <col min="10244" max="10244" width="7" customWidth="1"/>
    <col min="10245" max="10245" width="22.5703125" customWidth="1"/>
    <col min="10246" max="10246" width="10.28515625" customWidth="1"/>
    <col min="10247" max="10247" width="0" hidden="1" customWidth="1"/>
    <col min="10248" max="10248" width="10.140625" customWidth="1"/>
    <col min="10249" max="10249" width="9.28515625" bestFit="1" customWidth="1"/>
    <col min="10250" max="10250" width="10.140625" customWidth="1"/>
    <col min="10251" max="10251" width="10.28515625" customWidth="1"/>
    <col min="10495" max="10495" width="1" customWidth="1"/>
    <col min="10496" max="10496" width="3.5703125" customWidth="1"/>
    <col min="10497" max="10497" width="5.5703125" customWidth="1"/>
    <col min="10498" max="10498" width="5.28515625" customWidth="1"/>
    <col min="10499" max="10499" width="6.85546875" customWidth="1"/>
    <col min="10500" max="10500" width="7" customWidth="1"/>
    <col min="10501" max="10501" width="22.5703125" customWidth="1"/>
    <col min="10502" max="10502" width="10.28515625" customWidth="1"/>
    <col min="10503" max="10503" width="0" hidden="1" customWidth="1"/>
    <col min="10504" max="10504" width="10.140625" customWidth="1"/>
    <col min="10505" max="10505" width="9.28515625" bestFit="1" customWidth="1"/>
    <col min="10506" max="10506" width="10.140625" customWidth="1"/>
    <col min="10507" max="10507" width="10.28515625" customWidth="1"/>
    <col min="10751" max="10751" width="1" customWidth="1"/>
    <col min="10752" max="10752" width="3.5703125" customWidth="1"/>
    <col min="10753" max="10753" width="5.5703125" customWidth="1"/>
    <col min="10754" max="10754" width="5.28515625" customWidth="1"/>
    <col min="10755" max="10755" width="6.85546875" customWidth="1"/>
    <col min="10756" max="10756" width="7" customWidth="1"/>
    <col min="10757" max="10757" width="22.5703125" customWidth="1"/>
    <col min="10758" max="10758" width="10.28515625" customWidth="1"/>
    <col min="10759" max="10759" width="0" hidden="1" customWidth="1"/>
    <col min="10760" max="10760" width="10.140625" customWidth="1"/>
    <col min="10761" max="10761" width="9.28515625" bestFit="1" customWidth="1"/>
    <col min="10762" max="10762" width="10.140625" customWidth="1"/>
    <col min="10763" max="10763" width="10.28515625" customWidth="1"/>
    <col min="11007" max="11007" width="1" customWidth="1"/>
    <col min="11008" max="11008" width="3.5703125" customWidth="1"/>
    <col min="11009" max="11009" width="5.5703125" customWidth="1"/>
    <col min="11010" max="11010" width="5.28515625" customWidth="1"/>
    <col min="11011" max="11011" width="6.85546875" customWidth="1"/>
    <col min="11012" max="11012" width="7" customWidth="1"/>
    <col min="11013" max="11013" width="22.5703125" customWidth="1"/>
    <col min="11014" max="11014" width="10.28515625" customWidth="1"/>
    <col min="11015" max="11015" width="0" hidden="1" customWidth="1"/>
    <col min="11016" max="11016" width="10.140625" customWidth="1"/>
    <col min="11017" max="11017" width="9.28515625" bestFit="1" customWidth="1"/>
    <col min="11018" max="11018" width="10.140625" customWidth="1"/>
    <col min="11019" max="11019" width="10.28515625" customWidth="1"/>
    <col min="11263" max="11263" width="1" customWidth="1"/>
    <col min="11264" max="11264" width="3.5703125" customWidth="1"/>
    <col min="11265" max="11265" width="5.5703125" customWidth="1"/>
    <col min="11266" max="11266" width="5.28515625" customWidth="1"/>
    <col min="11267" max="11267" width="6.85546875" customWidth="1"/>
    <col min="11268" max="11268" width="7" customWidth="1"/>
    <col min="11269" max="11269" width="22.5703125" customWidth="1"/>
    <col min="11270" max="11270" width="10.28515625" customWidth="1"/>
    <col min="11271" max="11271" width="0" hidden="1" customWidth="1"/>
    <col min="11272" max="11272" width="10.140625" customWidth="1"/>
    <col min="11273" max="11273" width="9.28515625" bestFit="1" customWidth="1"/>
    <col min="11274" max="11274" width="10.140625" customWidth="1"/>
    <col min="11275" max="11275" width="10.28515625" customWidth="1"/>
    <col min="11519" max="11519" width="1" customWidth="1"/>
    <col min="11520" max="11520" width="3.5703125" customWidth="1"/>
    <col min="11521" max="11521" width="5.5703125" customWidth="1"/>
    <col min="11522" max="11522" width="5.28515625" customWidth="1"/>
    <col min="11523" max="11523" width="6.85546875" customWidth="1"/>
    <col min="11524" max="11524" width="7" customWidth="1"/>
    <col min="11525" max="11525" width="22.5703125" customWidth="1"/>
    <col min="11526" max="11526" width="10.28515625" customWidth="1"/>
    <col min="11527" max="11527" width="0" hidden="1" customWidth="1"/>
    <col min="11528" max="11528" width="10.140625" customWidth="1"/>
    <col min="11529" max="11529" width="9.28515625" bestFit="1" customWidth="1"/>
    <col min="11530" max="11530" width="10.140625" customWidth="1"/>
    <col min="11531" max="11531" width="10.28515625" customWidth="1"/>
    <col min="11775" max="11775" width="1" customWidth="1"/>
    <col min="11776" max="11776" width="3.5703125" customWidth="1"/>
    <col min="11777" max="11777" width="5.5703125" customWidth="1"/>
    <col min="11778" max="11778" width="5.28515625" customWidth="1"/>
    <col min="11779" max="11779" width="6.85546875" customWidth="1"/>
    <col min="11780" max="11780" width="7" customWidth="1"/>
    <col min="11781" max="11781" width="22.5703125" customWidth="1"/>
    <col min="11782" max="11782" width="10.28515625" customWidth="1"/>
    <col min="11783" max="11783" width="0" hidden="1" customWidth="1"/>
    <col min="11784" max="11784" width="10.140625" customWidth="1"/>
    <col min="11785" max="11785" width="9.28515625" bestFit="1" customWidth="1"/>
    <col min="11786" max="11786" width="10.140625" customWidth="1"/>
    <col min="11787" max="11787" width="10.28515625" customWidth="1"/>
    <col min="12031" max="12031" width="1" customWidth="1"/>
    <col min="12032" max="12032" width="3.5703125" customWidth="1"/>
    <col min="12033" max="12033" width="5.5703125" customWidth="1"/>
    <col min="12034" max="12034" width="5.28515625" customWidth="1"/>
    <col min="12035" max="12035" width="6.85546875" customWidth="1"/>
    <col min="12036" max="12036" width="7" customWidth="1"/>
    <col min="12037" max="12037" width="22.5703125" customWidth="1"/>
    <col min="12038" max="12038" width="10.28515625" customWidth="1"/>
    <col min="12039" max="12039" width="0" hidden="1" customWidth="1"/>
    <col min="12040" max="12040" width="10.140625" customWidth="1"/>
    <col min="12041" max="12041" width="9.28515625" bestFit="1" customWidth="1"/>
    <col min="12042" max="12042" width="10.140625" customWidth="1"/>
    <col min="12043" max="12043" width="10.28515625" customWidth="1"/>
    <col min="12287" max="12287" width="1" customWidth="1"/>
    <col min="12288" max="12288" width="3.5703125" customWidth="1"/>
    <col min="12289" max="12289" width="5.5703125" customWidth="1"/>
    <col min="12290" max="12290" width="5.28515625" customWidth="1"/>
    <col min="12291" max="12291" width="6.85546875" customWidth="1"/>
    <col min="12292" max="12292" width="7" customWidth="1"/>
    <col min="12293" max="12293" width="22.5703125" customWidth="1"/>
    <col min="12294" max="12294" width="10.28515625" customWidth="1"/>
    <col min="12295" max="12295" width="0" hidden="1" customWidth="1"/>
    <col min="12296" max="12296" width="10.140625" customWidth="1"/>
    <col min="12297" max="12297" width="9.28515625" bestFit="1" customWidth="1"/>
    <col min="12298" max="12298" width="10.140625" customWidth="1"/>
    <col min="12299" max="12299" width="10.28515625" customWidth="1"/>
    <col min="12543" max="12543" width="1" customWidth="1"/>
    <col min="12544" max="12544" width="3.5703125" customWidth="1"/>
    <col min="12545" max="12545" width="5.5703125" customWidth="1"/>
    <col min="12546" max="12546" width="5.28515625" customWidth="1"/>
    <col min="12547" max="12547" width="6.85546875" customWidth="1"/>
    <col min="12548" max="12548" width="7" customWidth="1"/>
    <col min="12549" max="12549" width="22.5703125" customWidth="1"/>
    <col min="12550" max="12550" width="10.28515625" customWidth="1"/>
    <col min="12551" max="12551" width="0" hidden="1" customWidth="1"/>
    <col min="12552" max="12552" width="10.140625" customWidth="1"/>
    <col min="12553" max="12553" width="9.28515625" bestFit="1" customWidth="1"/>
    <col min="12554" max="12554" width="10.140625" customWidth="1"/>
    <col min="12555" max="12555" width="10.28515625" customWidth="1"/>
    <col min="12799" max="12799" width="1" customWidth="1"/>
    <col min="12800" max="12800" width="3.5703125" customWidth="1"/>
    <col min="12801" max="12801" width="5.5703125" customWidth="1"/>
    <col min="12802" max="12802" width="5.28515625" customWidth="1"/>
    <col min="12803" max="12803" width="6.85546875" customWidth="1"/>
    <col min="12804" max="12804" width="7" customWidth="1"/>
    <col min="12805" max="12805" width="22.5703125" customWidth="1"/>
    <col min="12806" max="12806" width="10.28515625" customWidth="1"/>
    <col min="12807" max="12807" width="0" hidden="1" customWidth="1"/>
    <col min="12808" max="12808" width="10.140625" customWidth="1"/>
    <col min="12809" max="12809" width="9.28515625" bestFit="1" customWidth="1"/>
    <col min="12810" max="12810" width="10.140625" customWidth="1"/>
    <col min="12811" max="12811" width="10.28515625" customWidth="1"/>
    <col min="13055" max="13055" width="1" customWidth="1"/>
    <col min="13056" max="13056" width="3.5703125" customWidth="1"/>
    <col min="13057" max="13057" width="5.5703125" customWidth="1"/>
    <col min="13058" max="13058" width="5.28515625" customWidth="1"/>
    <col min="13059" max="13059" width="6.85546875" customWidth="1"/>
    <col min="13060" max="13060" width="7" customWidth="1"/>
    <col min="13061" max="13061" width="22.5703125" customWidth="1"/>
    <col min="13062" max="13062" width="10.28515625" customWidth="1"/>
    <col min="13063" max="13063" width="0" hidden="1" customWidth="1"/>
    <col min="13064" max="13064" width="10.140625" customWidth="1"/>
    <col min="13065" max="13065" width="9.28515625" bestFit="1" customWidth="1"/>
    <col min="13066" max="13066" width="10.140625" customWidth="1"/>
    <col min="13067" max="13067" width="10.28515625" customWidth="1"/>
    <col min="13311" max="13311" width="1" customWidth="1"/>
    <col min="13312" max="13312" width="3.5703125" customWidth="1"/>
    <col min="13313" max="13313" width="5.5703125" customWidth="1"/>
    <col min="13314" max="13314" width="5.28515625" customWidth="1"/>
    <col min="13315" max="13315" width="6.85546875" customWidth="1"/>
    <col min="13316" max="13316" width="7" customWidth="1"/>
    <col min="13317" max="13317" width="22.5703125" customWidth="1"/>
    <col min="13318" max="13318" width="10.28515625" customWidth="1"/>
    <col min="13319" max="13319" width="0" hidden="1" customWidth="1"/>
    <col min="13320" max="13320" width="10.140625" customWidth="1"/>
    <col min="13321" max="13321" width="9.28515625" bestFit="1" customWidth="1"/>
    <col min="13322" max="13322" width="10.140625" customWidth="1"/>
    <col min="13323" max="13323" width="10.28515625" customWidth="1"/>
    <col min="13567" max="13567" width="1" customWidth="1"/>
    <col min="13568" max="13568" width="3.5703125" customWidth="1"/>
    <col min="13569" max="13569" width="5.5703125" customWidth="1"/>
    <col min="13570" max="13570" width="5.28515625" customWidth="1"/>
    <col min="13571" max="13571" width="6.85546875" customWidth="1"/>
    <col min="13572" max="13572" width="7" customWidth="1"/>
    <col min="13573" max="13573" width="22.5703125" customWidth="1"/>
    <col min="13574" max="13574" width="10.28515625" customWidth="1"/>
    <col min="13575" max="13575" width="0" hidden="1" customWidth="1"/>
    <col min="13576" max="13576" width="10.140625" customWidth="1"/>
    <col min="13577" max="13577" width="9.28515625" bestFit="1" customWidth="1"/>
    <col min="13578" max="13578" width="10.140625" customWidth="1"/>
    <col min="13579" max="13579" width="10.28515625" customWidth="1"/>
    <col min="13823" max="13823" width="1" customWidth="1"/>
    <col min="13824" max="13824" width="3.5703125" customWidth="1"/>
    <col min="13825" max="13825" width="5.5703125" customWidth="1"/>
    <col min="13826" max="13826" width="5.28515625" customWidth="1"/>
    <col min="13827" max="13827" width="6.85546875" customWidth="1"/>
    <col min="13828" max="13828" width="7" customWidth="1"/>
    <col min="13829" max="13829" width="22.5703125" customWidth="1"/>
    <col min="13830" max="13830" width="10.28515625" customWidth="1"/>
    <col min="13831" max="13831" width="0" hidden="1" customWidth="1"/>
    <col min="13832" max="13832" width="10.140625" customWidth="1"/>
    <col min="13833" max="13833" width="9.28515625" bestFit="1" customWidth="1"/>
    <col min="13834" max="13834" width="10.140625" customWidth="1"/>
    <col min="13835" max="13835" width="10.28515625" customWidth="1"/>
    <col min="14079" max="14079" width="1" customWidth="1"/>
    <col min="14080" max="14080" width="3.5703125" customWidth="1"/>
    <col min="14081" max="14081" width="5.5703125" customWidth="1"/>
    <col min="14082" max="14082" width="5.28515625" customWidth="1"/>
    <col min="14083" max="14083" width="6.85546875" customWidth="1"/>
    <col min="14084" max="14084" width="7" customWidth="1"/>
    <col min="14085" max="14085" width="22.5703125" customWidth="1"/>
    <col min="14086" max="14086" width="10.28515625" customWidth="1"/>
    <col min="14087" max="14087" width="0" hidden="1" customWidth="1"/>
    <col min="14088" max="14088" width="10.140625" customWidth="1"/>
    <col min="14089" max="14089" width="9.28515625" bestFit="1" customWidth="1"/>
    <col min="14090" max="14090" width="10.140625" customWidth="1"/>
    <col min="14091" max="14091" width="10.28515625" customWidth="1"/>
    <col min="14335" max="14335" width="1" customWidth="1"/>
    <col min="14336" max="14336" width="3.5703125" customWidth="1"/>
    <col min="14337" max="14337" width="5.5703125" customWidth="1"/>
    <col min="14338" max="14338" width="5.28515625" customWidth="1"/>
    <col min="14339" max="14339" width="6.85546875" customWidth="1"/>
    <col min="14340" max="14340" width="7" customWidth="1"/>
    <col min="14341" max="14341" width="22.5703125" customWidth="1"/>
    <col min="14342" max="14342" width="10.28515625" customWidth="1"/>
    <col min="14343" max="14343" width="0" hidden="1" customWidth="1"/>
    <col min="14344" max="14344" width="10.140625" customWidth="1"/>
    <col min="14345" max="14345" width="9.28515625" bestFit="1" customWidth="1"/>
    <col min="14346" max="14346" width="10.140625" customWidth="1"/>
    <col min="14347" max="14347" width="10.28515625" customWidth="1"/>
    <col min="14591" max="14591" width="1" customWidth="1"/>
    <col min="14592" max="14592" width="3.5703125" customWidth="1"/>
    <col min="14593" max="14593" width="5.5703125" customWidth="1"/>
    <col min="14594" max="14594" width="5.28515625" customWidth="1"/>
    <col min="14595" max="14595" width="6.85546875" customWidth="1"/>
    <col min="14596" max="14596" width="7" customWidth="1"/>
    <col min="14597" max="14597" width="22.5703125" customWidth="1"/>
    <col min="14598" max="14598" width="10.28515625" customWidth="1"/>
    <col min="14599" max="14599" width="0" hidden="1" customWidth="1"/>
    <col min="14600" max="14600" width="10.140625" customWidth="1"/>
    <col min="14601" max="14601" width="9.28515625" bestFit="1" customWidth="1"/>
    <col min="14602" max="14602" width="10.140625" customWidth="1"/>
    <col min="14603" max="14603" width="10.28515625" customWidth="1"/>
    <col min="14847" max="14847" width="1" customWidth="1"/>
    <col min="14848" max="14848" width="3.5703125" customWidth="1"/>
    <col min="14849" max="14849" width="5.5703125" customWidth="1"/>
    <col min="14850" max="14850" width="5.28515625" customWidth="1"/>
    <col min="14851" max="14851" width="6.85546875" customWidth="1"/>
    <col min="14852" max="14852" width="7" customWidth="1"/>
    <col min="14853" max="14853" width="22.5703125" customWidth="1"/>
    <col min="14854" max="14854" width="10.28515625" customWidth="1"/>
    <col min="14855" max="14855" width="0" hidden="1" customWidth="1"/>
    <col min="14856" max="14856" width="10.140625" customWidth="1"/>
    <col min="14857" max="14857" width="9.28515625" bestFit="1" customWidth="1"/>
    <col min="14858" max="14858" width="10.140625" customWidth="1"/>
    <col min="14859" max="14859" width="10.28515625" customWidth="1"/>
    <col min="15103" max="15103" width="1" customWidth="1"/>
    <col min="15104" max="15104" width="3.5703125" customWidth="1"/>
    <col min="15105" max="15105" width="5.5703125" customWidth="1"/>
    <col min="15106" max="15106" width="5.28515625" customWidth="1"/>
    <col min="15107" max="15107" width="6.85546875" customWidth="1"/>
    <col min="15108" max="15108" width="7" customWidth="1"/>
    <col min="15109" max="15109" width="22.5703125" customWidth="1"/>
    <col min="15110" max="15110" width="10.28515625" customWidth="1"/>
    <col min="15111" max="15111" width="0" hidden="1" customWidth="1"/>
    <col min="15112" max="15112" width="10.140625" customWidth="1"/>
    <col min="15113" max="15113" width="9.28515625" bestFit="1" customWidth="1"/>
    <col min="15114" max="15114" width="10.140625" customWidth="1"/>
    <col min="15115" max="15115" width="10.28515625" customWidth="1"/>
    <col min="15359" max="15359" width="1" customWidth="1"/>
    <col min="15360" max="15360" width="3.5703125" customWidth="1"/>
    <col min="15361" max="15361" width="5.5703125" customWidth="1"/>
    <col min="15362" max="15362" width="5.28515625" customWidth="1"/>
    <col min="15363" max="15363" width="6.85546875" customWidth="1"/>
    <col min="15364" max="15364" width="7" customWidth="1"/>
    <col min="15365" max="15365" width="22.5703125" customWidth="1"/>
    <col min="15366" max="15366" width="10.28515625" customWidth="1"/>
    <col min="15367" max="15367" width="0" hidden="1" customWidth="1"/>
    <col min="15368" max="15368" width="10.140625" customWidth="1"/>
    <col min="15369" max="15369" width="9.28515625" bestFit="1" customWidth="1"/>
    <col min="15370" max="15370" width="10.140625" customWidth="1"/>
    <col min="15371" max="15371" width="10.28515625" customWidth="1"/>
    <col min="15615" max="15615" width="1" customWidth="1"/>
    <col min="15616" max="15616" width="3.5703125" customWidth="1"/>
    <col min="15617" max="15617" width="5.5703125" customWidth="1"/>
    <col min="15618" max="15618" width="5.28515625" customWidth="1"/>
    <col min="15619" max="15619" width="6.85546875" customWidth="1"/>
    <col min="15620" max="15620" width="7" customWidth="1"/>
    <col min="15621" max="15621" width="22.5703125" customWidth="1"/>
    <col min="15622" max="15622" width="10.28515625" customWidth="1"/>
    <col min="15623" max="15623" width="0" hidden="1" customWidth="1"/>
    <col min="15624" max="15624" width="10.140625" customWidth="1"/>
    <col min="15625" max="15625" width="9.28515625" bestFit="1" customWidth="1"/>
    <col min="15626" max="15626" width="10.140625" customWidth="1"/>
    <col min="15627" max="15627" width="10.28515625" customWidth="1"/>
    <col min="15871" max="15871" width="1" customWidth="1"/>
    <col min="15872" max="15872" width="3.5703125" customWidth="1"/>
    <col min="15873" max="15873" width="5.5703125" customWidth="1"/>
    <col min="15874" max="15874" width="5.28515625" customWidth="1"/>
    <col min="15875" max="15875" width="6.85546875" customWidth="1"/>
    <col min="15876" max="15876" width="7" customWidth="1"/>
    <col min="15877" max="15877" width="22.5703125" customWidth="1"/>
    <col min="15878" max="15878" width="10.28515625" customWidth="1"/>
    <col min="15879" max="15879" width="0" hidden="1" customWidth="1"/>
    <col min="15880" max="15880" width="10.140625" customWidth="1"/>
    <col min="15881" max="15881" width="9.28515625" bestFit="1" customWidth="1"/>
    <col min="15882" max="15882" width="10.140625" customWidth="1"/>
    <col min="15883" max="15883" width="10.28515625" customWidth="1"/>
    <col min="16127" max="16127" width="1" customWidth="1"/>
    <col min="16128" max="16128" width="3.5703125" customWidth="1"/>
    <col min="16129" max="16129" width="5.5703125" customWidth="1"/>
    <col min="16130" max="16130" width="5.28515625" customWidth="1"/>
    <col min="16131" max="16131" width="6.85546875" customWidth="1"/>
    <col min="16132" max="16132" width="7" customWidth="1"/>
    <col min="16133" max="16133" width="22.5703125" customWidth="1"/>
    <col min="16134" max="16134" width="10.28515625" customWidth="1"/>
    <col min="16135" max="16135" width="0" hidden="1" customWidth="1"/>
    <col min="16136" max="16136" width="10.140625" customWidth="1"/>
    <col min="16137" max="16137" width="9.28515625" bestFit="1" customWidth="1"/>
    <col min="16138" max="16138" width="10.140625" customWidth="1"/>
    <col min="16139" max="16139" width="10.28515625" customWidth="1"/>
  </cols>
  <sheetData>
    <row r="1" spans="2:14" ht="16.5" customHeight="1" thickBot="1" x14ac:dyDescent="0.3"/>
    <row r="2" spans="2:14" ht="16.5" customHeight="1" x14ac:dyDescent="0.3">
      <c r="B2" s="1032" t="s">
        <v>258</v>
      </c>
      <c r="C2" s="1033"/>
      <c r="D2" s="1033"/>
      <c r="E2" s="1033"/>
      <c r="F2" s="1033"/>
      <c r="G2" s="1034"/>
      <c r="H2" s="455"/>
      <c r="I2" s="507"/>
      <c r="J2" s="647"/>
      <c r="K2" s="300"/>
      <c r="L2" s="300"/>
      <c r="M2" s="300"/>
      <c r="N2" s="300"/>
    </row>
    <row r="3" spans="2:14" ht="42.75" customHeight="1" x14ac:dyDescent="0.25">
      <c r="B3" s="1014" t="s">
        <v>0</v>
      </c>
      <c r="C3" s="1015"/>
      <c r="D3" s="1015"/>
      <c r="E3" s="1015"/>
      <c r="F3" s="1015"/>
      <c r="G3" s="1016"/>
      <c r="H3" s="538" t="s">
        <v>310</v>
      </c>
      <c r="I3" s="538" t="s">
        <v>311</v>
      </c>
      <c r="J3" s="538" t="s">
        <v>312</v>
      </c>
      <c r="K3" s="538" t="s">
        <v>313</v>
      </c>
      <c r="L3" s="655" t="s">
        <v>314</v>
      </c>
      <c r="M3" s="538" t="s">
        <v>315</v>
      </c>
      <c r="N3" s="538" t="s">
        <v>316</v>
      </c>
    </row>
    <row r="4" spans="2:14" s="457" customFormat="1" ht="16.5" customHeight="1" x14ac:dyDescent="0.25">
      <c r="B4" s="1035"/>
      <c r="C4" s="993"/>
      <c r="D4" s="993"/>
      <c r="E4" s="993"/>
      <c r="F4" s="993"/>
      <c r="G4" s="994"/>
      <c r="H4" s="456"/>
      <c r="I4" s="594"/>
      <c r="J4" s="594"/>
    </row>
    <row r="5" spans="2:14" ht="16.5" customHeight="1" x14ac:dyDescent="0.25">
      <c r="B5" s="458" t="s">
        <v>209</v>
      </c>
      <c r="C5" s="459" t="s">
        <v>238</v>
      </c>
      <c r="D5" s="460" t="s">
        <v>211</v>
      </c>
      <c r="E5" s="460" t="s">
        <v>212</v>
      </c>
      <c r="F5" s="460" t="s">
        <v>239</v>
      </c>
      <c r="G5" s="305" t="s">
        <v>214</v>
      </c>
      <c r="H5" s="306">
        <f>H6+H7</f>
        <v>5949.29</v>
      </c>
      <c r="I5" s="306">
        <f>I6+I7</f>
        <v>1905.1</v>
      </c>
      <c r="J5" s="306">
        <f t="shared" ref="J5:N5" si="0">J6+J7</f>
        <v>8700</v>
      </c>
      <c r="K5" s="306">
        <f t="shared" si="0"/>
        <v>6700</v>
      </c>
      <c r="L5" s="306">
        <f t="shared" si="0"/>
        <v>3500</v>
      </c>
      <c r="M5" s="306">
        <f t="shared" si="0"/>
        <v>3500</v>
      </c>
      <c r="N5" s="306">
        <f t="shared" si="0"/>
        <v>3500</v>
      </c>
    </row>
    <row r="6" spans="2:14" ht="27.75" customHeight="1" x14ac:dyDescent="0.25">
      <c r="B6" s="461"/>
      <c r="C6" s="105"/>
      <c r="D6" s="323"/>
      <c r="E6" s="323" t="s">
        <v>259</v>
      </c>
      <c r="F6" s="462">
        <v>620</v>
      </c>
      <c r="G6" s="314" t="s">
        <v>77</v>
      </c>
      <c r="H6" s="113">
        <v>176.32</v>
      </c>
      <c r="I6" s="113">
        <v>0</v>
      </c>
      <c r="J6" s="113">
        <v>200</v>
      </c>
      <c r="K6" s="113">
        <v>200</v>
      </c>
      <c r="L6" s="113">
        <v>200</v>
      </c>
      <c r="M6" s="113">
        <v>200</v>
      </c>
      <c r="N6" s="113">
        <v>200</v>
      </c>
    </row>
    <row r="7" spans="2:14" ht="16.5" customHeight="1" x14ac:dyDescent="0.25">
      <c r="B7" s="461"/>
      <c r="C7" s="105"/>
      <c r="D7" s="390"/>
      <c r="E7" s="390" t="s">
        <v>259</v>
      </c>
      <c r="F7" s="313">
        <v>630</v>
      </c>
      <c r="G7" s="323" t="s">
        <v>19</v>
      </c>
      <c r="H7" s="119">
        <f>SUM(H8:H10)</f>
        <v>5772.97</v>
      </c>
      <c r="I7" s="119">
        <f>SUM(I8:I10)</f>
        <v>1905.1</v>
      </c>
      <c r="J7" s="119">
        <f>SUM(J8:J10)</f>
        <v>8500</v>
      </c>
      <c r="K7" s="119">
        <f>SUM(K8:K10)</f>
        <v>6500</v>
      </c>
      <c r="L7" s="119">
        <f>SUM(L8:L10)</f>
        <v>3300</v>
      </c>
      <c r="M7" s="119">
        <f t="shared" ref="M7:N7" si="1">SUM(M8:M10)</f>
        <v>3300</v>
      </c>
      <c r="N7" s="119">
        <f t="shared" si="1"/>
        <v>3300</v>
      </c>
    </row>
    <row r="8" spans="2:14" ht="16.5" customHeight="1" x14ac:dyDescent="0.25">
      <c r="B8" s="461"/>
      <c r="C8" s="105"/>
      <c r="D8" s="390"/>
      <c r="E8" s="390" t="s">
        <v>259</v>
      </c>
      <c r="F8" s="320">
        <v>633</v>
      </c>
      <c r="G8" s="317" t="s">
        <v>69</v>
      </c>
      <c r="H8" s="116">
        <v>178.97</v>
      </c>
      <c r="I8" s="116">
        <v>1905.1</v>
      </c>
      <c r="J8" s="116">
        <v>2000</v>
      </c>
      <c r="K8" s="116">
        <v>2000</v>
      </c>
      <c r="L8" s="103">
        <v>800</v>
      </c>
      <c r="M8" s="103">
        <v>800</v>
      </c>
      <c r="N8" s="103">
        <v>800</v>
      </c>
    </row>
    <row r="9" spans="2:14" ht="16.5" customHeight="1" x14ac:dyDescent="0.25">
      <c r="B9" s="461"/>
      <c r="C9" s="105"/>
      <c r="D9" s="390"/>
      <c r="E9" s="390" t="s">
        <v>259</v>
      </c>
      <c r="F9" s="316">
        <v>635</v>
      </c>
      <c r="G9" s="390" t="s">
        <v>74</v>
      </c>
      <c r="H9" s="118">
        <v>4492</v>
      </c>
      <c r="I9" s="118"/>
      <c r="J9" s="118">
        <v>5000</v>
      </c>
      <c r="K9" s="116">
        <v>3000</v>
      </c>
      <c r="L9" s="103">
        <v>1000</v>
      </c>
      <c r="M9" s="103">
        <v>1000</v>
      </c>
      <c r="N9" s="103">
        <v>1000</v>
      </c>
    </row>
    <row r="10" spans="2:14" ht="16.5" customHeight="1" x14ac:dyDescent="0.25">
      <c r="B10" s="461"/>
      <c r="C10" s="105"/>
      <c r="D10" s="390"/>
      <c r="E10" s="390" t="s">
        <v>259</v>
      </c>
      <c r="F10" s="316">
        <v>637</v>
      </c>
      <c r="G10" s="414" t="s">
        <v>53</v>
      </c>
      <c r="H10" s="77">
        <v>1102</v>
      </c>
      <c r="I10" s="77"/>
      <c r="J10" s="77">
        <v>1500</v>
      </c>
      <c r="K10" s="116">
        <v>1500</v>
      </c>
      <c r="L10" s="103">
        <v>1500</v>
      </c>
      <c r="M10" s="103">
        <v>1500</v>
      </c>
      <c r="N10" s="103">
        <v>1500</v>
      </c>
    </row>
    <row r="11" spans="2:14" ht="16.5" customHeight="1" x14ac:dyDescent="0.25">
      <c r="B11" s="461"/>
      <c r="C11" s="105"/>
      <c r="D11" s="105"/>
      <c r="E11" s="105"/>
      <c r="F11" s="105"/>
      <c r="G11" s="105"/>
      <c r="H11" s="77"/>
      <c r="I11" s="129"/>
      <c r="J11" s="129"/>
      <c r="K11" s="375"/>
    </row>
    <row r="12" spans="2:14" ht="16.5" customHeight="1" x14ac:dyDescent="0.25">
      <c r="B12" s="1036" t="s">
        <v>108</v>
      </c>
      <c r="C12" s="1037"/>
      <c r="D12" s="1037"/>
      <c r="E12" s="1037"/>
      <c r="F12" s="1037"/>
      <c r="G12" s="1037"/>
      <c r="H12" s="595"/>
      <c r="I12" s="595"/>
      <c r="J12" s="595"/>
      <c r="K12" s="82"/>
      <c r="L12" s="82"/>
      <c r="M12" s="82"/>
      <c r="N12" s="82"/>
    </row>
    <row r="13" spans="2:14" ht="16.5" customHeight="1" x14ac:dyDescent="0.25">
      <c r="B13" s="463" t="s">
        <v>209</v>
      </c>
      <c r="C13" s="464" t="s">
        <v>238</v>
      </c>
      <c r="D13" s="465" t="s">
        <v>211</v>
      </c>
      <c r="E13" s="465" t="s">
        <v>212</v>
      </c>
      <c r="F13" s="465" t="s">
        <v>239</v>
      </c>
      <c r="G13" s="466" t="s">
        <v>214</v>
      </c>
      <c r="H13" s="306">
        <f>SUM(H14:H14)</f>
        <v>0</v>
      </c>
      <c r="I13" s="306">
        <f>SUM(I14:I14)</f>
        <v>4222.54</v>
      </c>
      <c r="J13" s="306"/>
      <c r="K13" s="306">
        <f>SUM(K14:K15)</f>
        <v>148000</v>
      </c>
      <c r="L13" s="306">
        <f t="shared" ref="L13:N13" si="2">SUM(L14:L15)</f>
        <v>107000</v>
      </c>
      <c r="M13" s="306">
        <f t="shared" si="2"/>
        <v>55000</v>
      </c>
      <c r="N13" s="306">
        <f t="shared" si="2"/>
        <v>50000</v>
      </c>
    </row>
    <row r="14" spans="2:14" ht="29.25" customHeight="1" x14ac:dyDescent="0.25">
      <c r="B14" s="363"/>
      <c r="C14" s="363"/>
      <c r="D14" s="363"/>
      <c r="E14" s="467" t="s">
        <v>259</v>
      </c>
      <c r="F14" s="468">
        <v>717</v>
      </c>
      <c r="G14" s="469" t="s">
        <v>260</v>
      </c>
      <c r="H14" s="470">
        <v>0</v>
      </c>
      <c r="I14" s="470">
        <v>4222.54</v>
      </c>
      <c r="J14" s="470"/>
      <c r="K14" s="82">
        <v>140000</v>
      </c>
      <c r="L14" s="609">
        <v>100000</v>
      </c>
      <c r="M14" s="609">
        <v>50000</v>
      </c>
      <c r="N14" s="609">
        <v>50000</v>
      </c>
    </row>
    <row r="15" spans="2:14" ht="16.5" customHeight="1" thickBot="1" x14ac:dyDescent="0.3">
      <c r="B15" s="471"/>
      <c r="C15" s="472"/>
      <c r="D15" s="472"/>
      <c r="E15" s="473" t="s">
        <v>259</v>
      </c>
      <c r="F15" s="474">
        <v>716</v>
      </c>
      <c r="G15" s="469" t="s">
        <v>257</v>
      </c>
      <c r="H15" s="601"/>
      <c r="I15" s="601"/>
      <c r="J15" s="601"/>
      <c r="K15" s="82">
        <v>8000</v>
      </c>
      <c r="L15" s="609">
        <v>7000</v>
      </c>
      <c r="M15" s="609">
        <v>5000</v>
      </c>
      <c r="N15" s="609"/>
    </row>
    <row r="16" spans="2:14" ht="16.5" customHeight="1" x14ac:dyDescent="0.25">
      <c r="H16" s="374"/>
      <c r="I16" s="374"/>
      <c r="J16" s="374"/>
      <c r="K16" s="375"/>
    </row>
    <row r="17" spans="2:14" ht="16.5" customHeight="1" x14ac:dyDescent="0.25">
      <c r="B17" s="1038" t="s">
        <v>236</v>
      </c>
      <c r="C17" s="1039"/>
      <c r="D17" s="1039"/>
      <c r="E17" s="1039"/>
      <c r="F17" s="1039"/>
      <c r="G17" s="1039"/>
      <c r="H17" s="475">
        <f>H5+H13</f>
        <v>5949.29</v>
      </c>
      <c r="I17" s="475">
        <f>I5+I13</f>
        <v>6127.6399999999994</v>
      </c>
      <c r="J17" s="475"/>
      <c r="K17" s="475">
        <f>K5+K13</f>
        <v>154700</v>
      </c>
      <c r="L17" s="475">
        <f t="shared" ref="L17:N17" si="3">L5+L13</f>
        <v>110500</v>
      </c>
      <c r="M17" s="475">
        <f t="shared" si="3"/>
        <v>58500</v>
      </c>
      <c r="N17" s="475">
        <f t="shared" si="3"/>
        <v>53500</v>
      </c>
    </row>
    <row r="20" spans="2:14" ht="16.5" customHeight="1" x14ac:dyDescent="0.25">
      <c r="C20" s="4"/>
    </row>
  </sheetData>
  <mergeCells count="5">
    <mergeCell ref="B2:G2"/>
    <mergeCell ref="B3:G3"/>
    <mergeCell ref="B4:G4"/>
    <mergeCell ref="B12:G12"/>
    <mergeCell ref="B17:G1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4"/>
  <sheetViews>
    <sheetView topLeftCell="A268" workbookViewId="0">
      <selection activeCell="L286" sqref="L286"/>
    </sheetView>
  </sheetViews>
  <sheetFormatPr defaultRowHeight="15" x14ac:dyDescent="0.25"/>
  <cols>
    <col min="1" max="1" width="1.7109375" customWidth="1"/>
    <col min="2" max="2" width="3.5703125" customWidth="1"/>
    <col min="3" max="3" width="5.5703125" customWidth="1"/>
    <col min="4" max="4" width="5.28515625" customWidth="1"/>
    <col min="5" max="6" width="6.85546875" customWidth="1"/>
    <col min="7" max="7" width="30" customWidth="1"/>
    <col min="8" max="9" width="11.28515625" customWidth="1"/>
    <col min="10" max="10" width="11.140625" style="650" customWidth="1"/>
    <col min="11" max="11" width="15" customWidth="1"/>
    <col min="12" max="12" width="12.85546875" customWidth="1"/>
    <col min="13" max="14" width="10.7109375" customWidth="1"/>
    <col min="254" max="254" width="1.7109375" customWidth="1"/>
    <col min="255" max="255" width="3.5703125" customWidth="1"/>
    <col min="256" max="256" width="5.5703125" customWidth="1"/>
    <col min="257" max="257" width="5.28515625" customWidth="1"/>
    <col min="258" max="259" width="6.85546875" customWidth="1"/>
    <col min="260" max="260" width="30" customWidth="1"/>
    <col min="261" max="261" width="1.140625" customWidth="1"/>
    <col min="262" max="263" width="0" hidden="1" customWidth="1"/>
    <col min="264" max="265" width="11.28515625" customWidth="1"/>
    <col min="266" max="266" width="11.140625" customWidth="1"/>
    <col min="267" max="267" width="15" customWidth="1"/>
    <col min="268" max="268" width="12.85546875" customWidth="1"/>
    <col min="269" max="270" width="10.7109375" customWidth="1"/>
    <col min="510" max="510" width="1.7109375" customWidth="1"/>
    <col min="511" max="511" width="3.5703125" customWidth="1"/>
    <col min="512" max="512" width="5.5703125" customWidth="1"/>
    <col min="513" max="513" width="5.28515625" customWidth="1"/>
    <col min="514" max="515" width="6.85546875" customWidth="1"/>
    <col min="516" max="516" width="30" customWidth="1"/>
    <col min="517" max="517" width="1.140625" customWidth="1"/>
    <col min="518" max="519" width="0" hidden="1" customWidth="1"/>
    <col min="520" max="521" width="11.28515625" customWidth="1"/>
    <col min="522" max="522" width="11.140625" customWidth="1"/>
    <col min="523" max="523" width="15" customWidth="1"/>
    <col min="524" max="524" width="12.85546875" customWidth="1"/>
    <col min="525" max="526" width="10.7109375" customWidth="1"/>
    <col min="766" max="766" width="1.7109375" customWidth="1"/>
    <col min="767" max="767" width="3.5703125" customWidth="1"/>
    <col min="768" max="768" width="5.5703125" customWidth="1"/>
    <col min="769" max="769" width="5.28515625" customWidth="1"/>
    <col min="770" max="771" width="6.85546875" customWidth="1"/>
    <col min="772" max="772" width="30" customWidth="1"/>
    <col min="773" max="773" width="1.140625" customWidth="1"/>
    <col min="774" max="775" width="0" hidden="1" customWidth="1"/>
    <col min="776" max="777" width="11.28515625" customWidth="1"/>
    <col min="778" max="778" width="11.140625" customWidth="1"/>
    <col min="779" max="779" width="15" customWidth="1"/>
    <col min="780" max="780" width="12.85546875" customWidth="1"/>
    <col min="781" max="782" width="10.7109375" customWidth="1"/>
    <col min="1022" max="1022" width="1.7109375" customWidth="1"/>
    <col min="1023" max="1023" width="3.5703125" customWidth="1"/>
    <col min="1024" max="1024" width="5.5703125" customWidth="1"/>
    <col min="1025" max="1025" width="5.28515625" customWidth="1"/>
    <col min="1026" max="1027" width="6.85546875" customWidth="1"/>
    <col min="1028" max="1028" width="30" customWidth="1"/>
    <col min="1029" max="1029" width="1.140625" customWidth="1"/>
    <col min="1030" max="1031" width="0" hidden="1" customWidth="1"/>
    <col min="1032" max="1033" width="11.28515625" customWidth="1"/>
    <col min="1034" max="1034" width="11.140625" customWidth="1"/>
    <col min="1035" max="1035" width="15" customWidth="1"/>
    <col min="1036" max="1036" width="12.85546875" customWidth="1"/>
    <col min="1037" max="1038" width="10.7109375" customWidth="1"/>
    <col min="1278" max="1278" width="1.7109375" customWidth="1"/>
    <col min="1279" max="1279" width="3.5703125" customWidth="1"/>
    <col min="1280" max="1280" width="5.5703125" customWidth="1"/>
    <col min="1281" max="1281" width="5.28515625" customWidth="1"/>
    <col min="1282" max="1283" width="6.85546875" customWidth="1"/>
    <col min="1284" max="1284" width="30" customWidth="1"/>
    <col min="1285" max="1285" width="1.140625" customWidth="1"/>
    <col min="1286" max="1287" width="0" hidden="1" customWidth="1"/>
    <col min="1288" max="1289" width="11.28515625" customWidth="1"/>
    <col min="1290" max="1290" width="11.140625" customWidth="1"/>
    <col min="1291" max="1291" width="15" customWidth="1"/>
    <col min="1292" max="1292" width="12.85546875" customWidth="1"/>
    <col min="1293" max="1294" width="10.7109375" customWidth="1"/>
    <col min="1534" max="1534" width="1.7109375" customWidth="1"/>
    <col min="1535" max="1535" width="3.5703125" customWidth="1"/>
    <col min="1536" max="1536" width="5.5703125" customWidth="1"/>
    <col min="1537" max="1537" width="5.28515625" customWidth="1"/>
    <col min="1538" max="1539" width="6.85546875" customWidth="1"/>
    <col min="1540" max="1540" width="30" customWidth="1"/>
    <col min="1541" max="1541" width="1.140625" customWidth="1"/>
    <col min="1542" max="1543" width="0" hidden="1" customWidth="1"/>
    <col min="1544" max="1545" width="11.28515625" customWidth="1"/>
    <col min="1546" max="1546" width="11.140625" customWidth="1"/>
    <col min="1547" max="1547" width="15" customWidth="1"/>
    <col min="1548" max="1548" width="12.85546875" customWidth="1"/>
    <col min="1549" max="1550" width="10.7109375" customWidth="1"/>
    <col min="1790" max="1790" width="1.7109375" customWidth="1"/>
    <col min="1791" max="1791" width="3.5703125" customWidth="1"/>
    <col min="1792" max="1792" width="5.5703125" customWidth="1"/>
    <col min="1793" max="1793" width="5.28515625" customWidth="1"/>
    <col min="1794" max="1795" width="6.85546875" customWidth="1"/>
    <col min="1796" max="1796" width="30" customWidth="1"/>
    <col min="1797" max="1797" width="1.140625" customWidth="1"/>
    <col min="1798" max="1799" width="0" hidden="1" customWidth="1"/>
    <col min="1800" max="1801" width="11.28515625" customWidth="1"/>
    <col min="1802" max="1802" width="11.140625" customWidth="1"/>
    <col min="1803" max="1803" width="15" customWidth="1"/>
    <col min="1804" max="1804" width="12.85546875" customWidth="1"/>
    <col min="1805" max="1806" width="10.7109375" customWidth="1"/>
    <col min="2046" max="2046" width="1.7109375" customWidth="1"/>
    <col min="2047" max="2047" width="3.5703125" customWidth="1"/>
    <col min="2048" max="2048" width="5.5703125" customWidth="1"/>
    <col min="2049" max="2049" width="5.28515625" customWidth="1"/>
    <col min="2050" max="2051" width="6.85546875" customWidth="1"/>
    <col min="2052" max="2052" width="30" customWidth="1"/>
    <col min="2053" max="2053" width="1.140625" customWidth="1"/>
    <col min="2054" max="2055" width="0" hidden="1" customWidth="1"/>
    <col min="2056" max="2057" width="11.28515625" customWidth="1"/>
    <col min="2058" max="2058" width="11.140625" customWidth="1"/>
    <col min="2059" max="2059" width="15" customWidth="1"/>
    <col min="2060" max="2060" width="12.85546875" customWidth="1"/>
    <col min="2061" max="2062" width="10.7109375" customWidth="1"/>
    <col min="2302" max="2302" width="1.7109375" customWidth="1"/>
    <col min="2303" max="2303" width="3.5703125" customWidth="1"/>
    <col min="2304" max="2304" width="5.5703125" customWidth="1"/>
    <col min="2305" max="2305" width="5.28515625" customWidth="1"/>
    <col min="2306" max="2307" width="6.85546875" customWidth="1"/>
    <col min="2308" max="2308" width="30" customWidth="1"/>
    <col min="2309" max="2309" width="1.140625" customWidth="1"/>
    <col min="2310" max="2311" width="0" hidden="1" customWidth="1"/>
    <col min="2312" max="2313" width="11.28515625" customWidth="1"/>
    <col min="2314" max="2314" width="11.140625" customWidth="1"/>
    <col min="2315" max="2315" width="15" customWidth="1"/>
    <col min="2316" max="2316" width="12.85546875" customWidth="1"/>
    <col min="2317" max="2318" width="10.7109375" customWidth="1"/>
    <col min="2558" max="2558" width="1.7109375" customWidth="1"/>
    <col min="2559" max="2559" width="3.5703125" customWidth="1"/>
    <col min="2560" max="2560" width="5.5703125" customWidth="1"/>
    <col min="2561" max="2561" width="5.28515625" customWidth="1"/>
    <col min="2562" max="2563" width="6.85546875" customWidth="1"/>
    <col min="2564" max="2564" width="30" customWidth="1"/>
    <col min="2565" max="2565" width="1.140625" customWidth="1"/>
    <col min="2566" max="2567" width="0" hidden="1" customWidth="1"/>
    <col min="2568" max="2569" width="11.28515625" customWidth="1"/>
    <col min="2570" max="2570" width="11.140625" customWidth="1"/>
    <col min="2571" max="2571" width="15" customWidth="1"/>
    <col min="2572" max="2572" width="12.85546875" customWidth="1"/>
    <col min="2573" max="2574" width="10.7109375" customWidth="1"/>
    <col min="2814" max="2814" width="1.7109375" customWidth="1"/>
    <col min="2815" max="2815" width="3.5703125" customWidth="1"/>
    <col min="2816" max="2816" width="5.5703125" customWidth="1"/>
    <col min="2817" max="2817" width="5.28515625" customWidth="1"/>
    <col min="2818" max="2819" width="6.85546875" customWidth="1"/>
    <col min="2820" max="2820" width="30" customWidth="1"/>
    <col min="2821" max="2821" width="1.140625" customWidth="1"/>
    <col min="2822" max="2823" width="0" hidden="1" customWidth="1"/>
    <col min="2824" max="2825" width="11.28515625" customWidth="1"/>
    <col min="2826" max="2826" width="11.140625" customWidth="1"/>
    <col min="2827" max="2827" width="15" customWidth="1"/>
    <col min="2828" max="2828" width="12.85546875" customWidth="1"/>
    <col min="2829" max="2830" width="10.7109375" customWidth="1"/>
    <col min="3070" max="3070" width="1.7109375" customWidth="1"/>
    <col min="3071" max="3071" width="3.5703125" customWidth="1"/>
    <col min="3072" max="3072" width="5.5703125" customWidth="1"/>
    <col min="3073" max="3073" width="5.28515625" customWidth="1"/>
    <col min="3074" max="3075" width="6.85546875" customWidth="1"/>
    <col min="3076" max="3076" width="30" customWidth="1"/>
    <col min="3077" max="3077" width="1.140625" customWidth="1"/>
    <col min="3078" max="3079" width="0" hidden="1" customWidth="1"/>
    <col min="3080" max="3081" width="11.28515625" customWidth="1"/>
    <col min="3082" max="3082" width="11.140625" customWidth="1"/>
    <col min="3083" max="3083" width="15" customWidth="1"/>
    <col min="3084" max="3084" width="12.85546875" customWidth="1"/>
    <col min="3085" max="3086" width="10.7109375" customWidth="1"/>
    <col min="3326" max="3326" width="1.7109375" customWidth="1"/>
    <col min="3327" max="3327" width="3.5703125" customWidth="1"/>
    <col min="3328" max="3328" width="5.5703125" customWidth="1"/>
    <col min="3329" max="3329" width="5.28515625" customWidth="1"/>
    <col min="3330" max="3331" width="6.85546875" customWidth="1"/>
    <col min="3332" max="3332" width="30" customWidth="1"/>
    <col min="3333" max="3333" width="1.140625" customWidth="1"/>
    <col min="3334" max="3335" width="0" hidden="1" customWidth="1"/>
    <col min="3336" max="3337" width="11.28515625" customWidth="1"/>
    <col min="3338" max="3338" width="11.140625" customWidth="1"/>
    <col min="3339" max="3339" width="15" customWidth="1"/>
    <col min="3340" max="3340" width="12.85546875" customWidth="1"/>
    <col min="3341" max="3342" width="10.7109375" customWidth="1"/>
    <col min="3582" max="3582" width="1.7109375" customWidth="1"/>
    <col min="3583" max="3583" width="3.5703125" customWidth="1"/>
    <col min="3584" max="3584" width="5.5703125" customWidth="1"/>
    <col min="3585" max="3585" width="5.28515625" customWidth="1"/>
    <col min="3586" max="3587" width="6.85546875" customWidth="1"/>
    <col min="3588" max="3588" width="30" customWidth="1"/>
    <col min="3589" max="3589" width="1.140625" customWidth="1"/>
    <col min="3590" max="3591" width="0" hidden="1" customWidth="1"/>
    <col min="3592" max="3593" width="11.28515625" customWidth="1"/>
    <col min="3594" max="3594" width="11.140625" customWidth="1"/>
    <col min="3595" max="3595" width="15" customWidth="1"/>
    <col min="3596" max="3596" width="12.85546875" customWidth="1"/>
    <col min="3597" max="3598" width="10.7109375" customWidth="1"/>
    <col min="3838" max="3838" width="1.7109375" customWidth="1"/>
    <col min="3839" max="3839" width="3.5703125" customWidth="1"/>
    <col min="3840" max="3840" width="5.5703125" customWidth="1"/>
    <col min="3841" max="3841" width="5.28515625" customWidth="1"/>
    <col min="3842" max="3843" width="6.85546875" customWidth="1"/>
    <col min="3844" max="3844" width="30" customWidth="1"/>
    <col min="3845" max="3845" width="1.140625" customWidth="1"/>
    <col min="3846" max="3847" width="0" hidden="1" customWidth="1"/>
    <col min="3848" max="3849" width="11.28515625" customWidth="1"/>
    <col min="3850" max="3850" width="11.140625" customWidth="1"/>
    <col min="3851" max="3851" width="15" customWidth="1"/>
    <col min="3852" max="3852" width="12.85546875" customWidth="1"/>
    <col min="3853" max="3854" width="10.7109375" customWidth="1"/>
    <col min="4094" max="4094" width="1.7109375" customWidth="1"/>
    <col min="4095" max="4095" width="3.5703125" customWidth="1"/>
    <col min="4096" max="4096" width="5.5703125" customWidth="1"/>
    <col min="4097" max="4097" width="5.28515625" customWidth="1"/>
    <col min="4098" max="4099" width="6.85546875" customWidth="1"/>
    <col min="4100" max="4100" width="30" customWidth="1"/>
    <col min="4101" max="4101" width="1.140625" customWidth="1"/>
    <col min="4102" max="4103" width="0" hidden="1" customWidth="1"/>
    <col min="4104" max="4105" width="11.28515625" customWidth="1"/>
    <col min="4106" max="4106" width="11.140625" customWidth="1"/>
    <col min="4107" max="4107" width="15" customWidth="1"/>
    <col min="4108" max="4108" width="12.85546875" customWidth="1"/>
    <col min="4109" max="4110" width="10.7109375" customWidth="1"/>
    <col min="4350" max="4350" width="1.7109375" customWidth="1"/>
    <col min="4351" max="4351" width="3.5703125" customWidth="1"/>
    <col min="4352" max="4352" width="5.5703125" customWidth="1"/>
    <col min="4353" max="4353" width="5.28515625" customWidth="1"/>
    <col min="4354" max="4355" width="6.85546875" customWidth="1"/>
    <col min="4356" max="4356" width="30" customWidth="1"/>
    <col min="4357" max="4357" width="1.140625" customWidth="1"/>
    <col min="4358" max="4359" width="0" hidden="1" customWidth="1"/>
    <col min="4360" max="4361" width="11.28515625" customWidth="1"/>
    <col min="4362" max="4362" width="11.140625" customWidth="1"/>
    <col min="4363" max="4363" width="15" customWidth="1"/>
    <col min="4364" max="4364" width="12.85546875" customWidth="1"/>
    <col min="4365" max="4366" width="10.7109375" customWidth="1"/>
    <col min="4606" max="4606" width="1.7109375" customWidth="1"/>
    <col min="4607" max="4607" width="3.5703125" customWidth="1"/>
    <col min="4608" max="4608" width="5.5703125" customWidth="1"/>
    <col min="4609" max="4609" width="5.28515625" customWidth="1"/>
    <col min="4610" max="4611" width="6.85546875" customWidth="1"/>
    <col min="4612" max="4612" width="30" customWidth="1"/>
    <col min="4613" max="4613" width="1.140625" customWidth="1"/>
    <col min="4614" max="4615" width="0" hidden="1" customWidth="1"/>
    <col min="4616" max="4617" width="11.28515625" customWidth="1"/>
    <col min="4618" max="4618" width="11.140625" customWidth="1"/>
    <col min="4619" max="4619" width="15" customWidth="1"/>
    <col min="4620" max="4620" width="12.85546875" customWidth="1"/>
    <col min="4621" max="4622" width="10.7109375" customWidth="1"/>
    <col min="4862" max="4862" width="1.7109375" customWidth="1"/>
    <col min="4863" max="4863" width="3.5703125" customWidth="1"/>
    <col min="4864" max="4864" width="5.5703125" customWidth="1"/>
    <col min="4865" max="4865" width="5.28515625" customWidth="1"/>
    <col min="4866" max="4867" width="6.85546875" customWidth="1"/>
    <col min="4868" max="4868" width="30" customWidth="1"/>
    <col min="4869" max="4869" width="1.140625" customWidth="1"/>
    <col min="4870" max="4871" width="0" hidden="1" customWidth="1"/>
    <col min="4872" max="4873" width="11.28515625" customWidth="1"/>
    <col min="4874" max="4874" width="11.140625" customWidth="1"/>
    <col min="4875" max="4875" width="15" customWidth="1"/>
    <col min="4876" max="4876" width="12.85546875" customWidth="1"/>
    <col min="4877" max="4878" width="10.7109375" customWidth="1"/>
    <col min="5118" max="5118" width="1.7109375" customWidth="1"/>
    <col min="5119" max="5119" width="3.5703125" customWidth="1"/>
    <col min="5120" max="5120" width="5.5703125" customWidth="1"/>
    <col min="5121" max="5121" width="5.28515625" customWidth="1"/>
    <col min="5122" max="5123" width="6.85546875" customWidth="1"/>
    <col min="5124" max="5124" width="30" customWidth="1"/>
    <col min="5125" max="5125" width="1.140625" customWidth="1"/>
    <col min="5126" max="5127" width="0" hidden="1" customWidth="1"/>
    <col min="5128" max="5129" width="11.28515625" customWidth="1"/>
    <col min="5130" max="5130" width="11.140625" customWidth="1"/>
    <col min="5131" max="5131" width="15" customWidth="1"/>
    <col min="5132" max="5132" width="12.85546875" customWidth="1"/>
    <col min="5133" max="5134" width="10.7109375" customWidth="1"/>
    <col min="5374" max="5374" width="1.7109375" customWidth="1"/>
    <col min="5375" max="5375" width="3.5703125" customWidth="1"/>
    <col min="5376" max="5376" width="5.5703125" customWidth="1"/>
    <col min="5377" max="5377" width="5.28515625" customWidth="1"/>
    <col min="5378" max="5379" width="6.85546875" customWidth="1"/>
    <col min="5380" max="5380" width="30" customWidth="1"/>
    <col min="5381" max="5381" width="1.140625" customWidth="1"/>
    <col min="5382" max="5383" width="0" hidden="1" customWidth="1"/>
    <col min="5384" max="5385" width="11.28515625" customWidth="1"/>
    <col min="5386" max="5386" width="11.140625" customWidth="1"/>
    <col min="5387" max="5387" width="15" customWidth="1"/>
    <col min="5388" max="5388" width="12.85546875" customWidth="1"/>
    <col min="5389" max="5390" width="10.7109375" customWidth="1"/>
    <col min="5630" max="5630" width="1.7109375" customWidth="1"/>
    <col min="5631" max="5631" width="3.5703125" customWidth="1"/>
    <col min="5632" max="5632" width="5.5703125" customWidth="1"/>
    <col min="5633" max="5633" width="5.28515625" customWidth="1"/>
    <col min="5634" max="5635" width="6.85546875" customWidth="1"/>
    <col min="5636" max="5636" width="30" customWidth="1"/>
    <col min="5637" max="5637" width="1.140625" customWidth="1"/>
    <col min="5638" max="5639" width="0" hidden="1" customWidth="1"/>
    <col min="5640" max="5641" width="11.28515625" customWidth="1"/>
    <col min="5642" max="5642" width="11.140625" customWidth="1"/>
    <col min="5643" max="5643" width="15" customWidth="1"/>
    <col min="5644" max="5644" width="12.85546875" customWidth="1"/>
    <col min="5645" max="5646" width="10.7109375" customWidth="1"/>
    <col min="5886" max="5886" width="1.7109375" customWidth="1"/>
    <col min="5887" max="5887" width="3.5703125" customWidth="1"/>
    <col min="5888" max="5888" width="5.5703125" customWidth="1"/>
    <col min="5889" max="5889" width="5.28515625" customWidth="1"/>
    <col min="5890" max="5891" width="6.85546875" customWidth="1"/>
    <col min="5892" max="5892" width="30" customWidth="1"/>
    <col min="5893" max="5893" width="1.140625" customWidth="1"/>
    <col min="5894" max="5895" width="0" hidden="1" customWidth="1"/>
    <col min="5896" max="5897" width="11.28515625" customWidth="1"/>
    <col min="5898" max="5898" width="11.140625" customWidth="1"/>
    <col min="5899" max="5899" width="15" customWidth="1"/>
    <col min="5900" max="5900" width="12.85546875" customWidth="1"/>
    <col min="5901" max="5902" width="10.7109375" customWidth="1"/>
    <col min="6142" max="6142" width="1.7109375" customWidth="1"/>
    <col min="6143" max="6143" width="3.5703125" customWidth="1"/>
    <col min="6144" max="6144" width="5.5703125" customWidth="1"/>
    <col min="6145" max="6145" width="5.28515625" customWidth="1"/>
    <col min="6146" max="6147" width="6.85546875" customWidth="1"/>
    <col min="6148" max="6148" width="30" customWidth="1"/>
    <col min="6149" max="6149" width="1.140625" customWidth="1"/>
    <col min="6150" max="6151" width="0" hidden="1" customWidth="1"/>
    <col min="6152" max="6153" width="11.28515625" customWidth="1"/>
    <col min="6154" max="6154" width="11.140625" customWidth="1"/>
    <col min="6155" max="6155" width="15" customWidth="1"/>
    <col min="6156" max="6156" width="12.85546875" customWidth="1"/>
    <col min="6157" max="6158" width="10.7109375" customWidth="1"/>
    <col min="6398" max="6398" width="1.7109375" customWidth="1"/>
    <col min="6399" max="6399" width="3.5703125" customWidth="1"/>
    <col min="6400" max="6400" width="5.5703125" customWidth="1"/>
    <col min="6401" max="6401" width="5.28515625" customWidth="1"/>
    <col min="6402" max="6403" width="6.85546875" customWidth="1"/>
    <col min="6404" max="6404" width="30" customWidth="1"/>
    <col min="6405" max="6405" width="1.140625" customWidth="1"/>
    <col min="6406" max="6407" width="0" hidden="1" customWidth="1"/>
    <col min="6408" max="6409" width="11.28515625" customWidth="1"/>
    <col min="6410" max="6410" width="11.140625" customWidth="1"/>
    <col min="6411" max="6411" width="15" customWidth="1"/>
    <col min="6412" max="6412" width="12.85546875" customWidth="1"/>
    <col min="6413" max="6414" width="10.7109375" customWidth="1"/>
    <col min="6654" max="6654" width="1.7109375" customWidth="1"/>
    <col min="6655" max="6655" width="3.5703125" customWidth="1"/>
    <col min="6656" max="6656" width="5.5703125" customWidth="1"/>
    <col min="6657" max="6657" width="5.28515625" customWidth="1"/>
    <col min="6658" max="6659" width="6.85546875" customWidth="1"/>
    <col min="6660" max="6660" width="30" customWidth="1"/>
    <col min="6661" max="6661" width="1.140625" customWidth="1"/>
    <col min="6662" max="6663" width="0" hidden="1" customWidth="1"/>
    <col min="6664" max="6665" width="11.28515625" customWidth="1"/>
    <col min="6666" max="6666" width="11.140625" customWidth="1"/>
    <col min="6667" max="6667" width="15" customWidth="1"/>
    <col min="6668" max="6668" width="12.85546875" customWidth="1"/>
    <col min="6669" max="6670" width="10.7109375" customWidth="1"/>
    <col min="6910" max="6910" width="1.7109375" customWidth="1"/>
    <col min="6911" max="6911" width="3.5703125" customWidth="1"/>
    <col min="6912" max="6912" width="5.5703125" customWidth="1"/>
    <col min="6913" max="6913" width="5.28515625" customWidth="1"/>
    <col min="6914" max="6915" width="6.85546875" customWidth="1"/>
    <col min="6916" max="6916" width="30" customWidth="1"/>
    <col min="6917" max="6917" width="1.140625" customWidth="1"/>
    <col min="6918" max="6919" width="0" hidden="1" customWidth="1"/>
    <col min="6920" max="6921" width="11.28515625" customWidth="1"/>
    <col min="6922" max="6922" width="11.140625" customWidth="1"/>
    <col min="6923" max="6923" width="15" customWidth="1"/>
    <col min="6924" max="6924" width="12.85546875" customWidth="1"/>
    <col min="6925" max="6926" width="10.7109375" customWidth="1"/>
    <col min="7166" max="7166" width="1.7109375" customWidth="1"/>
    <col min="7167" max="7167" width="3.5703125" customWidth="1"/>
    <col min="7168" max="7168" width="5.5703125" customWidth="1"/>
    <col min="7169" max="7169" width="5.28515625" customWidth="1"/>
    <col min="7170" max="7171" width="6.85546875" customWidth="1"/>
    <col min="7172" max="7172" width="30" customWidth="1"/>
    <col min="7173" max="7173" width="1.140625" customWidth="1"/>
    <col min="7174" max="7175" width="0" hidden="1" customWidth="1"/>
    <col min="7176" max="7177" width="11.28515625" customWidth="1"/>
    <col min="7178" max="7178" width="11.140625" customWidth="1"/>
    <col min="7179" max="7179" width="15" customWidth="1"/>
    <col min="7180" max="7180" width="12.85546875" customWidth="1"/>
    <col min="7181" max="7182" width="10.7109375" customWidth="1"/>
    <col min="7422" max="7422" width="1.7109375" customWidth="1"/>
    <col min="7423" max="7423" width="3.5703125" customWidth="1"/>
    <col min="7424" max="7424" width="5.5703125" customWidth="1"/>
    <col min="7425" max="7425" width="5.28515625" customWidth="1"/>
    <col min="7426" max="7427" width="6.85546875" customWidth="1"/>
    <col min="7428" max="7428" width="30" customWidth="1"/>
    <col min="7429" max="7429" width="1.140625" customWidth="1"/>
    <col min="7430" max="7431" width="0" hidden="1" customWidth="1"/>
    <col min="7432" max="7433" width="11.28515625" customWidth="1"/>
    <col min="7434" max="7434" width="11.140625" customWidth="1"/>
    <col min="7435" max="7435" width="15" customWidth="1"/>
    <col min="7436" max="7436" width="12.85546875" customWidth="1"/>
    <col min="7437" max="7438" width="10.7109375" customWidth="1"/>
    <col min="7678" max="7678" width="1.7109375" customWidth="1"/>
    <col min="7679" max="7679" width="3.5703125" customWidth="1"/>
    <col min="7680" max="7680" width="5.5703125" customWidth="1"/>
    <col min="7681" max="7681" width="5.28515625" customWidth="1"/>
    <col min="7682" max="7683" width="6.85546875" customWidth="1"/>
    <col min="7684" max="7684" width="30" customWidth="1"/>
    <col min="7685" max="7685" width="1.140625" customWidth="1"/>
    <col min="7686" max="7687" width="0" hidden="1" customWidth="1"/>
    <col min="7688" max="7689" width="11.28515625" customWidth="1"/>
    <col min="7690" max="7690" width="11.140625" customWidth="1"/>
    <col min="7691" max="7691" width="15" customWidth="1"/>
    <col min="7692" max="7692" width="12.85546875" customWidth="1"/>
    <col min="7693" max="7694" width="10.7109375" customWidth="1"/>
    <col min="7934" max="7934" width="1.7109375" customWidth="1"/>
    <col min="7935" max="7935" width="3.5703125" customWidth="1"/>
    <col min="7936" max="7936" width="5.5703125" customWidth="1"/>
    <col min="7937" max="7937" width="5.28515625" customWidth="1"/>
    <col min="7938" max="7939" width="6.85546875" customWidth="1"/>
    <col min="7940" max="7940" width="30" customWidth="1"/>
    <col min="7941" max="7941" width="1.140625" customWidth="1"/>
    <col min="7942" max="7943" width="0" hidden="1" customWidth="1"/>
    <col min="7944" max="7945" width="11.28515625" customWidth="1"/>
    <col min="7946" max="7946" width="11.140625" customWidth="1"/>
    <col min="7947" max="7947" width="15" customWidth="1"/>
    <col min="7948" max="7948" width="12.85546875" customWidth="1"/>
    <col min="7949" max="7950" width="10.7109375" customWidth="1"/>
    <col min="8190" max="8190" width="1.7109375" customWidth="1"/>
    <col min="8191" max="8191" width="3.5703125" customWidth="1"/>
    <col min="8192" max="8192" width="5.5703125" customWidth="1"/>
    <col min="8193" max="8193" width="5.28515625" customWidth="1"/>
    <col min="8194" max="8195" width="6.85546875" customWidth="1"/>
    <col min="8196" max="8196" width="30" customWidth="1"/>
    <col min="8197" max="8197" width="1.140625" customWidth="1"/>
    <col min="8198" max="8199" width="0" hidden="1" customWidth="1"/>
    <col min="8200" max="8201" width="11.28515625" customWidth="1"/>
    <col min="8202" max="8202" width="11.140625" customWidth="1"/>
    <col min="8203" max="8203" width="15" customWidth="1"/>
    <col min="8204" max="8204" width="12.85546875" customWidth="1"/>
    <col min="8205" max="8206" width="10.7109375" customWidth="1"/>
    <col min="8446" max="8446" width="1.7109375" customWidth="1"/>
    <col min="8447" max="8447" width="3.5703125" customWidth="1"/>
    <col min="8448" max="8448" width="5.5703125" customWidth="1"/>
    <col min="8449" max="8449" width="5.28515625" customWidth="1"/>
    <col min="8450" max="8451" width="6.85546875" customWidth="1"/>
    <col min="8452" max="8452" width="30" customWidth="1"/>
    <col min="8453" max="8453" width="1.140625" customWidth="1"/>
    <col min="8454" max="8455" width="0" hidden="1" customWidth="1"/>
    <col min="8456" max="8457" width="11.28515625" customWidth="1"/>
    <col min="8458" max="8458" width="11.140625" customWidth="1"/>
    <col min="8459" max="8459" width="15" customWidth="1"/>
    <col min="8460" max="8460" width="12.85546875" customWidth="1"/>
    <col min="8461" max="8462" width="10.7109375" customWidth="1"/>
    <col min="8702" max="8702" width="1.7109375" customWidth="1"/>
    <col min="8703" max="8703" width="3.5703125" customWidth="1"/>
    <col min="8704" max="8704" width="5.5703125" customWidth="1"/>
    <col min="8705" max="8705" width="5.28515625" customWidth="1"/>
    <col min="8706" max="8707" width="6.85546875" customWidth="1"/>
    <col min="8708" max="8708" width="30" customWidth="1"/>
    <col min="8709" max="8709" width="1.140625" customWidth="1"/>
    <col min="8710" max="8711" width="0" hidden="1" customWidth="1"/>
    <col min="8712" max="8713" width="11.28515625" customWidth="1"/>
    <col min="8714" max="8714" width="11.140625" customWidth="1"/>
    <col min="8715" max="8715" width="15" customWidth="1"/>
    <col min="8716" max="8716" width="12.85546875" customWidth="1"/>
    <col min="8717" max="8718" width="10.7109375" customWidth="1"/>
    <col min="8958" max="8958" width="1.7109375" customWidth="1"/>
    <col min="8959" max="8959" width="3.5703125" customWidth="1"/>
    <col min="8960" max="8960" width="5.5703125" customWidth="1"/>
    <col min="8961" max="8961" width="5.28515625" customWidth="1"/>
    <col min="8962" max="8963" width="6.85546875" customWidth="1"/>
    <col min="8964" max="8964" width="30" customWidth="1"/>
    <col min="8965" max="8965" width="1.140625" customWidth="1"/>
    <col min="8966" max="8967" width="0" hidden="1" customWidth="1"/>
    <col min="8968" max="8969" width="11.28515625" customWidth="1"/>
    <col min="8970" max="8970" width="11.140625" customWidth="1"/>
    <col min="8971" max="8971" width="15" customWidth="1"/>
    <col min="8972" max="8972" width="12.85546875" customWidth="1"/>
    <col min="8973" max="8974" width="10.7109375" customWidth="1"/>
    <col min="9214" max="9214" width="1.7109375" customWidth="1"/>
    <col min="9215" max="9215" width="3.5703125" customWidth="1"/>
    <col min="9216" max="9216" width="5.5703125" customWidth="1"/>
    <col min="9217" max="9217" width="5.28515625" customWidth="1"/>
    <col min="9218" max="9219" width="6.85546875" customWidth="1"/>
    <col min="9220" max="9220" width="30" customWidth="1"/>
    <col min="9221" max="9221" width="1.140625" customWidth="1"/>
    <col min="9222" max="9223" width="0" hidden="1" customWidth="1"/>
    <col min="9224" max="9225" width="11.28515625" customWidth="1"/>
    <col min="9226" max="9226" width="11.140625" customWidth="1"/>
    <col min="9227" max="9227" width="15" customWidth="1"/>
    <col min="9228" max="9228" width="12.85546875" customWidth="1"/>
    <col min="9229" max="9230" width="10.7109375" customWidth="1"/>
    <col min="9470" max="9470" width="1.7109375" customWidth="1"/>
    <col min="9471" max="9471" width="3.5703125" customWidth="1"/>
    <col min="9472" max="9472" width="5.5703125" customWidth="1"/>
    <col min="9473" max="9473" width="5.28515625" customWidth="1"/>
    <col min="9474" max="9475" width="6.85546875" customWidth="1"/>
    <col min="9476" max="9476" width="30" customWidth="1"/>
    <col min="9477" max="9477" width="1.140625" customWidth="1"/>
    <col min="9478" max="9479" width="0" hidden="1" customWidth="1"/>
    <col min="9480" max="9481" width="11.28515625" customWidth="1"/>
    <col min="9482" max="9482" width="11.140625" customWidth="1"/>
    <col min="9483" max="9483" width="15" customWidth="1"/>
    <col min="9484" max="9484" width="12.85546875" customWidth="1"/>
    <col min="9485" max="9486" width="10.7109375" customWidth="1"/>
    <col min="9726" max="9726" width="1.7109375" customWidth="1"/>
    <col min="9727" max="9727" width="3.5703125" customWidth="1"/>
    <col min="9728" max="9728" width="5.5703125" customWidth="1"/>
    <col min="9729" max="9729" width="5.28515625" customWidth="1"/>
    <col min="9730" max="9731" width="6.85546875" customWidth="1"/>
    <col min="9732" max="9732" width="30" customWidth="1"/>
    <col min="9733" max="9733" width="1.140625" customWidth="1"/>
    <col min="9734" max="9735" width="0" hidden="1" customWidth="1"/>
    <col min="9736" max="9737" width="11.28515625" customWidth="1"/>
    <col min="9738" max="9738" width="11.140625" customWidth="1"/>
    <col min="9739" max="9739" width="15" customWidth="1"/>
    <col min="9740" max="9740" width="12.85546875" customWidth="1"/>
    <col min="9741" max="9742" width="10.7109375" customWidth="1"/>
    <col min="9982" max="9982" width="1.7109375" customWidth="1"/>
    <col min="9983" max="9983" width="3.5703125" customWidth="1"/>
    <col min="9984" max="9984" width="5.5703125" customWidth="1"/>
    <col min="9985" max="9985" width="5.28515625" customWidth="1"/>
    <col min="9986" max="9987" width="6.85546875" customWidth="1"/>
    <col min="9988" max="9988" width="30" customWidth="1"/>
    <col min="9989" max="9989" width="1.140625" customWidth="1"/>
    <col min="9990" max="9991" width="0" hidden="1" customWidth="1"/>
    <col min="9992" max="9993" width="11.28515625" customWidth="1"/>
    <col min="9994" max="9994" width="11.140625" customWidth="1"/>
    <col min="9995" max="9995" width="15" customWidth="1"/>
    <col min="9996" max="9996" width="12.85546875" customWidth="1"/>
    <col min="9997" max="9998" width="10.7109375" customWidth="1"/>
    <col min="10238" max="10238" width="1.7109375" customWidth="1"/>
    <col min="10239" max="10239" width="3.5703125" customWidth="1"/>
    <col min="10240" max="10240" width="5.5703125" customWidth="1"/>
    <col min="10241" max="10241" width="5.28515625" customWidth="1"/>
    <col min="10242" max="10243" width="6.85546875" customWidth="1"/>
    <col min="10244" max="10244" width="30" customWidth="1"/>
    <col min="10245" max="10245" width="1.140625" customWidth="1"/>
    <col min="10246" max="10247" width="0" hidden="1" customWidth="1"/>
    <col min="10248" max="10249" width="11.28515625" customWidth="1"/>
    <col min="10250" max="10250" width="11.140625" customWidth="1"/>
    <col min="10251" max="10251" width="15" customWidth="1"/>
    <col min="10252" max="10252" width="12.85546875" customWidth="1"/>
    <col min="10253" max="10254" width="10.7109375" customWidth="1"/>
    <col min="10494" max="10494" width="1.7109375" customWidth="1"/>
    <col min="10495" max="10495" width="3.5703125" customWidth="1"/>
    <col min="10496" max="10496" width="5.5703125" customWidth="1"/>
    <col min="10497" max="10497" width="5.28515625" customWidth="1"/>
    <col min="10498" max="10499" width="6.85546875" customWidth="1"/>
    <col min="10500" max="10500" width="30" customWidth="1"/>
    <col min="10501" max="10501" width="1.140625" customWidth="1"/>
    <col min="10502" max="10503" width="0" hidden="1" customWidth="1"/>
    <col min="10504" max="10505" width="11.28515625" customWidth="1"/>
    <col min="10506" max="10506" width="11.140625" customWidth="1"/>
    <col min="10507" max="10507" width="15" customWidth="1"/>
    <col min="10508" max="10508" width="12.85546875" customWidth="1"/>
    <col min="10509" max="10510" width="10.7109375" customWidth="1"/>
    <col min="10750" max="10750" width="1.7109375" customWidth="1"/>
    <col min="10751" max="10751" width="3.5703125" customWidth="1"/>
    <col min="10752" max="10752" width="5.5703125" customWidth="1"/>
    <col min="10753" max="10753" width="5.28515625" customWidth="1"/>
    <col min="10754" max="10755" width="6.85546875" customWidth="1"/>
    <col min="10756" max="10756" width="30" customWidth="1"/>
    <col min="10757" max="10757" width="1.140625" customWidth="1"/>
    <col min="10758" max="10759" width="0" hidden="1" customWidth="1"/>
    <col min="10760" max="10761" width="11.28515625" customWidth="1"/>
    <col min="10762" max="10762" width="11.140625" customWidth="1"/>
    <col min="10763" max="10763" width="15" customWidth="1"/>
    <col min="10764" max="10764" width="12.85546875" customWidth="1"/>
    <col min="10765" max="10766" width="10.7109375" customWidth="1"/>
    <col min="11006" max="11006" width="1.7109375" customWidth="1"/>
    <col min="11007" max="11007" width="3.5703125" customWidth="1"/>
    <col min="11008" max="11008" width="5.5703125" customWidth="1"/>
    <col min="11009" max="11009" width="5.28515625" customWidth="1"/>
    <col min="11010" max="11011" width="6.85546875" customWidth="1"/>
    <col min="11012" max="11012" width="30" customWidth="1"/>
    <col min="11013" max="11013" width="1.140625" customWidth="1"/>
    <col min="11014" max="11015" width="0" hidden="1" customWidth="1"/>
    <col min="11016" max="11017" width="11.28515625" customWidth="1"/>
    <col min="11018" max="11018" width="11.140625" customWidth="1"/>
    <col min="11019" max="11019" width="15" customWidth="1"/>
    <col min="11020" max="11020" width="12.85546875" customWidth="1"/>
    <col min="11021" max="11022" width="10.7109375" customWidth="1"/>
    <col min="11262" max="11262" width="1.7109375" customWidth="1"/>
    <col min="11263" max="11263" width="3.5703125" customWidth="1"/>
    <col min="11264" max="11264" width="5.5703125" customWidth="1"/>
    <col min="11265" max="11265" width="5.28515625" customWidth="1"/>
    <col min="11266" max="11267" width="6.85546875" customWidth="1"/>
    <col min="11268" max="11268" width="30" customWidth="1"/>
    <col min="11269" max="11269" width="1.140625" customWidth="1"/>
    <col min="11270" max="11271" width="0" hidden="1" customWidth="1"/>
    <col min="11272" max="11273" width="11.28515625" customWidth="1"/>
    <col min="11274" max="11274" width="11.140625" customWidth="1"/>
    <col min="11275" max="11275" width="15" customWidth="1"/>
    <col min="11276" max="11276" width="12.85546875" customWidth="1"/>
    <col min="11277" max="11278" width="10.7109375" customWidth="1"/>
    <col min="11518" max="11518" width="1.7109375" customWidth="1"/>
    <col min="11519" max="11519" width="3.5703125" customWidth="1"/>
    <col min="11520" max="11520" width="5.5703125" customWidth="1"/>
    <col min="11521" max="11521" width="5.28515625" customWidth="1"/>
    <col min="11522" max="11523" width="6.85546875" customWidth="1"/>
    <col min="11524" max="11524" width="30" customWidth="1"/>
    <col min="11525" max="11525" width="1.140625" customWidth="1"/>
    <col min="11526" max="11527" width="0" hidden="1" customWidth="1"/>
    <col min="11528" max="11529" width="11.28515625" customWidth="1"/>
    <col min="11530" max="11530" width="11.140625" customWidth="1"/>
    <col min="11531" max="11531" width="15" customWidth="1"/>
    <col min="11532" max="11532" width="12.85546875" customWidth="1"/>
    <col min="11533" max="11534" width="10.7109375" customWidth="1"/>
    <col min="11774" max="11774" width="1.7109375" customWidth="1"/>
    <col min="11775" max="11775" width="3.5703125" customWidth="1"/>
    <col min="11776" max="11776" width="5.5703125" customWidth="1"/>
    <col min="11777" max="11777" width="5.28515625" customWidth="1"/>
    <col min="11778" max="11779" width="6.85546875" customWidth="1"/>
    <col min="11780" max="11780" width="30" customWidth="1"/>
    <col min="11781" max="11781" width="1.140625" customWidth="1"/>
    <col min="11782" max="11783" width="0" hidden="1" customWidth="1"/>
    <col min="11784" max="11785" width="11.28515625" customWidth="1"/>
    <col min="11786" max="11786" width="11.140625" customWidth="1"/>
    <col min="11787" max="11787" width="15" customWidth="1"/>
    <col min="11788" max="11788" width="12.85546875" customWidth="1"/>
    <col min="11789" max="11790" width="10.7109375" customWidth="1"/>
    <col min="12030" max="12030" width="1.7109375" customWidth="1"/>
    <col min="12031" max="12031" width="3.5703125" customWidth="1"/>
    <col min="12032" max="12032" width="5.5703125" customWidth="1"/>
    <col min="12033" max="12033" width="5.28515625" customWidth="1"/>
    <col min="12034" max="12035" width="6.85546875" customWidth="1"/>
    <col min="12036" max="12036" width="30" customWidth="1"/>
    <col min="12037" max="12037" width="1.140625" customWidth="1"/>
    <col min="12038" max="12039" width="0" hidden="1" customWidth="1"/>
    <col min="12040" max="12041" width="11.28515625" customWidth="1"/>
    <col min="12042" max="12042" width="11.140625" customWidth="1"/>
    <col min="12043" max="12043" width="15" customWidth="1"/>
    <col min="12044" max="12044" width="12.85546875" customWidth="1"/>
    <col min="12045" max="12046" width="10.7109375" customWidth="1"/>
    <col min="12286" max="12286" width="1.7109375" customWidth="1"/>
    <col min="12287" max="12287" width="3.5703125" customWidth="1"/>
    <col min="12288" max="12288" width="5.5703125" customWidth="1"/>
    <col min="12289" max="12289" width="5.28515625" customWidth="1"/>
    <col min="12290" max="12291" width="6.85546875" customWidth="1"/>
    <col min="12292" max="12292" width="30" customWidth="1"/>
    <col min="12293" max="12293" width="1.140625" customWidth="1"/>
    <col min="12294" max="12295" width="0" hidden="1" customWidth="1"/>
    <col min="12296" max="12297" width="11.28515625" customWidth="1"/>
    <col min="12298" max="12298" width="11.140625" customWidth="1"/>
    <col min="12299" max="12299" width="15" customWidth="1"/>
    <col min="12300" max="12300" width="12.85546875" customWidth="1"/>
    <col min="12301" max="12302" width="10.7109375" customWidth="1"/>
    <col min="12542" max="12542" width="1.7109375" customWidth="1"/>
    <col min="12543" max="12543" width="3.5703125" customWidth="1"/>
    <col min="12544" max="12544" width="5.5703125" customWidth="1"/>
    <col min="12545" max="12545" width="5.28515625" customWidth="1"/>
    <col min="12546" max="12547" width="6.85546875" customWidth="1"/>
    <col min="12548" max="12548" width="30" customWidth="1"/>
    <col min="12549" max="12549" width="1.140625" customWidth="1"/>
    <col min="12550" max="12551" width="0" hidden="1" customWidth="1"/>
    <col min="12552" max="12553" width="11.28515625" customWidth="1"/>
    <col min="12554" max="12554" width="11.140625" customWidth="1"/>
    <col min="12555" max="12555" width="15" customWidth="1"/>
    <col min="12556" max="12556" width="12.85546875" customWidth="1"/>
    <col min="12557" max="12558" width="10.7109375" customWidth="1"/>
    <col min="12798" max="12798" width="1.7109375" customWidth="1"/>
    <col min="12799" max="12799" width="3.5703125" customWidth="1"/>
    <col min="12800" max="12800" width="5.5703125" customWidth="1"/>
    <col min="12801" max="12801" width="5.28515625" customWidth="1"/>
    <col min="12802" max="12803" width="6.85546875" customWidth="1"/>
    <col min="12804" max="12804" width="30" customWidth="1"/>
    <col min="12805" max="12805" width="1.140625" customWidth="1"/>
    <col min="12806" max="12807" width="0" hidden="1" customWidth="1"/>
    <col min="12808" max="12809" width="11.28515625" customWidth="1"/>
    <col min="12810" max="12810" width="11.140625" customWidth="1"/>
    <col min="12811" max="12811" width="15" customWidth="1"/>
    <col min="12812" max="12812" width="12.85546875" customWidth="1"/>
    <col min="12813" max="12814" width="10.7109375" customWidth="1"/>
    <col min="13054" max="13054" width="1.7109375" customWidth="1"/>
    <col min="13055" max="13055" width="3.5703125" customWidth="1"/>
    <col min="13056" max="13056" width="5.5703125" customWidth="1"/>
    <col min="13057" max="13057" width="5.28515625" customWidth="1"/>
    <col min="13058" max="13059" width="6.85546875" customWidth="1"/>
    <col min="13060" max="13060" width="30" customWidth="1"/>
    <col min="13061" max="13061" width="1.140625" customWidth="1"/>
    <col min="13062" max="13063" width="0" hidden="1" customWidth="1"/>
    <col min="13064" max="13065" width="11.28515625" customWidth="1"/>
    <col min="13066" max="13066" width="11.140625" customWidth="1"/>
    <col min="13067" max="13067" width="15" customWidth="1"/>
    <col min="13068" max="13068" width="12.85546875" customWidth="1"/>
    <col min="13069" max="13070" width="10.7109375" customWidth="1"/>
    <col min="13310" max="13310" width="1.7109375" customWidth="1"/>
    <col min="13311" max="13311" width="3.5703125" customWidth="1"/>
    <col min="13312" max="13312" width="5.5703125" customWidth="1"/>
    <col min="13313" max="13313" width="5.28515625" customWidth="1"/>
    <col min="13314" max="13315" width="6.85546875" customWidth="1"/>
    <col min="13316" max="13316" width="30" customWidth="1"/>
    <col min="13317" max="13317" width="1.140625" customWidth="1"/>
    <col min="13318" max="13319" width="0" hidden="1" customWidth="1"/>
    <col min="13320" max="13321" width="11.28515625" customWidth="1"/>
    <col min="13322" max="13322" width="11.140625" customWidth="1"/>
    <col min="13323" max="13323" width="15" customWidth="1"/>
    <col min="13324" max="13324" width="12.85546875" customWidth="1"/>
    <col min="13325" max="13326" width="10.7109375" customWidth="1"/>
    <col min="13566" max="13566" width="1.7109375" customWidth="1"/>
    <col min="13567" max="13567" width="3.5703125" customWidth="1"/>
    <col min="13568" max="13568" width="5.5703125" customWidth="1"/>
    <col min="13569" max="13569" width="5.28515625" customWidth="1"/>
    <col min="13570" max="13571" width="6.85546875" customWidth="1"/>
    <col min="13572" max="13572" width="30" customWidth="1"/>
    <col min="13573" max="13573" width="1.140625" customWidth="1"/>
    <col min="13574" max="13575" width="0" hidden="1" customWidth="1"/>
    <col min="13576" max="13577" width="11.28515625" customWidth="1"/>
    <col min="13578" max="13578" width="11.140625" customWidth="1"/>
    <col min="13579" max="13579" width="15" customWidth="1"/>
    <col min="13580" max="13580" width="12.85546875" customWidth="1"/>
    <col min="13581" max="13582" width="10.7109375" customWidth="1"/>
    <col min="13822" max="13822" width="1.7109375" customWidth="1"/>
    <col min="13823" max="13823" width="3.5703125" customWidth="1"/>
    <col min="13824" max="13824" width="5.5703125" customWidth="1"/>
    <col min="13825" max="13825" width="5.28515625" customWidth="1"/>
    <col min="13826" max="13827" width="6.85546875" customWidth="1"/>
    <col min="13828" max="13828" width="30" customWidth="1"/>
    <col min="13829" max="13829" width="1.140625" customWidth="1"/>
    <col min="13830" max="13831" width="0" hidden="1" customWidth="1"/>
    <col min="13832" max="13833" width="11.28515625" customWidth="1"/>
    <col min="13834" max="13834" width="11.140625" customWidth="1"/>
    <col min="13835" max="13835" width="15" customWidth="1"/>
    <col min="13836" max="13836" width="12.85546875" customWidth="1"/>
    <col min="13837" max="13838" width="10.7109375" customWidth="1"/>
    <col min="14078" max="14078" width="1.7109375" customWidth="1"/>
    <col min="14079" max="14079" width="3.5703125" customWidth="1"/>
    <col min="14080" max="14080" width="5.5703125" customWidth="1"/>
    <col min="14081" max="14081" width="5.28515625" customWidth="1"/>
    <col min="14082" max="14083" width="6.85546875" customWidth="1"/>
    <col min="14084" max="14084" width="30" customWidth="1"/>
    <col min="14085" max="14085" width="1.140625" customWidth="1"/>
    <col min="14086" max="14087" width="0" hidden="1" customWidth="1"/>
    <col min="14088" max="14089" width="11.28515625" customWidth="1"/>
    <col min="14090" max="14090" width="11.140625" customWidth="1"/>
    <col min="14091" max="14091" width="15" customWidth="1"/>
    <col min="14092" max="14092" width="12.85546875" customWidth="1"/>
    <col min="14093" max="14094" width="10.7109375" customWidth="1"/>
    <col min="14334" max="14334" width="1.7109375" customWidth="1"/>
    <col min="14335" max="14335" width="3.5703125" customWidth="1"/>
    <col min="14336" max="14336" width="5.5703125" customWidth="1"/>
    <col min="14337" max="14337" width="5.28515625" customWidth="1"/>
    <col min="14338" max="14339" width="6.85546875" customWidth="1"/>
    <col min="14340" max="14340" width="30" customWidth="1"/>
    <col min="14341" max="14341" width="1.140625" customWidth="1"/>
    <col min="14342" max="14343" width="0" hidden="1" customWidth="1"/>
    <col min="14344" max="14345" width="11.28515625" customWidth="1"/>
    <col min="14346" max="14346" width="11.140625" customWidth="1"/>
    <col min="14347" max="14347" width="15" customWidth="1"/>
    <col min="14348" max="14348" width="12.85546875" customWidth="1"/>
    <col min="14349" max="14350" width="10.7109375" customWidth="1"/>
    <col min="14590" max="14590" width="1.7109375" customWidth="1"/>
    <col min="14591" max="14591" width="3.5703125" customWidth="1"/>
    <col min="14592" max="14592" width="5.5703125" customWidth="1"/>
    <col min="14593" max="14593" width="5.28515625" customWidth="1"/>
    <col min="14594" max="14595" width="6.85546875" customWidth="1"/>
    <col min="14596" max="14596" width="30" customWidth="1"/>
    <col min="14597" max="14597" width="1.140625" customWidth="1"/>
    <col min="14598" max="14599" width="0" hidden="1" customWidth="1"/>
    <col min="14600" max="14601" width="11.28515625" customWidth="1"/>
    <col min="14602" max="14602" width="11.140625" customWidth="1"/>
    <col min="14603" max="14603" width="15" customWidth="1"/>
    <col min="14604" max="14604" width="12.85546875" customWidth="1"/>
    <col min="14605" max="14606" width="10.7109375" customWidth="1"/>
    <col min="14846" max="14846" width="1.7109375" customWidth="1"/>
    <col min="14847" max="14847" width="3.5703125" customWidth="1"/>
    <col min="14848" max="14848" width="5.5703125" customWidth="1"/>
    <col min="14849" max="14849" width="5.28515625" customWidth="1"/>
    <col min="14850" max="14851" width="6.85546875" customWidth="1"/>
    <col min="14852" max="14852" width="30" customWidth="1"/>
    <col min="14853" max="14853" width="1.140625" customWidth="1"/>
    <col min="14854" max="14855" width="0" hidden="1" customWidth="1"/>
    <col min="14856" max="14857" width="11.28515625" customWidth="1"/>
    <col min="14858" max="14858" width="11.140625" customWidth="1"/>
    <col min="14859" max="14859" width="15" customWidth="1"/>
    <col min="14860" max="14860" width="12.85546875" customWidth="1"/>
    <col min="14861" max="14862" width="10.7109375" customWidth="1"/>
    <col min="15102" max="15102" width="1.7109375" customWidth="1"/>
    <col min="15103" max="15103" width="3.5703125" customWidth="1"/>
    <col min="15104" max="15104" width="5.5703125" customWidth="1"/>
    <col min="15105" max="15105" width="5.28515625" customWidth="1"/>
    <col min="15106" max="15107" width="6.85546875" customWidth="1"/>
    <col min="15108" max="15108" width="30" customWidth="1"/>
    <col min="15109" max="15109" width="1.140625" customWidth="1"/>
    <col min="15110" max="15111" width="0" hidden="1" customWidth="1"/>
    <col min="15112" max="15113" width="11.28515625" customWidth="1"/>
    <col min="15114" max="15114" width="11.140625" customWidth="1"/>
    <col min="15115" max="15115" width="15" customWidth="1"/>
    <col min="15116" max="15116" width="12.85546875" customWidth="1"/>
    <col min="15117" max="15118" width="10.7109375" customWidth="1"/>
    <col min="15358" max="15358" width="1.7109375" customWidth="1"/>
    <col min="15359" max="15359" width="3.5703125" customWidth="1"/>
    <col min="15360" max="15360" width="5.5703125" customWidth="1"/>
    <col min="15361" max="15361" width="5.28515625" customWidth="1"/>
    <col min="15362" max="15363" width="6.85546875" customWidth="1"/>
    <col min="15364" max="15364" width="30" customWidth="1"/>
    <col min="15365" max="15365" width="1.140625" customWidth="1"/>
    <col min="15366" max="15367" width="0" hidden="1" customWidth="1"/>
    <col min="15368" max="15369" width="11.28515625" customWidth="1"/>
    <col min="15370" max="15370" width="11.140625" customWidth="1"/>
    <col min="15371" max="15371" width="15" customWidth="1"/>
    <col min="15372" max="15372" width="12.85546875" customWidth="1"/>
    <col min="15373" max="15374" width="10.7109375" customWidth="1"/>
    <col min="15614" max="15614" width="1.7109375" customWidth="1"/>
    <col min="15615" max="15615" width="3.5703125" customWidth="1"/>
    <col min="15616" max="15616" width="5.5703125" customWidth="1"/>
    <col min="15617" max="15617" width="5.28515625" customWidth="1"/>
    <col min="15618" max="15619" width="6.85546875" customWidth="1"/>
    <col min="15620" max="15620" width="30" customWidth="1"/>
    <col min="15621" max="15621" width="1.140625" customWidth="1"/>
    <col min="15622" max="15623" width="0" hidden="1" customWidth="1"/>
    <col min="15624" max="15625" width="11.28515625" customWidth="1"/>
    <col min="15626" max="15626" width="11.140625" customWidth="1"/>
    <col min="15627" max="15627" width="15" customWidth="1"/>
    <col min="15628" max="15628" width="12.85546875" customWidth="1"/>
    <col min="15629" max="15630" width="10.7109375" customWidth="1"/>
    <col min="15870" max="15870" width="1.7109375" customWidth="1"/>
    <col min="15871" max="15871" width="3.5703125" customWidth="1"/>
    <col min="15872" max="15872" width="5.5703125" customWidth="1"/>
    <col min="15873" max="15873" width="5.28515625" customWidth="1"/>
    <col min="15874" max="15875" width="6.85546875" customWidth="1"/>
    <col min="15876" max="15876" width="30" customWidth="1"/>
    <col min="15877" max="15877" width="1.140625" customWidth="1"/>
    <col min="15878" max="15879" width="0" hidden="1" customWidth="1"/>
    <col min="15880" max="15881" width="11.28515625" customWidth="1"/>
    <col min="15882" max="15882" width="11.140625" customWidth="1"/>
    <col min="15883" max="15883" width="15" customWidth="1"/>
    <col min="15884" max="15884" width="12.85546875" customWidth="1"/>
    <col min="15885" max="15886" width="10.7109375" customWidth="1"/>
    <col min="16126" max="16126" width="1.7109375" customWidth="1"/>
    <col min="16127" max="16127" width="3.5703125" customWidth="1"/>
    <col min="16128" max="16128" width="5.5703125" customWidth="1"/>
    <col min="16129" max="16129" width="5.28515625" customWidth="1"/>
    <col min="16130" max="16131" width="6.85546875" customWidth="1"/>
    <col min="16132" max="16132" width="30" customWidth="1"/>
    <col min="16133" max="16133" width="1.140625" customWidth="1"/>
    <col min="16134" max="16135" width="0" hidden="1" customWidth="1"/>
    <col min="16136" max="16137" width="11.28515625" customWidth="1"/>
    <col min="16138" max="16138" width="11.140625" customWidth="1"/>
    <col min="16139" max="16139" width="15" customWidth="1"/>
    <col min="16140" max="16140" width="12.85546875" customWidth="1"/>
    <col min="16141" max="16142" width="10.7109375" customWidth="1"/>
  </cols>
  <sheetData>
    <row r="1" spans="2:18" ht="6.75" customHeight="1" thickBot="1" x14ac:dyDescent="0.3"/>
    <row r="2" spans="2:18" ht="15.75" hidden="1" thickBot="1" x14ac:dyDescent="0.3">
      <c r="B2" s="651"/>
      <c r="C2" s="651"/>
      <c r="D2" s="651"/>
      <c r="E2" s="651"/>
      <c r="F2" s="651"/>
      <c r="G2" s="652"/>
      <c r="H2" s="652"/>
      <c r="I2" s="652"/>
      <c r="J2" s="653"/>
      <c r="K2" s="652"/>
      <c r="L2" s="652"/>
      <c r="M2" s="652"/>
      <c r="N2" s="652"/>
      <c r="O2" s="652"/>
      <c r="P2" s="652"/>
      <c r="Q2" s="652"/>
    </row>
    <row r="3" spans="2:18" ht="19.5" thickBot="1" x14ac:dyDescent="0.35">
      <c r="B3" s="1050" t="s">
        <v>309</v>
      </c>
      <c r="C3" s="1051"/>
      <c r="D3" s="1051"/>
      <c r="E3" s="1051"/>
      <c r="F3" s="1051"/>
      <c r="G3" s="1051"/>
      <c r="H3" s="654"/>
      <c r="I3" s="654"/>
      <c r="J3" s="654"/>
      <c r="K3" s="654"/>
      <c r="L3" s="654"/>
      <c r="M3" s="507"/>
      <c r="N3" s="507"/>
      <c r="O3" s="652"/>
      <c r="P3" s="652"/>
      <c r="Q3" s="652"/>
      <c r="R3" s="11"/>
    </row>
    <row r="4" spans="2:18" ht="39" thickBot="1" x14ac:dyDescent="0.3">
      <c r="B4" s="1052" t="s">
        <v>0</v>
      </c>
      <c r="C4" s="1053"/>
      <c r="D4" s="1053"/>
      <c r="E4" s="1053"/>
      <c r="F4" s="1053"/>
      <c r="G4" s="1054"/>
      <c r="H4" s="538" t="s">
        <v>310</v>
      </c>
      <c r="I4" s="538" t="s">
        <v>311</v>
      </c>
      <c r="J4" s="538" t="s">
        <v>312</v>
      </c>
      <c r="K4" s="538" t="s">
        <v>313</v>
      </c>
      <c r="L4" s="655" t="s">
        <v>314</v>
      </c>
      <c r="M4" s="538" t="s">
        <v>315</v>
      </c>
      <c r="N4" s="538" t="s">
        <v>316</v>
      </c>
      <c r="O4" s="652"/>
      <c r="P4" s="652"/>
      <c r="Q4" s="652"/>
      <c r="R4" s="11"/>
    </row>
    <row r="5" spans="2:18" ht="29.25" x14ac:dyDescent="0.25">
      <c r="B5" s="656" t="s">
        <v>209</v>
      </c>
      <c r="C5" s="657" t="s">
        <v>238</v>
      </c>
      <c r="D5" s="658" t="s">
        <v>211</v>
      </c>
      <c r="E5" s="658" t="s">
        <v>212</v>
      </c>
      <c r="F5" s="658" t="s">
        <v>283</v>
      </c>
      <c r="G5" s="542" t="s">
        <v>214</v>
      </c>
      <c r="H5" s="659">
        <f t="shared" ref="H5:K5" si="0">H7+H177+H259+H263+H266</f>
        <v>455961.92</v>
      </c>
      <c r="I5" s="660">
        <f t="shared" si="0"/>
        <v>544609.05999999994</v>
      </c>
      <c r="J5" s="661">
        <f t="shared" si="0"/>
        <v>520958.65899999999</v>
      </c>
      <c r="K5" s="659">
        <f t="shared" si="0"/>
        <v>585880.77494000003</v>
      </c>
      <c r="L5" s="659">
        <f>L7+L177+L259+L263+L266+L272</f>
        <v>637888.56175500003</v>
      </c>
      <c r="M5" s="659">
        <f t="shared" ref="M5:N5" si="1">M7+M177+M259+M263+M266+M272</f>
        <v>670930.40156775003</v>
      </c>
      <c r="N5" s="659">
        <f t="shared" si="1"/>
        <v>702218.20674713748</v>
      </c>
      <c r="O5" s="652"/>
      <c r="P5" s="652"/>
      <c r="Q5" s="652"/>
      <c r="R5" s="11"/>
    </row>
    <row r="6" spans="2:18" ht="6" customHeight="1" x14ac:dyDescent="0.25">
      <c r="B6" s="1055"/>
      <c r="C6" s="1056"/>
      <c r="D6" s="1056"/>
      <c r="E6" s="1056"/>
      <c r="F6" s="1056"/>
      <c r="G6" s="1057"/>
      <c r="H6" s="663"/>
      <c r="I6" s="663"/>
      <c r="J6" s="664"/>
      <c r="K6" s="663"/>
      <c r="L6" s="663"/>
      <c r="M6" s="662"/>
      <c r="N6" s="662"/>
      <c r="O6" s="652"/>
      <c r="P6" s="652"/>
      <c r="Q6" s="652"/>
      <c r="R6" s="11"/>
    </row>
    <row r="7" spans="2:18" ht="27" customHeight="1" x14ac:dyDescent="0.25">
      <c r="B7" s="734"/>
      <c r="C7" s="742">
        <v>1</v>
      </c>
      <c r="D7" s="743"/>
      <c r="E7" s="744"/>
      <c r="F7" s="1058" t="s">
        <v>317</v>
      </c>
      <c r="G7" s="1059"/>
      <c r="H7" s="745">
        <f t="shared" ref="H7:N7" si="2">H8+H59+H99</f>
        <v>159775</v>
      </c>
      <c r="I7" s="746">
        <f t="shared" si="2"/>
        <v>171455.03</v>
      </c>
      <c r="J7" s="747">
        <f t="shared" si="2"/>
        <v>169058.65899999999</v>
      </c>
      <c r="K7" s="745">
        <f t="shared" si="2"/>
        <v>197524.87494000001</v>
      </c>
      <c r="L7" s="745">
        <f t="shared" si="2"/>
        <v>239184.44199999998</v>
      </c>
      <c r="M7" s="748">
        <f t="shared" si="2"/>
        <v>253643.38782500001</v>
      </c>
      <c r="N7" s="748">
        <f t="shared" si="2"/>
        <v>265430.71095724998</v>
      </c>
      <c r="O7" s="652"/>
      <c r="P7" s="652"/>
      <c r="Q7" s="652"/>
      <c r="R7" s="11"/>
    </row>
    <row r="8" spans="2:18" x14ac:dyDescent="0.25">
      <c r="B8" s="735"/>
      <c r="C8" s="749"/>
      <c r="D8" s="750"/>
      <c r="E8" s="751"/>
      <c r="F8" s="752" t="s">
        <v>318</v>
      </c>
      <c r="G8" s="753"/>
      <c r="H8" s="754">
        <f>H9+H16+H26+H56</f>
        <v>89526.98</v>
      </c>
      <c r="I8" s="754">
        <f>I9+I16+I26+I56</f>
        <v>94649.56</v>
      </c>
      <c r="J8" s="755">
        <f>J9+J16+J26+J56</f>
        <v>96496</v>
      </c>
      <c r="K8" s="754">
        <f>K9+K16+K26+K56</f>
        <v>111759.62482</v>
      </c>
      <c r="L8" s="754">
        <f>L9+L16+L26</f>
        <v>140639.921</v>
      </c>
      <c r="M8" s="756">
        <f>M9+M16+M26</f>
        <v>158562.46770000001</v>
      </c>
      <c r="N8" s="756">
        <f>N9+N16+N26</f>
        <v>168340.97978699999</v>
      </c>
      <c r="O8" s="652"/>
      <c r="P8" s="652"/>
      <c r="Q8" s="652"/>
      <c r="R8" s="11"/>
    </row>
    <row r="9" spans="2:18" x14ac:dyDescent="0.25">
      <c r="B9" s="736"/>
      <c r="C9" s="757"/>
      <c r="D9" s="758"/>
      <c r="E9" s="759" t="s">
        <v>319</v>
      </c>
      <c r="F9" s="760">
        <v>610</v>
      </c>
      <c r="G9" s="761" t="s">
        <v>320</v>
      </c>
      <c r="H9" s="762">
        <f t="shared" ref="H9:N9" si="3">H10+H11</f>
        <v>58036.67</v>
      </c>
      <c r="I9" s="762">
        <f t="shared" si="3"/>
        <v>61790.82</v>
      </c>
      <c r="J9" s="762">
        <f t="shared" si="3"/>
        <v>60598</v>
      </c>
      <c r="K9" s="762">
        <f t="shared" si="3"/>
        <v>65122.36</v>
      </c>
      <c r="L9" s="762">
        <f t="shared" si="3"/>
        <v>88758</v>
      </c>
      <c r="M9" s="761">
        <f t="shared" si="3"/>
        <v>95484.6</v>
      </c>
      <c r="N9" s="761">
        <f t="shared" si="3"/>
        <v>102730.626</v>
      </c>
      <c r="O9" s="652"/>
      <c r="P9" s="652"/>
      <c r="Q9" s="652"/>
      <c r="R9" s="11"/>
    </row>
    <row r="10" spans="2:18" ht="27.75" customHeight="1" x14ac:dyDescent="0.25">
      <c r="B10" s="736"/>
      <c r="C10" s="757"/>
      <c r="D10" s="758"/>
      <c r="E10" s="759"/>
      <c r="F10" s="760">
        <v>611</v>
      </c>
      <c r="G10" s="763" t="s">
        <v>321</v>
      </c>
      <c r="H10" s="762">
        <v>49267.82</v>
      </c>
      <c r="I10" s="762">
        <v>53577.86</v>
      </c>
      <c r="J10" s="762">
        <v>50277</v>
      </c>
      <c r="K10" s="762">
        <f>J10*3%+J10</f>
        <v>51785.31</v>
      </c>
      <c r="L10" s="762">
        <v>76290</v>
      </c>
      <c r="M10" s="761">
        <f>L10*8%+L10</f>
        <v>82393.2</v>
      </c>
      <c r="N10" s="761">
        <f>M10*8%+M10</f>
        <v>88984.656000000003</v>
      </c>
      <c r="O10" s="652"/>
      <c r="P10" s="652"/>
      <c r="Q10" s="652"/>
      <c r="R10" s="11"/>
    </row>
    <row r="11" spans="2:18" x14ac:dyDescent="0.25">
      <c r="B11" s="736"/>
      <c r="C11" s="757"/>
      <c r="D11" s="758"/>
      <c r="E11" s="759"/>
      <c r="F11" s="760">
        <v>612</v>
      </c>
      <c r="G11" s="761" t="s">
        <v>5</v>
      </c>
      <c r="H11" s="762">
        <f>H12+H13+H14+H15</f>
        <v>8768.85</v>
      </c>
      <c r="I11" s="762">
        <f>I12+I13+I14</f>
        <v>8212.9599999999991</v>
      </c>
      <c r="J11" s="762">
        <f>J12+J13</f>
        <v>10321</v>
      </c>
      <c r="K11" s="762">
        <f>K12+K13+K14</f>
        <v>13337.05</v>
      </c>
      <c r="L11" s="762">
        <f>L12+L13</f>
        <v>12468</v>
      </c>
      <c r="M11" s="761">
        <f>M12+M13</f>
        <v>13091.400000000001</v>
      </c>
      <c r="N11" s="761">
        <f>N12+N13</f>
        <v>13745.970000000001</v>
      </c>
      <c r="O11" s="652"/>
      <c r="P11" s="652"/>
      <c r="Q11" s="652"/>
      <c r="R11" s="11"/>
    </row>
    <row r="12" spans="2:18" x14ac:dyDescent="0.25">
      <c r="B12" s="736"/>
      <c r="C12" s="757"/>
      <c r="D12" s="758"/>
      <c r="E12" s="759"/>
      <c r="F12" s="764">
        <v>612001</v>
      </c>
      <c r="G12" s="106" t="s">
        <v>322</v>
      </c>
      <c r="H12" s="765">
        <v>4344.62</v>
      </c>
      <c r="I12" s="765">
        <v>4750.13</v>
      </c>
      <c r="J12" s="106">
        <v>4344</v>
      </c>
      <c r="K12" s="106">
        <f t="shared" ref="K12:N13" si="4">J12*5%+J12</f>
        <v>4561.2</v>
      </c>
      <c r="L12" s="765">
        <v>8352</v>
      </c>
      <c r="M12" s="106">
        <f t="shared" si="4"/>
        <v>8769.6</v>
      </c>
      <c r="N12" s="106">
        <f t="shared" si="4"/>
        <v>9208.08</v>
      </c>
      <c r="O12" s="652"/>
      <c r="P12" s="652"/>
      <c r="Q12" s="652"/>
      <c r="R12" s="11"/>
    </row>
    <row r="13" spans="2:18" x14ac:dyDescent="0.25">
      <c r="B13" s="736"/>
      <c r="C13" s="757"/>
      <c r="D13" s="758"/>
      <c r="E13" s="759" t="s">
        <v>323</v>
      </c>
      <c r="F13" s="764">
        <v>612002</v>
      </c>
      <c r="G13" s="106" t="s">
        <v>324</v>
      </c>
      <c r="H13" s="765">
        <v>2054.23</v>
      </c>
      <c r="I13" s="765">
        <v>2684.33</v>
      </c>
      <c r="J13" s="106">
        <v>5977</v>
      </c>
      <c r="K13" s="106">
        <f t="shared" si="4"/>
        <v>6275.85</v>
      </c>
      <c r="L13" s="765">
        <v>4116</v>
      </c>
      <c r="M13" s="106">
        <f t="shared" si="4"/>
        <v>4321.8</v>
      </c>
      <c r="N13" s="106">
        <f t="shared" si="4"/>
        <v>4537.8900000000003</v>
      </c>
      <c r="O13" s="652"/>
      <c r="P13" s="652"/>
      <c r="Q13" s="652"/>
      <c r="R13" s="11"/>
    </row>
    <row r="14" spans="2:18" x14ac:dyDescent="0.25">
      <c r="B14" s="736"/>
      <c r="C14" s="757"/>
      <c r="D14" s="758"/>
      <c r="E14" s="759"/>
      <c r="F14" s="764">
        <v>614</v>
      </c>
      <c r="G14" s="106" t="s">
        <v>6</v>
      </c>
      <c r="H14" s="765">
        <v>2370</v>
      </c>
      <c r="I14" s="765">
        <v>778.5</v>
      </c>
      <c r="J14" s="106">
        <v>0</v>
      </c>
      <c r="K14" s="106">
        <v>2500</v>
      </c>
      <c r="L14" s="765">
        <v>0</v>
      </c>
      <c r="M14" s="106">
        <v>0</v>
      </c>
      <c r="N14" s="106">
        <v>0</v>
      </c>
      <c r="O14" s="652"/>
      <c r="P14" s="652"/>
      <c r="Q14" s="652"/>
      <c r="R14" s="11"/>
    </row>
    <row r="15" spans="2:18" x14ac:dyDescent="0.25">
      <c r="B15" s="736"/>
      <c r="C15" s="757"/>
      <c r="D15" s="758"/>
      <c r="E15" s="759"/>
      <c r="F15" s="764">
        <v>616</v>
      </c>
      <c r="G15" s="106" t="s">
        <v>325</v>
      </c>
      <c r="H15" s="765">
        <v>0</v>
      </c>
      <c r="I15" s="765">
        <v>0</v>
      </c>
      <c r="J15" s="106">
        <v>0</v>
      </c>
      <c r="K15" s="106">
        <v>0</v>
      </c>
      <c r="L15" s="765">
        <v>0</v>
      </c>
      <c r="M15" s="106">
        <v>0</v>
      </c>
      <c r="N15" s="106">
        <v>0</v>
      </c>
      <c r="O15" s="652"/>
      <c r="P15" s="652"/>
      <c r="Q15" s="652"/>
      <c r="R15" s="11"/>
    </row>
    <row r="16" spans="2:18" x14ac:dyDescent="0.25">
      <c r="B16" s="736"/>
      <c r="C16" s="757"/>
      <c r="D16" s="758"/>
      <c r="E16" s="759" t="s">
        <v>319</v>
      </c>
      <c r="F16" s="760">
        <v>620</v>
      </c>
      <c r="G16" s="761" t="s">
        <v>326</v>
      </c>
      <c r="H16" s="762">
        <f>H17+H18+H19</f>
        <v>20308.04</v>
      </c>
      <c r="I16" s="762">
        <f>I17+I18+I19</f>
        <v>21842.68</v>
      </c>
      <c r="J16" s="761">
        <f>J17+J19</f>
        <v>21179</v>
      </c>
      <c r="K16" s="761">
        <f>K17+K19</f>
        <v>22760.264820000004</v>
      </c>
      <c r="L16" s="762">
        <f>L17+L19</f>
        <v>31020.921000000002</v>
      </c>
      <c r="M16" s="761">
        <f>M17+M19</f>
        <v>33371.867700000003</v>
      </c>
      <c r="N16" s="761">
        <f>N17+N19</f>
        <v>35904.353787</v>
      </c>
      <c r="O16" s="652"/>
      <c r="P16" s="652"/>
      <c r="Q16" s="652"/>
      <c r="R16" s="11"/>
    </row>
    <row r="17" spans="2:18" x14ac:dyDescent="0.25">
      <c r="B17" s="736"/>
      <c r="C17" s="757"/>
      <c r="D17" s="758"/>
      <c r="E17" s="759"/>
      <c r="F17" s="760">
        <v>621</v>
      </c>
      <c r="G17" s="761" t="s">
        <v>327</v>
      </c>
      <c r="H17" s="762">
        <v>5811</v>
      </c>
      <c r="I17" s="762">
        <v>6370.89</v>
      </c>
      <c r="J17" s="762">
        <v>6060</v>
      </c>
      <c r="K17" s="762">
        <f>K9*10%</f>
        <v>6512.2360000000008</v>
      </c>
      <c r="L17" s="762">
        <f>L9*10%</f>
        <v>8875.8000000000011</v>
      </c>
      <c r="M17" s="761">
        <f>M9*10%</f>
        <v>9548.4600000000009</v>
      </c>
      <c r="N17" s="761">
        <f>N9*10%</f>
        <v>10273.062600000001</v>
      </c>
      <c r="O17" s="652"/>
      <c r="P17" s="652"/>
      <c r="Q17" s="652"/>
      <c r="R17" s="11"/>
    </row>
    <row r="18" spans="2:18" x14ac:dyDescent="0.25">
      <c r="B18" s="736"/>
      <c r="C18" s="757"/>
      <c r="D18" s="758"/>
      <c r="E18" s="759"/>
      <c r="F18" s="760">
        <v>623</v>
      </c>
      <c r="G18" s="761" t="s">
        <v>328</v>
      </c>
      <c r="H18" s="762">
        <v>0</v>
      </c>
      <c r="I18" s="762">
        <v>0</v>
      </c>
      <c r="J18" s="762">
        <v>0</v>
      </c>
      <c r="K18" s="762">
        <v>0</v>
      </c>
      <c r="L18" s="762">
        <v>0</v>
      </c>
      <c r="M18" s="761">
        <v>0</v>
      </c>
      <c r="N18" s="761">
        <v>0</v>
      </c>
      <c r="O18" s="652"/>
      <c r="P18" s="652"/>
      <c r="Q18" s="652"/>
      <c r="R18" s="11"/>
    </row>
    <row r="19" spans="2:18" x14ac:dyDescent="0.25">
      <c r="B19" s="736"/>
      <c r="C19" s="757"/>
      <c r="D19" s="758"/>
      <c r="E19" s="759"/>
      <c r="F19" s="760">
        <v>625</v>
      </c>
      <c r="G19" s="761" t="s">
        <v>329</v>
      </c>
      <c r="H19" s="762">
        <f t="shared" ref="H19:N19" si="5">H20+H21+H22+H23+H24+H25</f>
        <v>14497.04</v>
      </c>
      <c r="I19" s="762">
        <f t="shared" si="5"/>
        <v>15471.789999999999</v>
      </c>
      <c r="J19" s="762">
        <f t="shared" si="5"/>
        <v>15119</v>
      </c>
      <c r="K19" s="762">
        <f t="shared" si="5"/>
        <v>16248.028820000003</v>
      </c>
      <c r="L19" s="762">
        <f t="shared" si="5"/>
        <v>22145.121000000003</v>
      </c>
      <c r="M19" s="761">
        <f t="shared" si="5"/>
        <v>23823.407700000003</v>
      </c>
      <c r="N19" s="761">
        <f t="shared" si="5"/>
        <v>25631.291187000003</v>
      </c>
      <c r="O19" s="652"/>
      <c r="P19" s="652"/>
      <c r="Q19" s="652"/>
      <c r="R19" s="11"/>
    </row>
    <row r="20" spans="2:18" x14ac:dyDescent="0.25">
      <c r="B20" s="736"/>
      <c r="C20" s="757"/>
      <c r="D20" s="758"/>
      <c r="E20" s="759"/>
      <c r="F20" s="764">
        <v>625001</v>
      </c>
      <c r="G20" s="106" t="s">
        <v>12</v>
      </c>
      <c r="H20" s="765">
        <v>813.21</v>
      </c>
      <c r="I20" s="765">
        <v>871.9</v>
      </c>
      <c r="J20" s="765">
        <v>848</v>
      </c>
      <c r="K20" s="765">
        <f>K9*1.4%</f>
        <v>911.71303999999986</v>
      </c>
      <c r="L20" s="765">
        <f>L9*1.4%</f>
        <v>1242.6119999999999</v>
      </c>
      <c r="M20" s="106">
        <f>M9*1.4%</f>
        <v>1336.7844</v>
      </c>
      <c r="N20" s="106">
        <f>N9*1.4%</f>
        <v>1438.228764</v>
      </c>
      <c r="O20" s="652"/>
      <c r="P20" s="652"/>
      <c r="Q20" s="652"/>
      <c r="R20" s="11"/>
    </row>
    <row r="21" spans="2:18" x14ac:dyDescent="0.25">
      <c r="B21" s="736"/>
      <c r="C21" s="757"/>
      <c r="D21" s="758"/>
      <c r="E21" s="759"/>
      <c r="F21" s="764">
        <v>625002</v>
      </c>
      <c r="G21" s="106" t="s">
        <v>14</v>
      </c>
      <c r="H21" s="765">
        <v>8135.42</v>
      </c>
      <c r="I21" s="765">
        <v>8725.41</v>
      </c>
      <c r="J21" s="765">
        <v>8484</v>
      </c>
      <c r="K21" s="765">
        <f>K9*14%</f>
        <v>9117.1304000000018</v>
      </c>
      <c r="L21" s="765">
        <f>L9*14%</f>
        <v>12426.12</v>
      </c>
      <c r="M21" s="106">
        <f>M9*14%</f>
        <v>13367.844000000003</v>
      </c>
      <c r="N21" s="106">
        <f>N9*14%</f>
        <v>14382.287640000002</v>
      </c>
      <c r="O21" s="652"/>
      <c r="P21" s="652"/>
      <c r="Q21" s="652"/>
      <c r="R21" s="11"/>
    </row>
    <row r="22" spans="2:18" x14ac:dyDescent="0.25">
      <c r="B22" s="736"/>
      <c r="C22" s="757"/>
      <c r="D22" s="758"/>
      <c r="E22" s="759"/>
      <c r="F22" s="764">
        <v>625003</v>
      </c>
      <c r="G22" s="106" t="s">
        <v>15</v>
      </c>
      <c r="H22" s="765">
        <v>464.54</v>
      </c>
      <c r="I22" s="765">
        <v>509.05</v>
      </c>
      <c r="J22" s="765">
        <v>485</v>
      </c>
      <c r="K22" s="765">
        <f>K9*0.8%</f>
        <v>520.97888</v>
      </c>
      <c r="L22" s="765">
        <f>L9*0.8%</f>
        <v>710.06399999999996</v>
      </c>
      <c r="M22" s="106">
        <f>M9*0.8%</f>
        <v>763.87680000000012</v>
      </c>
      <c r="N22" s="106">
        <f>N9*0.8%</f>
        <v>821.84500800000001</v>
      </c>
      <c r="O22" s="652"/>
      <c r="P22" s="652"/>
      <c r="Q22" s="652"/>
      <c r="R22" s="11"/>
    </row>
    <row r="23" spans="2:18" x14ac:dyDescent="0.25">
      <c r="B23" s="736"/>
      <c r="C23" s="757"/>
      <c r="D23" s="758"/>
      <c r="E23" s="759"/>
      <c r="F23" s="764">
        <v>625004</v>
      </c>
      <c r="G23" s="106" t="s">
        <v>16</v>
      </c>
      <c r="H23" s="765">
        <v>1743.1</v>
      </c>
      <c r="I23" s="765">
        <v>1804.08</v>
      </c>
      <c r="J23" s="765">
        <v>1818</v>
      </c>
      <c r="K23" s="765">
        <f>K9*3%</f>
        <v>1953.6707999999999</v>
      </c>
      <c r="L23" s="765">
        <f>L9*3%</f>
        <v>2662.74</v>
      </c>
      <c r="M23" s="106">
        <f>M9*3%</f>
        <v>2864.538</v>
      </c>
      <c r="N23" s="106">
        <f>N9*3%</f>
        <v>3081.91878</v>
      </c>
      <c r="O23" s="652"/>
      <c r="P23" s="652"/>
      <c r="Q23" s="652"/>
      <c r="R23" s="11"/>
    </row>
    <row r="24" spans="2:18" x14ac:dyDescent="0.25">
      <c r="B24" s="736"/>
      <c r="C24" s="757"/>
      <c r="D24" s="758"/>
      <c r="E24" s="759"/>
      <c r="F24" s="764">
        <v>625005</v>
      </c>
      <c r="G24" s="106" t="s">
        <v>330</v>
      </c>
      <c r="H24" s="765">
        <v>580.9</v>
      </c>
      <c r="I24" s="765">
        <v>601.26</v>
      </c>
      <c r="J24" s="765">
        <v>606</v>
      </c>
      <c r="K24" s="765">
        <f>K9*1%</f>
        <v>651.22360000000003</v>
      </c>
      <c r="L24" s="765">
        <f>L9*1%</f>
        <v>887.58</v>
      </c>
      <c r="M24" s="106">
        <f>M9*1%</f>
        <v>954.84600000000012</v>
      </c>
      <c r="N24" s="106">
        <f>N9*1%</f>
        <v>1027.3062600000001</v>
      </c>
      <c r="O24" s="652"/>
      <c r="P24" s="652"/>
      <c r="Q24" s="652"/>
      <c r="R24" s="11"/>
    </row>
    <row r="25" spans="2:18" x14ac:dyDescent="0.25">
      <c r="B25" s="736"/>
      <c r="C25" s="757"/>
      <c r="D25" s="758"/>
      <c r="E25" s="759"/>
      <c r="F25" s="764">
        <v>625007</v>
      </c>
      <c r="G25" s="106" t="s">
        <v>331</v>
      </c>
      <c r="H25" s="765">
        <v>2759.87</v>
      </c>
      <c r="I25" s="765">
        <v>2960.09</v>
      </c>
      <c r="J25" s="765">
        <v>2878</v>
      </c>
      <c r="K25" s="765">
        <f>K9*4.75%</f>
        <v>3093.3121000000001</v>
      </c>
      <c r="L25" s="765">
        <f>L9*4.75%</f>
        <v>4216.0050000000001</v>
      </c>
      <c r="M25" s="106">
        <f>M9*4.75%</f>
        <v>4535.5185000000001</v>
      </c>
      <c r="N25" s="106">
        <f>N9*4.75%</f>
        <v>4879.7047350000003</v>
      </c>
      <c r="O25" s="652"/>
      <c r="P25" s="652"/>
      <c r="Q25" s="652"/>
      <c r="R25" s="11"/>
    </row>
    <row r="26" spans="2:18" x14ac:dyDescent="0.25">
      <c r="B26" s="736"/>
      <c r="C26" s="757"/>
      <c r="D26" s="758"/>
      <c r="E26" s="759" t="s">
        <v>319</v>
      </c>
      <c r="F26" s="760">
        <v>630</v>
      </c>
      <c r="G26" s="761" t="s">
        <v>19</v>
      </c>
      <c r="H26" s="762">
        <f t="shared" ref="H26:N26" si="6">H27+H35+H45+H49</f>
        <v>10947.38</v>
      </c>
      <c r="I26" s="762">
        <f t="shared" si="6"/>
        <v>9089.3100000000013</v>
      </c>
      <c r="J26" s="762">
        <f t="shared" si="6"/>
        <v>14719</v>
      </c>
      <c r="K26" s="762">
        <f t="shared" si="6"/>
        <v>23877</v>
      </c>
      <c r="L26" s="762">
        <f t="shared" si="6"/>
        <v>20861</v>
      </c>
      <c r="M26" s="761">
        <f t="shared" si="6"/>
        <v>29706</v>
      </c>
      <c r="N26" s="761">
        <f t="shared" si="6"/>
        <v>29706</v>
      </c>
      <c r="O26" s="402"/>
      <c r="P26" s="652"/>
      <c r="Q26" s="652"/>
      <c r="R26" s="11"/>
    </row>
    <row r="27" spans="2:18" x14ac:dyDescent="0.25">
      <c r="B27" s="736"/>
      <c r="C27" s="757"/>
      <c r="D27" s="758"/>
      <c r="E27" s="759" t="s">
        <v>319</v>
      </c>
      <c r="F27" s="760">
        <v>632</v>
      </c>
      <c r="G27" s="761" t="s">
        <v>332</v>
      </c>
      <c r="H27" s="762">
        <f>H28+H29+H30+H31+H32+H33+H34</f>
        <v>3175.67</v>
      </c>
      <c r="I27" s="762">
        <f>I28+I29+I30+I31+I32+I33+I34</f>
        <v>1686.21</v>
      </c>
      <c r="J27" s="761">
        <f>J28+J30+J31+J33+J29+J34+J32</f>
        <v>3100</v>
      </c>
      <c r="K27" s="761">
        <f>K28+K29+K30+K31+K32+K33+K34</f>
        <v>3850</v>
      </c>
      <c r="L27" s="762">
        <f>L28+L29+L30+L31+L32+L33+L34</f>
        <v>6121</v>
      </c>
      <c r="M27" s="761">
        <f>M28+M29+M30+M31+M32+M33+M34</f>
        <v>6506</v>
      </c>
      <c r="N27" s="761">
        <f>N28+N29+N30+N31+N32+N33+N34</f>
        <v>6506</v>
      </c>
      <c r="O27" s="402"/>
      <c r="P27" s="666"/>
      <c r="Q27" s="652"/>
      <c r="R27" s="11"/>
    </row>
    <row r="28" spans="2:18" x14ac:dyDescent="0.25">
      <c r="B28" s="736"/>
      <c r="C28" s="757"/>
      <c r="D28" s="758"/>
      <c r="E28" s="759"/>
      <c r="F28" s="764">
        <v>632001</v>
      </c>
      <c r="G28" s="106" t="s">
        <v>25</v>
      </c>
      <c r="H28" s="765">
        <v>2261.65</v>
      </c>
      <c r="I28" s="765">
        <v>957.44</v>
      </c>
      <c r="J28" s="106">
        <v>700</v>
      </c>
      <c r="K28" s="765">
        <v>700</v>
      </c>
      <c r="L28" s="765">
        <v>2000</v>
      </c>
      <c r="M28" s="106">
        <v>3000</v>
      </c>
      <c r="N28" s="106">
        <v>3000</v>
      </c>
      <c r="O28" s="652"/>
      <c r="P28" s="652"/>
      <c r="Q28" s="652"/>
      <c r="R28" s="11"/>
    </row>
    <row r="29" spans="2:18" x14ac:dyDescent="0.25">
      <c r="B29" s="736"/>
      <c r="C29" s="757"/>
      <c r="D29" s="758"/>
      <c r="E29" s="759"/>
      <c r="F29" s="766">
        <v>632001</v>
      </c>
      <c r="G29" s="767" t="s">
        <v>333</v>
      </c>
      <c r="H29" s="768">
        <v>530.33000000000004</v>
      </c>
      <c r="I29" s="768">
        <v>406.83</v>
      </c>
      <c r="J29" s="767">
        <v>1000</v>
      </c>
      <c r="K29" s="768">
        <v>1000</v>
      </c>
      <c r="L29" s="768">
        <v>1500</v>
      </c>
      <c r="M29" s="767">
        <v>1000</v>
      </c>
      <c r="N29" s="767">
        <v>1000</v>
      </c>
      <c r="O29" s="652" t="s">
        <v>334</v>
      </c>
      <c r="P29" s="652"/>
      <c r="Q29" s="652" t="s">
        <v>335</v>
      </c>
      <c r="R29" s="11"/>
    </row>
    <row r="30" spans="2:18" x14ac:dyDescent="0.25">
      <c r="B30" s="736"/>
      <c r="C30" s="757"/>
      <c r="D30" s="758"/>
      <c r="E30" s="759"/>
      <c r="F30" s="764">
        <v>632002</v>
      </c>
      <c r="G30" s="106" t="s">
        <v>26</v>
      </c>
      <c r="H30" s="765">
        <v>0</v>
      </c>
      <c r="I30" s="765">
        <v>0</v>
      </c>
      <c r="J30" s="106">
        <v>500</v>
      </c>
      <c r="K30" s="765">
        <v>700</v>
      </c>
      <c r="L30" s="765">
        <v>700</v>
      </c>
      <c r="M30" s="106">
        <v>1056</v>
      </c>
      <c r="N30" s="106">
        <v>1056</v>
      </c>
      <c r="O30" s="667">
        <f>L29+L32+L34+L37+L39+L41+L43+L48+L51</f>
        <v>7440</v>
      </c>
      <c r="P30" s="652"/>
      <c r="Q30" s="652">
        <f>L9+L16+L26-O30</f>
        <v>133199.921</v>
      </c>
      <c r="R30" s="11"/>
    </row>
    <row r="31" spans="2:18" x14ac:dyDescent="0.25">
      <c r="B31" s="736"/>
      <c r="C31" s="757"/>
      <c r="D31" s="758"/>
      <c r="E31" s="759"/>
      <c r="F31" s="764">
        <v>632003</v>
      </c>
      <c r="G31" s="106" t="s">
        <v>336</v>
      </c>
      <c r="H31" s="765">
        <v>134.55000000000001</v>
      </c>
      <c r="I31" s="765">
        <v>123.55</v>
      </c>
      <c r="J31" s="106">
        <v>300</v>
      </c>
      <c r="K31" s="765">
        <v>750</v>
      </c>
      <c r="L31" s="765">
        <v>500</v>
      </c>
      <c r="M31" s="106">
        <v>750</v>
      </c>
      <c r="N31" s="106">
        <v>750</v>
      </c>
      <c r="O31" s="667"/>
      <c r="P31" s="652"/>
      <c r="Q31" s="652"/>
      <c r="R31" s="11"/>
    </row>
    <row r="32" spans="2:18" x14ac:dyDescent="0.25">
      <c r="B32" s="737"/>
      <c r="C32" s="769"/>
      <c r="D32" s="770"/>
      <c r="E32" s="771"/>
      <c r="F32" s="766">
        <v>632003</v>
      </c>
      <c r="G32" s="767" t="s">
        <v>336</v>
      </c>
      <c r="H32" s="768">
        <v>153.13999999999999</v>
      </c>
      <c r="I32" s="768">
        <v>102.39</v>
      </c>
      <c r="J32" s="767">
        <v>300</v>
      </c>
      <c r="K32" s="768">
        <v>300</v>
      </c>
      <c r="L32" s="768">
        <v>500</v>
      </c>
      <c r="M32" s="767">
        <v>300</v>
      </c>
      <c r="N32" s="767">
        <v>300</v>
      </c>
      <c r="O32" s="652"/>
      <c r="P32" s="652"/>
      <c r="Q32" s="652"/>
      <c r="R32" s="11"/>
    </row>
    <row r="33" spans="2:18" x14ac:dyDescent="0.25">
      <c r="B33" s="736"/>
      <c r="C33" s="757"/>
      <c r="D33" s="758"/>
      <c r="E33" s="759"/>
      <c r="F33" s="764">
        <v>632004</v>
      </c>
      <c r="G33" s="106" t="s">
        <v>337</v>
      </c>
      <c r="H33" s="765">
        <v>40</v>
      </c>
      <c r="I33" s="765">
        <v>24</v>
      </c>
      <c r="J33" s="106">
        <v>150</v>
      </c>
      <c r="K33" s="765">
        <v>250</v>
      </c>
      <c r="L33" s="765">
        <v>421</v>
      </c>
      <c r="M33" s="106">
        <v>250</v>
      </c>
      <c r="N33" s="106">
        <v>250</v>
      </c>
      <c r="O33" s="652"/>
      <c r="P33" s="652"/>
      <c r="Q33" s="652"/>
      <c r="R33" s="11"/>
    </row>
    <row r="34" spans="2:18" x14ac:dyDescent="0.25">
      <c r="B34" s="736"/>
      <c r="C34" s="757"/>
      <c r="D34" s="758"/>
      <c r="E34" s="759"/>
      <c r="F34" s="766">
        <v>632004</v>
      </c>
      <c r="G34" s="767" t="s">
        <v>337</v>
      </c>
      <c r="H34" s="768">
        <v>56</v>
      </c>
      <c r="I34" s="768">
        <v>72</v>
      </c>
      <c r="J34" s="767">
        <v>150</v>
      </c>
      <c r="K34" s="767">
        <v>150</v>
      </c>
      <c r="L34" s="767">
        <v>500</v>
      </c>
      <c r="M34" s="767">
        <v>150</v>
      </c>
      <c r="N34" s="767">
        <v>150</v>
      </c>
      <c r="O34" s="652"/>
      <c r="P34" s="652"/>
      <c r="Q34" s="652"/>
      <c r="R34" s="11"/>
    </row>
    <row r="35" spans="2:18" x14ac:dyDescent="0.25">
      <c r="B35" s="736"/>
      <c r="C35" s="757"/>
      <c r="D35" s="758"/>
      <c r="E35" s="759" t="s">
        <v>319</v>
      </c>
      <c r="F35" s="760">
        <v>633</v>
      </c>
      <c r="G35" s="761" t="s">
        <v>69</v>
      </c>
      <c r="H35" s="762">
        <f>H36+H37+H38+H39+H40+H41+H42+H43+H44</f>
        <v>4446.1499999999996</v>
      </c>
      <c r="I35" s="762">
        <f>I36+I37+I38+I39+I40+I41+I42+I43+I44</f>
        <v>4323.88</v>
      </c>
      <c r="J35" s="761">
        <f>J36+J38+J40+J42+J44+J37+J39+J41+J43</f>
        <v>6400</v>
      </c>
      <c r="K35" s="761">
        <f>K36+K37+K38+K39+K40+K41+K42+K43+K44</f>
        <v>10627</v>
      </c>
      <c r="L35" s="761">
        <f>L36+L37+L38+L39+L40+L41+L42+L43+L44</f>
        <v>8200</v>
      </c>
      <c r="M35" s="761">
        <f>M36+M37+M38+M39+M40+M41+M42+M43+M44</f>
        <v>13800</v>
      </c>
      <c r="N35" s="761">
        <f>N36+N37+N38+N39+N40+N41+N42+N43+N44</f>
        <v>13800</v>
      </c>
      <c r="O35" s="652"/>
      <c r="P35" s="652"/>
      <c r="Q35" s="652"/>
      <c r="R35" s="11"/>
    </row>
    <row r="36" spans="2:18" x14ac:dyDescent="0.25">
      <c r="B36" s="736"/>
      <c r="C36" s="757"/>
      <c r="D36" s="758"/>
      <c r="E36" s="759"/>
      <c r="F36" s="764">
        <v>633001</v>
      </c>
      <c r="G36" s="106" t="s">
        <v>338</v>
      </c>
      <c r="H36" s="765">
        <v>0</v>
      </c>
      <c r="I36" s="765">
        <v>0</v>
      </c>
      <c r="J36" s="106">
        <v>700</v>
      </c>
      <c r="K36" s="765">
        <v>1827</v>
      </c>
      <c r="L36" s="765">
        <v>1300</v>
      </c>
      <c r="M36" s="106">
        <v>2000</v>
      </c>
      <c r="N36" s="106">
        <v>2000</v>
      </c>
      <c r="O36" s="652"/>
      <c r="P36" s="652"/>
      <c r="Q36" s="652"/>
      <c r="R36" s="11"/>
    </row>
    <row r="37" spans="2:18" x14ac:dyDescent="0.25">
      <c r="B37" s="736"/>
      <c r="C37" s="757"/>
      <c r="D37" s="758"/>
      <c r="E37" s="759"/>
      <c r="F37" s="766">
        <v>633001</v>
      </c>
      <c r="G37" s="767" t="s">
        <v>338</v>
      </c>
      <c r="H37" s="768">
        <v>2247.8000000000002</v>
      </c>
      <c r="I37" s="768">
        <v>1968.96</v>
      </c>
      <c r="J37" s="767">
        <v>1500</v>
      </c>
      <c r="K37" s="768">
        <v>1500</v>
      </c>
      <c r="L37" s="768">
        <v>1000</v>
      </c>
      <c r="M37" s="767">
        <v>1500</v>
      </c>
      <c r="N37" s="767">
        <v>1500</v>
      </c>
      <c r="O37" s="652"/>
      <c r="P37" s="652"/>
      <c r="Q37" s="652"/>
      <c r="R37" s="11"/>
    </row>
    <row r="38" spans="2:18" x14ac:dyDescent="0.25">
      <c r="B38" s="736"/>
      <c r="C38" s="757"/>
      <c r="D38" s="758"/>
      <c r="E38" s="759"/>
      <c r="F38" s="764">
        <v>633004</v>
      </c>
      <c r="G38" s="106" t="s">
        <v>339</v>
      </c>
      <c r="H38" s="765">
        <v>647.49</v>
      </c>
      <c r="I38" s="765">
        <v>0</v>
      </c>
      <c r="J38" s="106">
        <v>500</v>
      </c>
      <c r="K38" s="765">
        <v>500</v>
      </c>
      <c r="L38" s="765">
        <v>700</v>
      </c>
      <c r="M38" s="106">
        <v>1500</v>
      </c>
      <c r="N38" s="106">
        <v>1500</v>
      </c>
      <c r="O38" s="652"/>
      <c r="P38" s="652"/>
      <c r="Q38" s="652"/>
      <c r="R38" s="11"/>
    </row>
    <row r="39" spans="2:18" x14ac:dyDescent="0.25">
      <c r="B39" s="736"/>
      <c r="C39" s="757"/>
      <c r="D39" s="758"/>
      <c r="E39" s="759"/>
      <c r="F39" s="766">
        <v>633004</v>
      </c>
      <c r="G39" s="767" t="s">
        <v>339</v>
      </c>
      <c r="H39" s="768">
        <v>162.85</v>
      </c>
      <c r="I39" s="768">
        <v>0</v>
      </c>
      <c r="J39" s="767">
        <v>500</v>
      </c>
      <c r="K39" s="768">
        <v>500</v>
      </c>
      <c r="L39" s="768">
        <v>500</v>
      </c>
      <c r="M39" s="767">
        <v>500</v>
      </c>
      <c r="N39" s="767">
        <v>500</v>
      </c>
      <c r="O39" s="652"/>
      <c r="P39" s="652"/>
      <c r="Q39" s="652"/>
      <c r="R39" s="11"/>
    </row>
    <row r="40" spans="2:18" x14ac:dyDescent="0.25">
      <c r="B40" s="736"/>
      <c r="C40" s="757"/>
      <c r="D40" s="758"/>
      <c r="E40" s="759"/>
      <c r="F40" s="764">
        <v>633006</v>
      </c>
      <c r="G40" s="106" t="s">
        <v>30</v>
      </c>
      <c r="H40" s="765">
        <v>833.36</v>
      </c>
      <c r="I40" s="765">
        <v>727.17</v>
      </c>
      <c r="J40" s="106">
        <v>700</v>
      </c>
      <c r="K40" s="765">
        <v>1500</v>
      </c>
      <c r="L40" s="765">
        <v>1000</v>
      </c>
      <c r="M40" s="106">
        <v>2500</v>
      </c>
      <c r="N40" s="106">
        <v>2500</v>
      </c>
      <c r="O40" s="652"/>
      <c r="P40" s="652"/>
      <c r="Q40" s="652"/>
      <c r="R40" s="11"/>
    </row>
    <row r="41" spans="2:18" x14ac:dyDescent="0.25">
      <c r="B41" s="736"/>
      <c r="C41" s="757"/>
      <c r="D41" s="758"/>
      <c r="E41" s="759"/>
      <c r="F41" s="766">
        <v>633006</v>
      </c>
      <c r="G41" s="767" t="s">
        <v>30</v>
      </c>
      <c r="H41" s="768">
        <v>156.68</v>
      </c>
      <c r="I41" s="768">
        <v>790.18</v>
      </c>
      <c r="J41" s="767">
        <v>600</v>
      </c>
      <c r="K41" s="768">
        <v>600</v>
      </c>
      <c r="L41" s="768">
        <v>700</v>
      </c>
      <c r="M41" s="767">
        <v>600</v>
      </c>
      <c r="N41" s="767">
        <v>600</v>
      </c>
      <c r="O41" s="652"/>
      <c r="P41" s="652"/>
      <c r="Q41" s="652"/>
      <c r="R41" s="11"/>
    </row>
    <row r="42" spans="2:18" x14ac:dyDescent="0.25">
      <c r="B42" s="736"/>
      <c r="C42" s="757"/>
      <c r="D42" s="758"/>
      <c r="E42" s="759"/>
      <c r="F42" s="764">
        <v>633009</v>
      </c>
      <c r="G42" s="106" t="s">
        <v>340</v>
      </c>
      <c r="H42" s="765">
        <v>82.64</v>
      </c>
      <c r="I42" s="765">
        <v>83.83</v>
      </c>
      <c r="J42" s="106">
        <v>700</v>
      </c>
      <c r="K42" s="765">
        <v>2500</v>
      </c>
      <c r="L42" s="765">
        <v>1500</v>
      </c>
      <c r="M42" s="106">
        <v>3500</v>
      </c>
      <c r="N42" s="106">
        <v>3500</v>
      </c>
      <c r="O42" s="652"/>
      <c r="P42" s="652"/>
      <c r="Q42" s="652"/>
      <c r="R42" s="11"/>
    </row>
    <row r="43" spans="2:18" x14ac:dyDescent="0.25">
      <c r="B43" s="736"/>
      <c r="C43" s="757"/>
      <c r="D43" s="758"/>
      <c r="E43" s="759"/>
      <c r="F43" s="766">
        <v>633009</v>
      </c>
      <c r="G43" s="767" t="s">
        <v>340</v>
      </c>
      <c r="H43" s="768">
        <v>155.93</v>
      </c>
      <c r="I43" s="768">
        <v>576.14</v>
      </c>
      <c r="J43" s="767">
        <v>700</v>
      </c>
      <c r="K43" s="772">
        <v>700</v>
      </c>
      <c r="L43" s="772">
        <v>1000</v>
      </c>
      <c r="M43" s="767">
        <v>700</v>
      </c>
      <c r="N43" s="767">
        <v>700</v>
      </c>
      <c r="O43" s="652"/>
      <c r="P43" s="652"/>
      <c r="Q43" s="652"/>
      <c r="R43" s="11"/>
    </row>
    <row r="44" spans="2:18" x14ac:dyDescent="0.25">
      <c r="B44" s="736"/>
      <c r="C44" s="757"/>
      <c r="D44" s="758"/>
      <c r="E44" s="759"/>
      <c r="F44" s="764">
        <v>633010</v>
      </c>
      <c r="G44" s="106" t="s">
        <v>341</v>
      </c>
      <c r="H44" s="765">
        <v>159.4</v>
      </c>
      <c r="I44" s="765">
        <v>177.6</v>
      </c>
      <c r="J44" s="106">
        <v>500</v>
      </c>
      <c r="K44" s="773">
        <v>1000</v>
      </c>
      <c r="L44" s="773">
        <v>500</v>
      </c>
      <c r="M44" s="106">
        <v>1000</v>
      </c>
      <c r="N44" s="106">
        <v>1000</v>
      </c>
      <c r="O44" s="652"/>
      <c r="P44" s="652"/>
      <c r="Q44" s="652"/>
      <c r="R44" s="11"/>
    </row>
    <row r="45" spans="2:18" x14ac:dyDescent="0.25">
      <c r="B45" s="736"/>
      <c r="C45" s="757"/>
      <c r="D45" s="758"/>
      <c r="E45" s="759" t="s">
        <v>319</v>
      </c>
      <c r="F45" s="760">
        <v>635</v>
      </c>
      <c r="G45" s="761" t="s">
        <v>342</v>
      </c>
      <c r="H45" s="762">
        <f>H46+H47+H48</f>
        <v>799.63</v>
      </c>
      <c r="I45" s="762">
        <f>I46+I47</f>
        <v>37.590000000000003</v>
      </c>
      <c r="J45" s="762">
        <f>J46+J47+J48</f>
        <v>1769</v>
      </c>
      <c r="K45" s="762">
        <f>K46+K47+K48</f>
        <v>4800</v>
      </c>
      <c r="L45" s="762">
        <f>L46+L47+L48</f>
        <v>2000</v>
      </c>
      <c r="M45" s="761">
        <f>M46+M47+M48</f>
        <v>4800</v>
      </c>
      <c r="N45" s="761">
        <f>N46+N47+N48</f>
        <v>4800</v>
      </c>
      <c r="O45" s="652"/>
      <c r="P45" s="652"/>
      <c r="Q45" s="652"/>
      <c r="R45" s="11"/>
    </row>
    <row r="46" spans="2:18" x14ac:dyDescent="0.25">
      <c r="B46" s="736"/>
      <c r="C46" s="757"/>
      <c r="D46" s="758"/>
      <c r="E46" s="759"/>
      <c r="F46" s="764">
        <v>635004</v>
      </c>
      <c r="G46" s="106" t="s">
        <v>339</v>
      </c>
      <c r="H46" s="765">
        <v>14.36</v>
      </c>
      <c r="I46" s="765">
        <v>37.590000000000003</v>
      </c>
      <c r="J46" s="765">
        <v>719</v>
      </c>
      <c r="K46" s="765">
        <v>2000</v>
      </c>
      <c r="L46" s="765">
        <v>500</v>
      </c>
      <c r="M46" s="106">
        <v>2000</v>
      </c>
      <c r="N46" s="106">
        <v>2000</v>
      </c>
      <c r="O46" s="652"/>
      <c r="P46" s="652"/>
      <c r="Q46" s="652"/>
      <c r="R46" s="11"/>
    </row>
    <row r="47" spans="2:18" x14ac:dyDescent="0.25">
      <c r="B47" s="736"/>
      <c r="C47" s="757"/>
      <c r="D47" s="758"/>
      <c r="E47" s="759"/>
      <c r="F47" s="764">
        <v>635006</v>
      </c>
      <c r="G47" s="106" t="s">
        <v>47</v>
      </c>
      <c r="H47" s="765">
        <v>0</v>
      </c>
      <c r="I47" s="765">
        <v>0</v>
      </c>
      <c r="J47" s="765">
        <v>750</v>
      </c>
      <c r="K47" s="765">
        <v>2500</v>
      </c>
      <c r="L47" s="765">
        <v>500</v>
      </c>
      <c r="M47" s="106">
        <v>2500</v>
      </c>
      <c r="N47" s="106">
        <v>2500</v>
      </c>
      <c r="O47" s="652"/>
      <c r="P47" s="652"/>
      <c r="Q47" s="652"/>
      <c r="R47" s="11"/>
    </row>
    <row r="48" spans="2:18" x14ac:dyDescent="0.25">
      <c r="B48" s="736"/>
      <c r="C48" s="757"/>
      <c r="D48" s="758"/>
      <c r="E48" s="759"/>
      <c r="F48" s="774">
        <v>635006</v>
      </c>
      <c r="G48" s="775" t="s">
        <v>47</v>
      </c>
      <c r="H48" s="776">
        <v>785.27</v>
      </c>
      <c r="I48" s="776">
        <v>0</v>
      </c>
      <c r="J48" s="776">
        <v>300</v>
      </c>
      <c r="K48" s="776">
        <v>300</v>
      </c>
      <c r="L48" s="776">
        <v>1000</v>
      </c>
      <c r="M48" s="775">
        <v>300</v>
      </c>
      <c r="N48" s="775">
        <v>300</v>
      </c>
      <c r="O48" s="652"/>
      <c r="P48" s="652"/>
      <c r="Q48" s="652"/>
      <c r="R48" s="11"/>
    </row>
    <row r="49" spans="2:18" x14ac:dyDescent="0.25">
      <c r="B49" s="736"/>
      <c r="C49" s="757"/>
      <c r="D49" s="758"/>
      <c r="E49" s="759" t="s">
        <v>319</v>
      </c>
      <c r="F49" s="777">
        <v>637</v>
      </c>
      <c r="G49" s="761" t="s">
        <v>49</v>
      </c>
      <c r="H49" s="762">
        <f>H50+H51+H52+H53+H55</f>
        <v>2525.9300000000003</v>
      </c>
      <c r="I49" s="762">
        <f>I50+I52+I53+I55+I51+I54</f>
        <v>3041.63</v>
      </c>
      <c r="J49" s="762">
        <f>J50+J52+J53+J55+J51</f>
        <v>3450</v>
      </c>
      <c r="K49" s="762">
        <f>K50+K51+K52+K53+K55</f>
        <v>4600</v>
      </c>
      <c r="L49" s="762">
        <f>L50+L51+L52+L53+L55</f>
        <v>4540</v>
      </c>
      <c r="M49" s="761">
        <f>M50+M51+M52+M53+M55</f>
        <v>4600</v>
      </c>
      <c r="N49" s="761">
        <f>N50+N51+N52+N53+N55</f>
        <v>4600</v>
      </c>
      <c r="O49" s="652"/>
      <c r="P49" s="652"/>
      <c r="Q49" s="652"/>
      <c r="R49" s="11"/>
    </row>
    <row r="50" spans="2:18" x14ac:dyDescent="0.25">
      <c r="B50" s="736"/>
      <c r="C50" s="757"/>
      <c r="D50" s="758"/>
      <c r="E50" s="759"/>
      <c r="F50" s="778">
        <v>637004</v>
      </c>
      <c r="G50" s="106" t="s">
        <v>53</v>
      </c>
      <c r="H50" s="765">
        <v>35.659999999999997</v>
      </c>
      <c r="I50" s="765">
        <v>411.92</v>
      </c>
      <c r="J50" s="106">
        <v>500</v>
      </c>
      <c r="K50" s="779">
        <v>1500</v>
      </c>
      <c r="L50" s="779">
        <v>800</v>
      </c>
      <c r="M50" s="106">
        <v>1500</v>
      </c>
      <c r="N50" s="106">
        <v>1500</v>
      </c>
      <c r="O50" s="652"/>
      <c r="P50" s="652"/>
      <c r="Q50" s="652"/>
      <c r="R50" s="11"/>
    </row>
    <row r="51" spans="2:18" x14ac:dyDescent="0.25">
      <c r="B51" s="736"/>
      <c r="C51" s="757"/>
      <c r="D51" s="758"/>
      <c r="E51" s="759"/>
      <c r="F51" s="780">
        <v>637004</v>
      </c>
      <c r="G51" s="767" t="s">
        <v>53</v>
      </c>
      <c r="H51" s="768">
        <v>0</v>
      </c>
      <c r="I51" s="768">
        <v>0</v>
      </c>
      <c r="J51" s="767">
        <v>150</v>
      </c>
      <c r="K51" s="781">
        <v>150</v>
      </c>
      <c r="L51" s="781">
        <v>740</v>
      </c>
      <c r="M51" s="767">
        <v>150</v>
      </c>
      <c r="N51" s="767">
        <v>150</v>
      </c>
      <c r="O51" s="652"/>
      <c r="P51" s="652"/>
      <c r="Q51" s="652"/>
      <c r="R51" s="11"/>
    </row>
    <row r="52" spans="2:18" x14ac:dyDescent="0.25">
      <c r="B52" s="736"/>
      <c r="C52" s="757"/>
      <c r="D52" s="758"/>
      <c r="E52" s="759"/>
      <c r="F52" s="778">
        <v>637006</v>
      </c>
      <c r="G52" s="106" t="s">
        <v>343</v>
      </c>
      <c r="H52" s="765">
        <v>43.28</v>
      </c>
      <c r="I52" s="765">
        <v>0</v>
      </c>
      <c r="J52" s="106">
        <v>100</v>
      </c>
      <c r="K52" s="765">
        <v>250</v>
      </c>
      <c r="L52" s="765">
        <v>500</v>
      </c>
      <c r="M52" s="106">
        <v>250</v>
      </c>
      <c r="N52" s="106">
        <v>250</v>
      </c>
      <c r="O52" s="652"/>
      <c r="P52" s="652"/>
      <c r="Q52" s="652"/>
      <c r="R52" s="11"/>
    </row>
    <row r="53" spans="2:18" x14ac:dyDescent="0.25">
      <c r="B53" s="736"/>
      <c r="C53" s="757"/>
      <c r="D53" s="758"/>
      <c r="E53" s="759"/>
      <c r="F53" s="778">
        <v>637014</v>
      </c>
      <c r="G53" s="106" t="s">
        <v>56</v>
      </c>
      <c r="H53" s="765">
        <v>1960.68</v>
      </c>
      <c r="I53" s="765">
        <v>2053.7399999999998</v>
      </c>
      <c r="J53" s="106">
        <v>2000</v>
      </c>
      <c r="K53" s="765">
        <v>2000</v>
      </c>
      <c r="L53" s="765">
        <v>1500</v>
      </c>
      <c r="M53" s="106">
        <v>2000</v>
      </c>
      <c r="N53" s="106">
        <v>2000</v>
      </c>
      <c r="O53" s="652"/>
      <c r="P53" s="652"/>
      <c r="Q53" s="652"/>
      <c r="R53" s="11"/>
    </row>
    <row r="54" spans="2:18" x14ac:dyDescent="0.25">
      <c r="B54" s="736"/>
      <c r="C54" s="757"/>
      <c r="D54" s="758"/>
      <c r="E54" s="759"/>
      <c r="F54" s="778">
        <v>637015</v>
      </c>
      <c r="G54" s="106" t="s">
        <v>344</v>
      </c>
      <c r="H54" s="765">
        <v>0</v>
      </c>
      <c r="I54" s="765">
        <v>50.76</v>
      </c>
      <c r="J54" s="106">
        <v>0</v>
      </c>
      <c r="K54" s="765">
        <v>0</v>
      </c>
      <c r="L54" s="765">
        <v>0</v>
      </c>
      <c r="M54" s="106"/>
      <c r="N54" s="106"/>
      <c r="O54" s="652"/>
      <c r="P54" s="652"/>
      <c r="Q54" s="652"/>
      <c r="R54" s="11"/>
    </row>
    <row r="55" spans="2:18" x14ac:dyDescent="0.25">
      <c r="B55" s="736"/>
      <c r="C55" s="757"/>
      <c r="D55" s="758"/>
      <c r="E55" s="759"/>
      <c r="F55" s="778">
        <v>637016</v>
      </c>
      <c r="G55" s="106" t="s">
        <v>58</v>
      </c>
      <c r="H55" s="765">
        <v>486.31</v>
      </c>
      <c r="I55" s="765">
        <v>525.21</v>
      </c>
      <c r="J55" s="106">
        <v>700</v>
      </c>
      <c r="K55" s="765">
        <v>700</v>
      </c>
      <c r="L55" s="765">
        <v>1000</v>
      </c>
      <c r="M55" s="106">
        <v>700</v>
      </c>
      <c r="N55" s="106">
        <v>700</v>
      </c>
      <c r="O55" s="652"/>
      <c r="P55" s="652"/>
      <c r="Q55" s="652"/>
      <c r="R55" s="11"/>
    </row>
    <row r="56" spans="2:18" x14ac:dyDescent="0.25">
      <c r="B56" s="736"/>
      <c r="C56" s="757"/>
      <c r="D56" s="758"/>
      <c r="E56" s="759" t="s">
        <v>319</v>
      </c>
      <c r="F56" s="777">
        <v>642</v>
      </c>
      <c r="G56" s="761" t="s">
        <v>345</v>
      </c>
      <c r="H56" s="762">
        <f t="shared" ref="H56:N56" si="7">H57+H58</f>
        <v>234.89</v>
      </c>
      <c r="I56" s="762">
        <f t="shared" si="7"/>
        <v>1926.75</v>
      </c>
      <c r="J56" s="762">
        <f t="shared" si="7"/>
        <v>0</v>
      </c>
      <c r="K56" s="762">
        <f t="shared" si="7"/>
        <v>0</v>
      </c>
      <c r="L56" s="762">
        <f t="shared" si="7"/>
        <v>0</v>
      </c>
      <c r="M56" s="761">
        <f t="shared" si="7"/>
        <v>0</v>
      </c>
      <c r="N56" s="761">
        <f t="shared" si="7"/>
        <v>0</v>
      </c>
      <c r="O56" s="652"/>
      <c r="P56" s="652"/>
      <c r="Q56" s="652"/>
      <c r="R56" s="11"/>
    </row>
    <row r="57" spans="2:18" x14ac:dyDescent="0.25">
      <c r="B57" s="736"/>
      <c r="C57" s="757"/>
      <c r="D57" s="758"/>
      <c r="E57" s="782"/>
      <c r="F57" s="778">
        <v>642013</v>
      </c>
      <c r="G57" s="106" t="s">
        <v>346</v>
      </c>
      <c r="H57" s="765">
        <v>0</v>
      </c>
      <c r="I57" s="765">
        <v>1728</v>
      </c>
      <c r="J57" s="106">
        <v>0</v>
      </c>
      <c r="K57" s="765">
        <v>0</v>
      </c>
      <c r="L57" s="765">
        <v>0</v>
      </c>
      <c r="M57" s="106">
        <v>0</v>
      </c>
      <c r="N57" s="106">
        <v>0</v>
      </c>
      <c r="O57" s="652"/>
      <c r="P57" s="652"/>
      <c r="Q57" s="652"/>
      <c r="R57" s="11"/>
    </row>
    <row r="58" spans="2:18" x14ac:dyDescent="0.25">
      <c r="B58" s="736"/>
      <c r="C58" s="757"/>
      <c r="D58" s="758"/>
      <c r="E58" s="782"/>
      <c r="F58" s="778">
        <v>642015</v>
      </c>
      <c r="G58" s="106" t="s">
        <v>347</v>
      </c>
      <c r="H58" s="765">
        <v>234.89</v>
      </c>
      <c r="I58" s="765">
        <v>198.75</v>
      </c>
      <c r="J58" s="106">
        <v>0</v>
      </c>
      <c r="K58" s="765">
        <v>0</v>
      </c>
      <c r="L58" s="765">
        <v>0</v>
      </c>
      <c r="M58" s="106">
        <v>0</v>
      </c>
      <c r="N58" s="106">
        <v>0</v>
      </c>
      <c r="O58" s="652"/>
      <c r="P58" s="652"/>
      <c r="Q58" s="652"/>
      <c r="R58" s="11"/>
    </row>
    <row r="59" spans="2:18" x14ac:dyDescent="0.25">
      <c r="B59" s="735"/>
      <c r="C59" s="749"/>
      <c r="D59" s="750"/>
      <c r="E59" s="783"/>
      <c r="F59" s="752" t="s">
        <v>348</v>
      </c>
      <c r="G59" s="756"/>
      <c r="H59" s="754">
        <f>H60+H66+H75+H97</f>
        <v>24154.03</v>
      </c>
      <c r="I59" s="754">
        <f t="shared" ref="I59:N59" si="8">I60+I66+I75</f>
        <v>26571.75</v>
      </c>
      <c r="J59" s="755">
        <f t="shared" si="8"/>
        <v>26766.659</v>
      </c>
      <c r="K59" s="754">
        <f t="shared" si="8"/>
        <v>34661.769979999997</v>
      </c>
      <c r="L59" s="754">
        <f t="shared" si="8"/>
        <v>39780.040999999997</v>
      </c>
      <c r="M59" s="756">
        <f t="shared" si="8"/>
        <v>38435.443050000002</v>
      </c>
      <c r="N59" s="756">
        <f t="shared" si="8"/>
        <v>40030.815202500002</v>
      </c>
      <c r="O59" s="652"/>
      <c r="P59" s="652"/>
      <c r="Q59" s="652"/>
      <c r="R59" s="11"/>
    </row>
    <row r="60" spans="2:18" x14ac:dyDescent="0.25">
      <c r="B60" s="736"/>
      <c r="C60" s="757"/>
      <c r="D60" s="758"/>
      <c r="E60" s="759" t="s">
        <v>349</v>
      </c>
      <c r="F60" s="760">
        <v>610</v>
      </c>
      <c r="G60" s="761" t="s">
        <v>320</v>
      </c>
      <c r="H60" s="762">
        <f t="shared" ref="H60:N60" si="9">H61+H62</f>
        <v>15463.2</v>
      </c>
      <c r="I60" s="762">
        <f>I61+I62+I65</f>
        <v>17996.099999999999</v>
      </c>
      <c r="J60" s="762">
        <f t="shared" si="9"/>
        <v>15138</v>
      </c>
      <c r="K60" s="762">
        <f t="shared" si="9"/>
        <v>18168.04</v>
      </c>
      <c r="L60" s="762">
        <f t="shared" si="9"/>
        <v>22518</v>
      </c>
      <c r="M60" s="761">
        <f t="shared" si="9"/>
        <v>23643.9</v>
      </c>
      <c r="N60" s="761">
        <f t="shared" si="9"/>
        <v>24826.095000000001</v>
      </c>
      <c r="O60" s="652"/>
      <c r="P60" s="652"/>
      <c r="Q60" s="652"/>
      <c r="R60" s="11"/>
    </row>
    <row r="61" spans="2:18" ht="26.25" x14ac:dyDescent="0.25">
      <c r="B61" s="736"/>
      <c r="C61" s="757"/>
      <c r="D61" s="758"/>
      <c r="E61" s="759"/>
      <c r="F61" s="760">
        <v>611</v>
      </c>
      <c r="G61" s="763" t="s">
        <v>321</v>
      </c>
      <c r="H61" s="762">
        <v>13481.03</v>
      </c>
      <c r="I61" s="762">
        <v>16371.85</v>
      </c>
      <c r="J61" s="761">
        <v>13938</v>
      </c>
      <c r="K61" s="762">
        <f>J61*8%+J61</f>
        <v>15053.04</v>
      </c>
      <c r="L61" s="762">
        <v>20154</v>
      </c>
      <c r="M61" s="761">
        <f>L61*5%+L61</f>
        <v>21161.7</v>
      </c>
      <c r="N61" s="761">
        <f>M61*5%+M61</f>
        <v>22219.785</v>
      </c>
      <c r="O61" s="652"/>
      <c r="P61" s="652"/>
      <c r="Q61" s="652"/>
      <c r="R61" s="11"/>
    </row>
    <row r="62" spans="2:18" x14ac:dyDescent="0.25">
      <c r="B62" s="736"/>
      <c r="C62" s="757"/>
      <c r="D62" s="758"/>
      <c r="E62" s="759"/>
      <c r="F62" s="760">
        <v>612</v>
      </c>
      <c r="G62" s="761" t="s">
        <v>5</v>
      </c>
      <c r="H62" s="762">
        <f>H63+H64+H65</f>
        <v>1982.17</v>
      </c>
      <c r="I62" s="762">
        <f>I63+I64</f>
        <v>1444.25</v>
      </c>
      <c r="J62" s="762">
        <f>J63+J64</f>
        <v>1200</v>
      </c>
      <c r="K62" s="762">
        <f>K63+K64+K65</f>
        <v>3115</v>
      </c>
      <c r="L62" s="762">
        <f>L63+L64+L65</f>
        <v>2364</v>
      </c>
      <c r="M62" s="761">
        <f>M63+M64+M65</f>
        <v>2482.1999999999998</v>
      </c>
      <c r="N62" s="761">
        <f>N63+N64+N65</f>
        <v>2606.3100000000004</v>
      </c>
      <c r="O62" s="652"/>
      <c r="P62" s="652"/>
      <c r="Q62" s="652"/>
      <c r="R62" s="11"/>
    </row>
    <row r="63" spans="2:18" x14ac:dyDescent="0.25">
      <c r="B63" s="736"/>
      <c r="C63" s="757"/>
      <c r="D63" s="758"/>
      <c r="E63" s="759"/>
      <c r="F63" s="764">
        <v>612001</v>
      </c>
      <c r="G63" s="106" t="s">
        <v>322</v>
      </c>
      <c r="H63" s="765">
        <v>964.91</v>
      </c>
      <c r="I63" s="765">
        <v>1139.44</v>
      </c>
      <c r="J63" s="106">
        <v>900</v>
      </c>
      <c r="K63" s="765">
        <v>1400</v>
      </c>
      <c r="L63" s="765">
        <v>1920</v>
      </c>
      <c r="M63" s="106">
        <f t="shared" ref="K63:N64" si="10">L63*5%+L63</f>
        <v>2016</v>
      </c>
      <c r="N63" s="106">
        <f t="shared" si="10"/>
        <v>2116.8000000000002</v>
      </c>
      <c r="O63" s="652"/>
      <c r="P63" s="666"/>
      <c r="Q63" s="652"/>
      <c r="R63" s="11"/>
    </row>
    <row r="64" spans="2:18" x14ac:dyDescent="0.25">
      <c r="B64" s="736"/>
      <c r="C64" s="757"/>
      <c r="D64" s="758"/>
      <c r="E64" s="759"/>
      <c r="F64" s="764">
        <v>612002</v>
      </c>
      <c r="G64" s="106" t="s">
        <v>324</v>
      </c>
      <c r="H64" s="765">
        <v>147.26</v>
      </c>
      <c r="I64" s="765">
        <v>304.81</v>
      </c>
      <c r="J64" s="106">
        <v>300</v>
      </c>
      <c r="K64" s="765">
        <f t="shared" si="10"/>
        <v>315</v>
      </c>
      <c r="L64" s="765">
        <v>444</v>
      </c>
      <c r="M64" s="106">
        <f t="shared" si="10"/>
        <v>466.2</v>
      </c>
      <c r="N64" s="106">
        <f t="shared" si="10"/>
        <v>489.51</v>
      </c>
      <c r="O64" s="652"/>
      <c r="P64" s="652"/>
      <c r="Q64" s="652"/>
      <c r="R64" s="11"/>
    </row>
    <row r="65" spans="2:18" x14ac:dyDescent="0.25">
      <c r="B65" s="736"/>
      <c r="C65" s="757"/>
      <c r="D65" s="758"/>
      <c r="E65" s="759"/>
      <c r="F65" s="764">
        <v>614</v>
      </c>
      <c r="G65" s="106" t="s">
        <v>6</v>
      </c>
      <c r="H65" s="765">
        <v>870</v>
      </c>
      <c r="I65" s="765">
        <v>180</v>
      </c>
      <c r="J65" s="106">
        <v>0</v>
      </c>
      <c r="K65" s="765">
        <v>1400</v>
      </c>
      <c r="L65" s="765">
        <v>0</v>
      </c>
      <c r="M65" s="106">
        <v>0</v>
      </c>
      <c r="N65" s="106">
        <v>0</v>
      </c>
      <c r="O65" s="652"/>
      <c r="P65" s="652"/>
      <c r="Q65" s="652"/>
      <c r="R65" s="11"/>
    </row>
    <row r="66" spans="2:18" x14ac:dyDescent="0.25">
      <c r="B66" s="736"/>
      <c r="C66" s="757"/>
      <c r="D66" s="758"/>
      <c r="E66" s="759" t="s">
        <v>349</v>
      </c>
      <c r="F66" s="760">
        <v>620</v>
      </c>
      <c r="G66" s="761" t="s">
        <v>326</v>
      </c>
      <c r="H66" s="762">
        <f t="shared" ref="H66:N66" si="11">H67+H68</f>
        <v>5412.41</v>
      </c>
      <c r="I66" s="762">
        <f t="shared" si="11"/>
        <v>6307.76</v>
      </c>
      <c r="J66" s="761">
        <f t="shared" si="11"/>
        <v>5291.6590000000006</v>
      </c>
      <c r="K66" s="762">
        <f t="shared" si="11"/>
        <v>6349.729980000001</v>
      </c>
      <c r="L66" s="762">
        <f t="shared" si="11"/>
        <v>7870.0410000000002</v>
      </c>
      <c r="M66" s="761">
        <f t="shared" si="11"/>
        <v>8263.5430500000002</v>
      </c>
      <c r="N66" s="761">
        <f t="shared" si="11"/>
        <v>8676.7202025000006</v>
      </c>
      <c r="O66" s="652"/>
      <c r="P66" s="652"/>
      <c r="Q66" s="652"/>
      <c r="R66" s="11"/>
    </row>
    <row r="67" spans="2:18" x14ac:dyDescent="0.25">
      <c r="B67" s="736"/>
      <c r="C67" s="757"/>
      <c r="D67" s="758"/>
      <c r="E67" s="759"/>
      <c r="F67" s="760">
        <v>621</v>
      </c>
      <c r="G67" s="761" t="s">
        <v>327</v>
      </c>
      <c r="H67" s="762">
        <v>1548.76</v>
      </c>
      <c r="I67" s="762">
        <v>1805.09</v>
      </c>
      <c r="J67" s="762">
        <f>60:60*10%</f>
        <v>1513.8000000000002</v>
      </c>
      <c r="K67" s="762">
        <f>K60*10%</f>
        <v>1816.8040000000001</v>
      </c>
      <c r="L67" s="762">
        <f>L60*10%</f>
        <v>2251.8000000000002</v>
      </c>
      <c r="M67" s="761">
        <f>M60*10%</f>
        <v>2364.3900000000003</v>
      </c>
      <c r="N67" s="761">
        <f>N60*10%</f>
        <v>2482.6095000000005</v>
      </c>
      <c r="O67" s="652"/>
      <c r="P67" s="652"/>
      <c r="Q67" s="652"/>
      <c r="R67" s="11"/>
    </row>
    <row r="68" spans="2:18" x14ac:dyDescent="0.25">
      <c r="B68" s="736"/>
      <c r="C68" s="757"/>
      <c r="D68" s="758"/>
      <c r="E68" s="759"/>
      <c r="F68" s="760">
        <v>625</v>
      </c>
      <c r="G68" s="761" t="s">
        <v>329</v>
      </c>
      <c r="H68" s="762">
        <f t="shared" ref="H68:N68" si="12">H69+H70+H71+H72+H73+H74</f>
        <v>3863.6499999999996</v>
      </c>
      <c r="I68" s="762">
        <f t="shared" si="12"/>
        <v>4502.67</v>
      </c>
      <c r="J68" s="762">
        <f>J69+J70+J71+J72+J73+J74</f>
        <v>3777.8590000000004</v>
      </c>
      <c r="K68" s="762">
        <f t="shared" si="12"/>
        <v>4532.9259800000009</v>
      </c>
      <c r="L68" s="762">
        <f t="shared" si="12"/>
        <v>5618.241</v>
      </c>
      <c r="M68" s="761">
        <f t="shared" si="12"/>
        <v>5899.1530500000008</v>
      </c>
      <c r="N68" s="761">
        <f t="shared" si="12"/>
        <v>6194.1107025000001</v>
      </c>
      <c r="O68" s="652"/>
      <c r="P68" s="652"/>
      <c r="Q68" s="652"/>
      <c r="R68" s="11"/>
    </row>
    <row r="69" spans="2:18" x14ac:dyDescent="0.25">
      <c r="B69" s="736"/>
      <c r="C69" s="757"/>
      <c r="D69" s="758"/>
      <c r="E69" s="759"/>
      <c r="F69" s="764">
        <v>625001</v>
      </c>
      <c r="G69" s="106" t="s">
        <v>12</v>
      </c>
      <c r="H69" s="765">
        <v>216.74</v>
      </c>
      <c r="I69" s="765">
        <v>252.49</v>
      </c>
      <c r="J69" s="765">
        <v>213</v>
      </c>
      <c r="K69" s="765">
        <f>K60*1.4%</f>
        <v>254.35255999999998</v>
      </c>
      <c r="L69" s="765">
        <f>L60*1.4%</f>
        <v>315.25199999999995</v>
      </c>
      <c r="M69" s="106">
        <f>M60*1.4%</f>
        <v>331.01459999999997</v>
      </c>
      <c r="N69" s="106">
        <f>N60*1.4%</f>
        <v>347.56532999999996</v>
      </c>
      <c r="O69" s="652"/>
      <c r="P69" s="652" t="s">
        <v>323</v>
      </c>
      <c r="Q69" s="652"/>
      <c r="R69" s="11"/>
    </row>
    <row r="70" spans="2:18" x14ac:dyDescent="0.25">
      <c r="B70" s="736"/>
      <c r="C70" s="757"/>
      <c r="D70" s="758"/>
      <c r="E70" s="759"/>
      <c r="F70" s="764">
        <v>625002</v>
      </c>
      <c r="G70" s="106" t="s">
        <v>14</v>
      </c>
      <c r="H70" s="765">
        <v>2168.25</v>
      </c>
      <c r="I70" s="765">
        <v>2527.02</v>
      </c>
      <c r="J70" s="765">
        <f>J60*14%</f>
        <v>2119.3200000000002</v>
      </c>
      <c r="K70" s="765">
        <f>K60*14%</f>
        <v>2543.5256000000004</v>
      </c>
      <c r="L70" s="765">
        <f>L60*14%</f>
        <v>3152.5200000000004</v>
      </c>
      <c r="M70" s="106">
        <f>M60*14%</f>
        <v>3310.1460000000006</v>
      </c>
      <c r="N70" s="106">
        <f>N60*14%</f>
        <v>3475.6533000000004</v>
      </c>
      <c r="O70" s="652"/>
      <c r="P70" s="652"/>
      <c r="Q70" s="652"/>
      <c r="R70" s="11"/>
    </row>
    <row r="71" spans="2:18" x14ac:dyDescent="0.25">
      <c r="B71" s="736"/>
      <c r="C71" s="757"/>
      <c r="D71" s="758"/>
      <c r="E71" s="759"/>
      <c r="F71" s="764">
        <v>625003</v>
      </c>
      <c r="G71" s="106" t="s">
        <v>15</v>
      </c>
      <c r="H71" s="765">
        <v>123.73</v>
      </c>
      <c r="I71" s="765">
        <v>144.15</v>
      </c>
      <c r="J71" s="765">
        <f>J60*0.8%</f>
        <v>121.104</v>
      </c>
      <c r="K71" s="765">
        <f>K60*0.8%</f>
        <v>145.34432000000001</v>
      </c>
      <c r="L71" s="765">
        <f>L60*0.8%</f>
        <v>180.14400000000001</v>
      </c>
      <c r="M71" s="106">
        <f>M60*0.8%</f>
        <v>189.15120000000002</v>
      </c>
      <c r="N71" s="106">
        <f>N60*0.8%</f>
        <v>198.60876000000002</v>
      </c>
      <c r="O71" s="652"/>
      <c r="P71" s="652"/>
      <c r="Q71" s="652"/>
      <c r="R71" s="11"/>
    </row>
    <row r="72" spans="2:18" x14ac:dyDescent="0.25">
      <c r="B72" s="736"/>
      <c r="C72" s="757"/>
      <c r="D72" s="758"/>
      <c r="E72" s="759"/>
      <c r="F72" s="764">
        <v>625004</v>
      </c>
      <c r="G72" s="106" t="s">
        <v>16</v>
      </c>
      <c r="H72" s="765">
        <v>464.55</v>
      </c>
      <c r="I72" s="765">
        <v>541.36</v>
      </c>
      <c r="J72" s="765">
        <v>454</v>
      </c>
      <c r="K72" s="765">
        <f>K60*3%</f>
        <v>545.0412</v>
      </c>
      <c r="L72" s="765">
        <f>L60*3%</f>
        <v>675.54</v>
      </c>
      <c r="M72" s="106">
        <f>M60*3%</f>
        <v>709.31700000000001</v>
      </c>
      <c r="N72" s="106">
        <f>N60*3%</f>
        <v>744.78285000000005</v>
      </c>
      <c r="O72" s="652"/>
      <c r="P72" s="652"/>
      <c r="Q72" s="652"/>
      <c r="R72" s="11"/>
    </row>
    <row r="73" spans="2:18" x14ac:dyDescent="0.25">
      <c r="B73" s="736"/>
      <c r="C73" s="757"/>
      <c r="D73" s="758"/>
      <c r="E73" s="759"/>
      <c r="F73" s="764">
        <v>625005</v>
      </c>
      <c r="G73" s="106" t="s">
        <v>330</v>
      </c>
      <c r="H73" s="765">
        <v>154.83000000000001</v>
      </c>
      <c r="I73" s="765">
        <v>180.4</v>
      </c>
      <c r="J73" s="765">
        <f>J60*1%</f>
        <v>151.38</v>
      </c>
      <c r="K73" s="765">
        <f>K60*1%</f>
        <v>181.68040000000002</v>
      </c>
      <c r="L73" s="765">
        <f>L60*1%</f>
        <v>225.18</v>
      </c>
      <c r="M73" s="106">
        <f>M60*1%</f>
        <v>236.43900000000002</v>
      </c>
      <c r="N73" s="106">
        <f>N60*1%</f>
        <v>248.26095000000001</v>
      </c>
      <c r="O73" s="652"/>
      <c r="P73" s="652"/>
      <c r="Q73" s="652"/>
      <c r="R73" s="11"/>
    </row>
    <row r="74" spans="2:18" x14ac:dyDescent="0.25">
      <c r="B74" s="736"/>
      <c r="C74" s="757"/>
      <c r="D74" s="758"/>
      <c r="E74" s="759"/>
      <c r="F74" s="764">
        <v>625007</v>
      </c>
      <c r="G74" s="106" t="s">
        <v>331</v>
      </c>
      <c r="H74" s="765">
        <v>735.55</v>
      </c>
      <c r="I74" s="765">
        <v>857.25</v>
      </c>
      <c r="J74" s="765">
        <f>J60*4.75%</f>
        <v>719.05500000000006</v>
      </c>
      <c r="K74" s="765">
        <f>K60*4.75%</f>
        <v>862.9819</v>
      </c>
      <c r="L74" s="765">
        <f>L60*4.75%</f>
        <v>1069.605</v>
      </c>
      <c r="M74" s="106">
        <f>M60*4.75%</f>
        <v>1123.0852500000001</v>
      </c>
      <c r="N74" s="106">
        <f>N60*4.75%</f>
        <v>1179.2395125</v>
      </c>
      <c r="O74" s="652"/>
      <c r="P74" s="652"/>
      <c r="Q74" s="652"/>
      <c r="R74" s="11"/>
    </row>
    <row r="75" spans="2:18" x14ac:dyDescent="0.25">
      <c r="B75" s="736"/>
      <c r="C75" s="757"/>
      <c r="D75" s="758"/>
      <c r="E75" s="759" t="s">
        <v>349</v>
      </c>
      <c r="F75" s="760">
        <v>630</v>
      </c>
      <c r="G75" s="761" t="s">
        <v>19</v>
      </c>
      <c r="H75" s="762">
        <f>H76+H78+H87+H89</f>
        <v>3278.42</v>
      </c>
      <c r="I75" s="762">
        <f>I76+I78+I89</f>
        <v>2267.8900000000003</v>
      </c>
      <c r="J75" s="762">
        <f>J78+J89+J76</f>
        <v>6337</v>
      </c>
      <c r="K75" s="762">
        <f>K76+K78+K89+K87</f>
        <v>10144</v>
      </c>
      <c r="L75" s="762">
        <f>L76+L78+L89+L87</f>
        <v>9392</v>
      </c>
      <c r="M75" s="761">
        <f>M76+M78+M89+M87</f>
        <v>6528</v>
      </c>
      <c r="N75" s="761">
        <f>N76+N78+N89+N87</f>
        <v>6528</v>
      </c>
      <c r="O75" s="652" t="s">
        <v>334</v>
      </c>
      <c r="P75" s="652"/>
      <c r="Q75" s="652" t="s">
        <v>335</v>
      </c>
      <c r="R75" s="11"/>
    </row>
    <row r="76" spans="2:18" x14ac:dyDescent="0.25">
      <c r="B76" s="736"/>
      <c r="C76" s="757"/>
      <c r="D76" s="758"/>
      <c r="E76" s="759"/>
      <c r="F76" s="760">
        <v>631</v>
      </c>
      <c r="G76" s="761" t="s">
        <v>21</v>
      </c>
      <c r="H76" s="762">
        <v>0</v>
      </c>
      <c r="I76" s="762">
        <f t="shared" ref="I76:N76" si="13">I77</f>
        <v>2.4</v>
      </c>
      <c r="J76" s="762">
        <f t="shared" si="13"/>
        <v>0</v>
      </c>
      <c r="K76" s="762">
        <f t="shared" si="13"/>
        <v>0</v>
      </c>
      <c r="L76" s="762">
        <f t="shared" si="13"/>
        <v>30</v>
      </c>
      <c r="M76" s="761">
        <f t="shared" si="13"/>
        <v>0</v>
      </c>
      <c r="N76" s="761">
        <f t="shared" si="13"/>
        <v>0</v>
      </c>
      <c r="O76" s="668">
        <f>L77+L80+L81+L84+L86+L88+L91</f>
        <v>3900</v>
      </c>
      <c r="P76" s="652"/>
      <c r="Q76" s="652">
        <f>L60+L66+L75-O76</f>
        <v>35880.040999999997</v>
      </c>
      <c r="R76" s="11"/>
    </row>
    <row r="77" spans="2:18" x14ac:dyDescent="0.25">
      <c r="B77" s="736"/>
      <c r="C77" s="757"/>
      <c r="D77" s="758"/>
      <c r="E77" s="759"/>
      <c r="F77" s="766">
        <v>631001</v>
      </c>
      <c r="G77" s="767" t="s">
        <v>23</v>
      </c>
      <c r="H77" s="768">
        <v>0</v>
      </c>
      <c r="I77" s="768">
        <v>2.4</v>
      </c>
      <c r="J77" s="784">
        <v>0</v>
      </c>
      <c r="K77" s="784">
        <v>0</v>
      </c>
      <c r="L77" s="784">
        <v>30</v>
      </c>
      <c r="M77" s="785">
        <v>0</v>
      </c>
      <c r="N77" s="785">
        <v>0</v>
      </c>
      <c r="O77" s="652"/>
      <c r="P77" s="652"/>
      <c r="Q77" s="652"/>
      <c r="R77" s="11"/>
    </row>
    <row r="78" spans="2:18" x14ac:dyDescent="0.25">
      <c r="B78" s="736"/>
      <c r="C78" s="757"/>
      <c r="D78" s="758"/>
      <c r="E78" s="759" t="s">
        <v>349</v>
      </c>
      <c r="F78" s="760">
        <v>633</v>
      </c>
      <c r="G78" s="761" t="s">
        <v>69</v>
      </c>
      <c r="H78" s="762">
        <f>H79+H80+H81+H83+H84+H85+H86</f>
        <v>2853.64</v>
      </c>
      <c r="I78" s="762">
        <f>I79+I80+I81+I83+I84+I86</f>
        <v>1786.7400000000002</v>
      </c>
      <c r="J78" s="761">
        <f>J79+J80+J81+J83+J84+J86+J85+J82</f>
        <v>4887</v>
      </c>
      <c r="K78" s="762">
        <f>K79+K80+K81+K83+K84+K85+K86+K82</f>
        <v>8100</v>
      </c>
      <c r="L78" s="762">
        <f>L79+L80+L81+L83+L84+L85+L86+L82</f>
        <v>5992</v>
      </c>
      <c r="M78" s="761">
        <f>M79+M80+M81+M83+M84+M85+M86+M82</f>
        <v>4978</v>
      </c>
      <c r="N78" s="761">
        <f>N79+N80+N81+N83+N84+N85+N86+N82</f>
        <v>4978</v>
      </c>
      <c r="O78" s="652"/>
      <c r="P78" s="652"/>
      <c r="Q78" s="652"/>
      <c r="R78" s="11"/>
    </row>
    <row r="79" spans="2:18" x14ac:dyDescent="0.25">
      <c r="B79" s="736"/>
      <c r="C79" s="757"/>
      <c r="D79" s="758"/>
      <c r="E79" s="759"/>
      <c r="F79" s="764">
        <v>633001</v>
      </c>
      <c r="G79" s="106" t="s">
        <v>338</v>
      </c>
      <c r="H79" s="765">
        <v>0</v>
      </c>
      <c r="I79" s="765">
        <v>0</v>
      </c>
      <c r="J79" s="106">
        <v>1200</v>
      </c>
      <c r="K79" s="765">
        <v>1000</v>
      </c>
      <c r="L79" s="765">
        <v>700</v>
      </c>
      <c r="M79" s="106">
        <v>200</v>
      </c>
      <c r="N79" s="106">
        <v>200</v>
      </c>
      <c r="O79" s="652"/>
      <c r="P79" s="652"/>
      <c r="Q79" s="652"/>
      <c r="R79" s="11"/>
    </row>
    <row r="80" spans="2:18" x14ac:dyDescent="0.25">
      <c r="B80" s="736"/>
      <c r="C80" s="757"/>
      <c r="D80" s="758"/>
      <c r="E80" s="759"/>
      <c r="F80" s="766">
        <v>633001</v>
      </c>
      <c r="G80" s="767" t="s">
        <v>338</v>
      </c>
      <c r="H80" s="768">
        <v>2083.5</v>
      </c>
      <c r="I80" s="768">
        <v>1426.92</v>
      </c>
      <c r="J80" s="767">
        <v>0</v>
      </c>
      <c r="K80" s="768">
        <v>700</v>
      </c>
      <c r="L80" s="768">
        <v>500</v>
      </c>
      <c r="M80" s="767">
        <v>700</v>
      </c>
      <c r="N80" s="767">
        <v>700</v>
      </c>
      <c r="O80" s="652"/>
      <c r="P80" s="652"/>
      <c r="Q80" s="652"/>
      <c r="R80" s="11"/>
    </row>
    <row r="81" spans="2:18" x14ac:dyDescent="0.25">
      <c r="B81" s="736"/>
      <c r="C81" s="757"/>
      <c r="D81" s="758"/>
      <c r="E81" s="759"/>
      <c r="F81" s="766">
        <v>633004</v>
      </c>
      <c r="G81" s="767" t="s">
        <v>339</v>
      </c>
      <c r="H81" s="768">
        <v>0</v>
      </c>
      <c r="I81" s="768">
        <v>0</v>
      </c>
      <c r="J81" s="767">
        <v>0</v>
      </c>
      <c r="K81" s="768">
        <v>700</v>
      </c>
      <c r="L81" s="768">
        <v>500</v>
      </c>
      <c r="M81" s="767">
        <v>700</v>
      </c>
      <c r="N81" s="767">
        <v>700</v>
      </c>
      <c r="O81" s="652"/>
      <c r="P81" s="652"/>
      <c r="Q81" s="652"/>
      <c r="R81" s="11"/>
    </row>
    <row r="82" spans="2:18" x14ac:dyDescent="0.25">
      <c r="B82" s="736"/>
      <c r="C82" s="757"/>
      <c r="D82" s="758"/>
      <c r="E82" s="759"/>
      <c r="F82" s="764">
        <v>633004</v>
      </c>
      <c r="G82" s="106" t="s">
        <v>339</v>
      </c>
      <c r="H82" s="765">
        <v>0</v>
      </c>
      <c r="I82" s="765">
        <v>0</v>
      </c>
      <c r="J82" s="106">
        <v>700</v>
      </c>
      <c r="K82" s="765">
        <v>500</v>
      </c>
      <c r="L82" s="765">
        <v>500</v>
      </c>
      <c r="M82" s="106">
        <v>0</v>
      </c>
      <c r="N82" s="106">
        <v>0</v>
      </c>
      <c r="O82" s="652"/>
      <c r="P82" s="652"/>
      <c r="Q82" s="652"/>
      <c r="R82" s="11"/>
    </row>
    <row r="83" spans="2:18" x14ac:dyDescent="0.25">
      <c r="B83" s="736"/>
      <c r="C83" s="757"/>
      <c r="D83" s="758"/>
      <c r="E83" s="759"/>
      <c r="F83" s="764">
        <v>633006</v>
      </c>
      <c r="G83" s="106" t="s">
        <v>30</v>
      </c>
      <c r="H83" s="765">
        <v>8.42</v>
      </c>
      <c r="I83" s="765">
        <v>2.97</v>
      </c>
      <c r="J83" s="106">
        <v>1987</v>
      </c>
      <c r="K83" s="765">
        <v>1500</v>
      </c>
      <c r="L83" s="765">
        <v>700</v>
      </c>
      <c r="M83" s="106">
        <v>678</v>
      </c>
      <c r="N83" s="106">
        <v>678</v>
      </c>
      <c r="O83" s="652"/>
      <c r="P83" s="652"/>
      <c r="Q83" s="652"/>
      <c r="R83" s="11"/>
    </row>
    <row r="84" spans="2:18" x14ac:dyDescent="0.25">
      <c r="B84" s="736"/>
      <c r="C84" s="757"/>
      <c r="D84" s="758"/>
      <c r="E84" s="759"/>
      <c r="F84" s="766">
        <v>633006</v>
      </c>
      <c r="G84" s="767" t="s">
        <v>30</v>
      </c>
      <c r="H84" s="768">
        <v>199.06</v>
      </c>
      <c r="I84" s="768">
        <v>356.85</v>
      </c>
      <c r="J84" s="767">
        <v>0</v>
      </c>
      <c r="K84" s="768">
        <v>1500</v>
      </c>
      <c r="L84" s="768">
        <v>500</v>
      </c>
      <c r="M84" s="767">
        <v>1500</v>
      </c>
      <c r="N84" s="767">
        <v>1500</v>
      </c>
      <c r="O84" s="652"/>
      <c r="P84" s="652"/>
      <c r="Q84" s="652"/>
      <c r="R84" s="11"/>
    </row>
    <row r="85" spans="2:18" x14ac:dyDescent="0.25">
      <c r="B85" s="736"/>
      <c r="C85" s="757"/>
      <c r="D85" s="758"/>
      <c r="E85" s="759"/>
      <c r="F85" s="764">
        <v>633009</v>
      </c>
      <c r="G85" s="106" t="s">
        <v>340</v>
      </c>
      <c r="H85" s="765">
        <v>57.54</v>
      </c>
      <c r="I85" s="765">
        <v>0</v>
      </c>
      <c r="J85" s="106">
        <v>1000</v>
      </c>
      <c r="K85" s="765">
        <v>1500</v>
      </c>
      <c r="L85" s="765">
        <v>1092</v>
      </c>
      <c r="M85" s="106">
        <v>500</v>
      </c>
      <c r="N85" s="106">
        <v>500</v>
      </c>
      <c r="O85" s="652"/>
      <c r="P85" s="652"/>
      <c r="Q85" s="652"/>
      <c r="R85" s="11"/>
    </row>
    <row r="86" spans="2:18" x14ac:dyDescent="0.25">
      <c r="B86" s="736"/>
      <c r="C86" s="757"/>
      <c r="D86" s="758"/>
      <c r="E86" s="759"/>
      <c r="F86" s="766">
        <v>633009</v>
      </c>
      <c r="G86" s="767" t="s">
        <v>340</v>
      </c>
      <c r="H86" s="768">
        <v>505.12</v>
      </c>
      <c r="I86" s="768">
        <v>0</v>
      </c>
      <c r="J86" s="767">
        <v>0</v>
      </c>
      <c r="K86" s="768">
        <v>700</v>
      </c>
      <c r="L86" s="768">
        <v>1500</v>
      </c>
      <c r="M86" s="767">
        <v>700</v>
      </c>
      <c r="N86" s="767">
        <v>700</v>
      </c>
      <c r="O86" s="652"/>
      <c r="P86" s="652"/>
      <c r="Q86" s="652"/>
      <c r="R86" s="11"/>
    </row>
    <row r="87" spans="2:18" x14ac:dyDescent="0.25">
      <c r="B87" s="736"/>
      <c r="C87" s="757"/>
      <c r="D87" s="758"/>
      <c r="E87" s="759"/>
      <c r="F87" s="760">
        <v>635</v>
      </c>
      <c r="G87" s="761" t="s">
        <v>342</v>
      </c>
      <c r="H87" s="762">
        <f>H88</f>
        <v>0</v>
      </c>
      <c r="I87" s="762">
        <v>0</v>
      </c>
      <c r="J87" s="762">
        <v>0</v>
      </c>
      <c r="K87" s="762">
        <f>K88</f>
        <v>0</v>
      </c>
      <c r="L87" s="762">
        <f>L88</f>
        <v>400</v>
      </c>
      <c r="M87" s="761">
        <f>M88</f>
        <v>0</v>
      </c>
      <c r="N87" s="761">
        <f>N88</f>
        <v>0</v>
      </c>
      <c r="O87" s="652"/>
      <c r="P87" s="652"/>
      <c r="Q87" s="652"/>
      <c r="R87" s="11"/>
    </row>
    <row r="88" spans="2:18" x14ac:dyDescent="0.25">
      <c r="B88" s="736"/>
      <c r="C88" s="757"/>
      <c r="D88" s="758"/>
      <c r="E88" s="759"/>
      <c r="F88" s="774">
        <v>635006</v>
      </c>
      <c r="G88" s="775" t="s">
        <v>47</v>
      </c>
      <c r="H88" s="768">
        <v>0</v>
      </c>
      <c r="I88" s="768">
        <v>0</v>
      </c>
      <c r="J88" s="768">
        <v>0</v>
      </c>
      <c r="K88" s="768">
        <v>0</v>
      </c>
      <c r="L88" s="768">
        <v>400</v>
      </c>
      <c r="M88" s="767">
        <v>0</v>
      </c>
      <c r="N88" s="767">
        <v>0</v>
      </c>
      <c r="O88" s="652"/>
      <c r="P88" s="652"/>
      <c r="Q88" s="652"/>
      <c r="R88" s="11"/>
    </row>
    <row r="89" spans="2:18" x14ac:dyDescent="0.25">
      <c r="B89" s="736"/>
      <c r="C89" s="757"/>
      <c r="D89" s="758"/>
      <c r="E89" s="759" t="s">
        <v>349</v>
      </c>
      <c r="F89" s="777">
        <v>637</v>
      </c>
      <c r="G89" s="761" t="s">
        <v>49</v>
      </c>
      <c r="H89" s="762">
        <f>H90+H91+H92+H93+H94+H95+H96</f>
        <v>424.78</v>
      </c>
      <c r="I89" s="762">
        <f>I90+I91+I93+I94+I95+I96</f>
        <v>478.75</v>
      </c>
      <c r="J89" s="762">
        <f>J90+J91+J93+J94+J95+J96</f>
        <v>1450</v>
      </c>
      <c r="K89" s="762">
        <f>K90+K91+K92+K93+K94+K95+K96</f>
        <v>2044</v>
      </c>
      <c r="L89" s="762">
        <f>L90+L91+L92+L93+L94+L95+L96</f>
        <v>2970</v>
      </c>
      <c r="M89" s="761">
        <f>M90+M91+M92+M93+M94+M95+M96</f>
        <v>1550</v>
      </c>
      <c r="N89" s="761">
        <f>N90+N91+N92+N93+N94+N95+N96</f>
        <v>1550</v>
      </c>
      <c r="O89" s="652"/>
      <c r="P89" s="652"/>
      <c r="Q89" s="652"/>
      <c r="R89" s="11"/>
    </row>
    <row r="90" spans="2:18" x14ac:dyDescent="0.25">
      <c r="B90" s="736"/>
      <c r="C90" s="757"/>
      <c r="D90" s="758"/>
      <c r="E90" s="759"/>
      <c r="F90" s="778">
        <v>637004</v>
      </c>
      <c r="G90" s="106" t="s">
        <v>53</v>
      </c>
      <c r="H90" s="765">
        <v>0</v>
      </c>
      <c r="I90" s="765">
        <v>8.6300000000000008</v>
      </c>
      <c r="J90" s="765">
        <v>250</v>
      </c>
      <c r="K90" s="765">
        <v>350</v>
      </c>
      <c r="L90" s="765">
        <v>400</v>
      </c>
      <c r="M90" s="106">
        <v>200</v>
      </c>
      <c r="N90" s="106">
        <v>200</v>
      </c>
      <c r="O90" s="652"/>
      <c r="P90" s="652"/>
      <c r="Q90" s="652"/>
      <c r="R90" s="11"/>
    </row>
    <row r="91" spans="2:18" x14ac:dyDescent="0.25">
      <c r="B91" s="736"/>
      <c r="C91" s="757"/>
      <c r="D91" s="758"/>
      <c r="E91" s="759"/>
      <c r="F91" s="780">
        <v>637004</v>
      </c>
      <c r="G91" s="767" t="s">
        <v>53</v>
      </c>
      <c r="H91" s="768">
        <v>7.32</v>
      </c>
      <c r="I91" s="768">
        <v>0</v>
      </c>
      <c r="J91" s="767">
        <v>0</v>
      </c>
      <c r="K91" s="768">
        <v>150</v>
      </c>
      <c r="L91" s="768">
        <v>470</v>
      </c>
      <c r="M91" s="767">
        <v>150</v>
      </c>
      <c r="N91" s="767">
        <v>150</v>
      </c>
      <c r="O91" s="652"/>
      <c r="P91" s="652"/>
      <c r="Q91" s="652"/>
      <c r="R91" s="11"/>
    </row>
    <row r="92" spans="2:18" x14ac:dyDescent="0.25">
      <c r="B92" s="736"/>
      <c r="C92" s="757"/>
      <c r="D92" s="758"/>
      <c r="E92" s="759"/>
      <c r="F92" s="778">
        <v>637006</v>
      </c>
      <c r="G92" s="106" t="s">
        <v>343</v>
      </c>
      <c r="H92" s="765">
        <v>0</v>
      </c>
      <c r="I92" s="765">
        <v>0</v>
      </c>
      <c r="J92" s="106">
        <v>0</v>
      </c>
      <c r="K92" s="765">
        <v>0</v>
      </c>
      <c r="L92" s="765">
        <v>300</v>
      </c>
      <c r="M92" s="106">
        <v>0</v>
      </c>
      <c r="N92" s="106">
        <v>0</v>
      </c>
      <c r="O92" s="652"/>
      <c r="P92" s="652"/>
      <c r="Q92" s="652"/>
      <c r="R92" s="11"/>
    </row>
    <row r="93" spans="2:18" x14ac:dyDescent="0.25">
      <c r="B93" s="736"/>
      <c r="C93" s="757"/>
      <c r="D93" s="758"/>
      <c r="E93" s="759"/>
      <c r="F93" s="780">
        <v>637006</v>
      </c>
      <c r="G93" s="767" t="s">
        <v>343</v>
      </c>
      <c r="H93" s="768">
        <v>0</v>
      </c>
      <c r="I93" s="768">
        <v>0</v>
      </c>
      <c r="J93" s="767">
        <v>0</v>
      </c>
      <c r="K93" s="768">
        <v>0</v>
      </c>
      <c r="L93" s="768">
        <v>0</v>
      </c>
      <c r="M93" s="767">
        <v>0</v>
      </c>
      <c r="N93" s="767">
        <v>0</v>
      </c>
      <c r="O93" s="652"/>
      <c r="P93" s="652"/>
      <c r="Q93" s="652"/>
      <c r="R93" s="11"/>
    </row>
    <row r="94" spans="2:18" x14ac:dyDescent="0.25">
      <c r="B94" s="736"/>
      <c r="C94" s="757"/>
      <c r="D94" s="758"/>
      <c r="E94" s="759"/>
      <c r="F94" s="778">
        <v>637014</v>
      </c>
      <c r="G94" s="106" t="s">
        <v>56</v>
      </c>
      <c r="H94" s="765">
        <v>285.92</v>
      </c>
      <c r="I94" s="765">
        <v>305.73</v>
      </c>
      <c r="J94" s="106">
        <v>800</v>
      </c>
      <c r="K94" s="765">
        <v>1094</v>
      </c>
      <c r="L94" s="765">
        <v>1000</v>
      </c>
      <c r="M94" s="106">
        <v>800</v>
      </c>
      <c r="N94" s="106">
        <v>800</v>
      </c>
      <c r="O94" s="652"/>
      <c r="P94" s="652"/>
      <c r="Q94" s="652"/>
      <c r="R94" s="11"/>
    </row>
    <row r="95" spans="2:18" x14ac:dyDescent="0.25">
      <c r="B95" s="736"/>
      <c r="C95" s="757"/>
      <c r="D95" s="758"/>
      <c r="E95" s="759"/>
      <c r="F95" s="780">
        <v>637014</v>
      </c>
      <c r="G95" s="767" t="s">
        <v>56</v>
      </c>
      <c r="H95" s="768">
        <v>0</v>
      </c>
      <c r="I95" s="768">
        <v>0</v>
      </c>
      <c r="J95" s="767">
        <v>0</v>
      </c>
      <c r="K95" s="768">
        <v>0</v>
      </c>
      <c r="L95" s="768">
        <v>0</v>
      </c>
      <c r="M95" s="767">
        <v>0</v>
      </c>
      <c r="N95" s="767">
        <v>0</v>
      </c>
      <c r="O95" s="652"/>
      <c r="P95" s="652"/>
      <c r="Q95" s="652"/>
      <c r="R95" s="11"/>
    </row>
    <row r="96" spans="2:18" x14ac:dyDescent="0.25">
      <c r="B96" s="736"/>
      <c r="C96" s="757"/>
      <c r="D96" s="758"/>
      <c r="E96" s="759"/>
      <c r="F96" s="778">
        <v>637016</v>
      </c>
      <c r="G96" s="106" t="s">
        <v>58</v>
      </c>
      <c r="H96" s="765">
        <v>131.54</v>
      </c>
      <c r="I96" s="765">
        <v>164.39</v>
      </c>
      <c r="J96" s="106">
        <v>400</v>
      </c>
      <c r="K96" s="765">
        <v>450</v>
      </c>
      <c r="L96" s="765">
        <v>800</v>
      </c>
      <c r="M96" s="106">
        <v>400</v>
      </c>
      <c r="N96" s="106">
        <v>400</v>
      </c>
      <c r="O96" s="652"/>
      <c r="P96" s="652"/>
      <c r="Q96" s="652"/>
      <c r="R96" s="11"/>
    </row>
    <row r="97" spans="1:18" x14ac:dyDescent="0.25">
      <c r="B97" s="736"/>
      <c r="C97" s="757"/>
      <c r="D97" s="758"/>
      <c r="E97" s="759"/>
      <c r="F97" s="777">
        <v>642</v>
      </c>
      <c r="G97" s="761" t="s">
        <v>345</v>
      </c>
      <c r="H97" s="762">
        <f>H98</f>
        <v>0</v>
      </c>
      <c r="I97" s="762">
        <v>0</v>
      </c>
      <c r="J97" s="761">
        <v>0</v>
      </c>
      <c r="K97" s="762">
        <f>K98</f>
        <v>0</v>
      </c>
      <c r="L97" s="762">
        <f>L98</f>
        <v>0</v>
      </c>
      <c r="M97" s="761">
        <f>M98</f>
        <v>0</v>
      </c>
      <c r="N97" s="761">
        <f>N98</f>
        <v>0</v>
      </c>
      <c r="O97" s="652"/>
      <c r="P97" s="652"/>
      <c r="Q97" s="652"/>
      <c r="R97" s="11"/>
    </row>
    <row r="98" spans="1:18" x14ac:dyDescent="0.25">
      <c r="B98" s="736"/>
      <c r="C98" s="757"/>
      <c r="D98" s="758"/>
      <c r="E98" s="759"/>
      <c r="F98" s="778">
        <v>642015</v>
      </c>
      <c r="G98" s="106" t="s">
        <v>347</v>
      </c>
      <c r="H98" s="765">
        <v>0</v>
      </c>
      <c r="I98" s="765">
        <v>0</v>
      </c>
      <c r="J98" s="106">
        <v>0</v>
      </c>
      <c r="K98" s="765">
        <v>0</v>
      </c>
      <c r="L98" s="765">
        <v>0</v>
      </c>
      <c r="M98" s="106">
        <v>0</v>
      </c>
      <c r="N98" s="106">
        <v>0</v>
      </c>
      <c r="O98" s="652"/>
      <c r="P98" s="652"/>
      <c r="Q98" s="652"/>
      <c r="R98" s="11"/>
    </row>
    <row r="99" spans="1:18" x14ac:dyDescent="0.25">
      <c r="B99" s="735"/>
      <c r="C99" s="749"/>
      <c r="D99" s="750"/>
      <c r="E99" s="783"/>
      <c r="F99" s="752" t="s">
        <v>350</v>
      </c>
      <c r="G99" s="756"/>
      <c r="H99" s="786">
        <f>H100+H114+H137+H175</f>
        <v>46093.990000000005</v>
      </c>
      <c r="I99" s="786">
        <f>I100+I114+I137+I175</f>
        <v>50233.72</v>
      </c>
      <c r="J99" s="787">
        <f>J100+J114+J137+J175+J101+J102</f>
        <v>45796</v>
      </c>
      <c r="K99" s="786">
        <f>K100+K101+K102+K114+K137</f>
        <v>51103.48014</v>
      </c>
      <c r="L99" s="786">
        <f>L100+L101+L102+L114+L137+L175</f>
        <v>58764.479999999996</v>
      </c>
      <c r="M99" s="786">
        <f>M100+M101+M102+M114+M137+M175</f>
        <v>56645.477075000003</v>
      </c>
      <c r="N99" s="753">
        <f>N100+N114+N137+N101+N102</f>
        <v>57058.915967749999</v>
      </c>
      <c r="O99" s="652"/>
      <c r="P99" s="652"/>
      <c r="Q99" s="652"/>
      <c r="R99" s="11"/>
    </row>
    <row r="100" spans="1:18" x14ac:dyDescent="0.25">
      <c r="B100" s="736"/>
      <c r="C100" s="757"/>
      <c r="D100" s="758"/>
      <c r="E100" s="759" t="s">
        <v>351</v>
      </c>
      <c r="F100" s="760">
        <v>610</v>
      </c>
      <c r="G100" s="761" t="s">
        <v>320</v>
      </c>
      <c r="H100" s="761">
        <f>H103+H106</f>
        <v>24781.14</v>
      </c>
      <c r="I100" s="761">
        <f>I103+I106</f>
        <v>26615.52</v>
      </c>
      <c r="J100" s="761">
        <v>10609</v>
      </c>
      <c r="K100" s="761">
        <f>K103+K107+K110+K113</f>
        <v>12514.49</v>
      </c>
      <c r="L100" s="762">
        <f t="shared" ref="L100:N102" si="14">L103+L107+L110</f>
        <v>11616</v>
      </c>
      <c r="M100" s="762">
        <f t="shared" si="14"/>
        <v>11711.28</v>
      </c>
      <c r="N100" s="761">
        <f t="shared" si="14"/>
        <v>11807.5128</v>
      </c>
      <c r="O100" s="652"/>
      <c r="P100" s="652"/>
      <c r="Q100" s="652"/>
      <c r="R100" s="11"/>
    </row>
    <row r="101" spans="1:18" x14ac:dyDescent="0.25">
      <c r="B101" s="736"/>
      <c r="C101" s="757"/>
      <c r="D101" s="758"/>
      <c r="E101" s="759" t="s">
        <v>352</v>
      </c>
      <c r="F101" s="760">
        <v>610</v>
      </c>
      <c r="G101" s="761" t="s">
        <v>320</v>
      </c>
      <c r="H101" s="761">
        <v>0</v>
      </c>
      <c r="I101" s="761">
        <v>0</v>
      </c>
      <c r="J101" s="761">
        <v>9017</v>
      </c>
      <c r="K101" s="761">
        <f>K104+K108+K111</f>
        <v>9315.2800000000007</v>
      </c>
      <c r="L101" s="762">
        <f t="shared" si="14"/>
        <v>10454</v>
      </c>
      <c r="M101" s="762">
        <f t="shared" si="14"/>
        <v>10539.75</v>
      </c>
      <c r="N101" s="761">
        <f t="shared" si="14"/>
        <v>10626.3575</v>
      </c>
      <c r="O101" s="652"/>
      <c r="P101" s="652"/>
      <c r="Q101" s="652"/>
      <c r="R101" s="11"/>
    </row>
    <row r="102" spans="1:18" x14ac:dyDescent="0.25">
      <c r="B102" s="736"/>
      <c r="C102" s="757"/>
      <c r="D102" s="758"/>
      <c r="E102" s="759" t="s">
        <v>353</v>
      </c>
      <c r="F102" s="760">
        <v>610</v>
      </c>
      <c r="G102" s="761" t="s">
        <v>320</v>
      </c>
      <c r="H102" s="761">
        <v>0</v>
      </c>
      <c r="I102" s="761">
        <v>0</v>
      </c>
      <c r="J102" s="761">
        <v>6896</v>
      </c>
      <c r="K102" s="761">
        <f>K105+K109+K112</f>
        <v>7253.95</v>
      </c>
      <c r="L102" s="762">
        <f t="shared" si="14"/>
        <v>6970</v>
      </c>
      <c r="M102" s="762">
        <f t="shared" si="14"/>
        <v>7089.82</v>
      </c>
      <c r="N102" s="761">
        <f t="shared" si="14"/>
        <v>7213.3441999999995</v>
      </c>
      <c r="O102" s="652"/>
      <c r="P102" s="652"/>
      <c r="Q102" s="652"/>
      <c r="R102" s="11"/>
    </row>
    <row r="103" spans="1:18" ht="26.25" x14ac:dyDescent="0.25">
      <c r="B103" s="736"/>
      <c r="C103" s="757"/>
      <c r="D103" s="758"/>
      <c r="E103" s="759" t="s">
        <v>351</v>
      </c>
      <c r="F103" s="760">
        <v>611</v>
      </c>
      <c r="G103" s="763" t="s">
        <v>321</v>
      </c>
      <c r="H103" s="761">
        <v>19604.14</v>
      </c>
      <c r="I103" s="761">
        <v>22420.61</v>
      </c>
      <c r="J103" s="761">
        <v>9383</v>
      </c>
      <c r="K103" s="761">
        <f>J103*3%+J103</f>
        <v>9664.49</v>
      </c>
      <c r="L103" s="762">
        <v>9528</v>
      </c>
      <c r="M103" s="761">
        <f t="shared" ref="M103:N105" si="15">L103*1%+L103</f>
        <v>9623.2800000000007</v>
      </c>
      <c r="N103" s="761">
        <f t="shared" si="15"/>
        <v>9719.5128000000004</v>
      </c>
      <c r="O103" s="652"/>
      <c r="P103" s="652"/>
      <c r="Q103" s="652"/>
      <c r="R103" s="11"/>
    </row>
    <row r="104" spans="1:18" ht="26.25" x14ac:dyDescent="0.25">
      <c r="A104" t="s">
        <v>323</v>
      </c>
      <c r="B104" s="736"/>
      <c r="C104" s="757"/>
      <c r="D104" s="758"/>
      <c r="E104" s="759" t="s">
        <v>352</v>
      </c>
      <c r="F104" s="760">
        <v>611</v>
      </c>
      <c r="G104" s="763" t="s">
        <v>321</v>
      </c>
      <c r="H104" s="761">
        <v>0</v>
      </c>
      <c r="I104" s="761">
        <v>0</v>
      </c>
      <c r="J104" s="761">
        <v>7976</v>
      </c>
      <c r="K104" s="761">
        <f>J104*3%+J104</f>
        <v>8215.2800000000007</v>
      </c>
      <c r="L104" s="762">
        <v>8575</v>
      </c>
      <c r="M104" s="761">
        <f t="shared" si="15"/>
        <v>8660.75</v>
      </c>
      <c r="N104" s="761">
        <f t="shared" si="15"/>
        <v>8747.3575000000001</v>
      </c>
      <c r="O104" s="652"/>
      <c r="P104" s="652"/>
      <c r="Q104" s="652"/>
      <c r="R104" s="11"/>
    </row>
    <row r="105" spans="1:18" ht="26.25" x14ac:dyDescent="0.25">
      <c r="B105" s="736"/>
      <c r="C105" s="757"/>
      <c r="D105" s="758"/>
      <c r="E105" s="759" t="s">
        <v>353</v>
      </c>
      <c r="F105" s="760">
        <v>611</v>
      </c>
      <c r="G105" s="763" t="s">
        <v>321</v>
      </c>
      <c r="H105" s="761">
        <v>0</v>
      </c>
      <c r="I105" s="761">
        <v>0</v>
      </c>
      <c r="J105" s="761">
        <v>6099</v>
      </c>
      <c r="K105" s="761">
        <f>J105*5%+J105</f>
        <v>6403.95</v>
      </c>
      <c r="L105" s="762">
        <v>5717</v>
      </c>
      <c r="M105" s="761">
        <f t="shared" si="15"/>
        <v>5774.17</v>
      </c>
      <c r="N105" s="761">
        <f t="shared" si="15"/>
        <v>5831.9116999999997</v>
      </c>
      <c r="O105" s="652"/>
      <c r="P105" s="652"/>
      <c r="Q105" s="652"/>
      <c r="R105" s="11"/>
    </row>
    <row r="106" spans="1:18" x14ac:dyDescent="0.25">
      <c r="B106" s="736"/>
      <c r="C106" s="757"/>
      <c r="D106" s="758"/>
      <c r="E106" s="759"/>
      <c r="F106" s="760">
        <v>612</v>
      </c>
      <c r="G106" s="761" t="s">
        <v>5</v>
      </c>
      <c r="H106" s="761">
        <f>H107+H110+H113</f>
        <v>5177</v>
      </c>
      <c r="I106" s="761">
        <f>I107+I110+I113</f>
        <v>4194.91</v>
      </c>
      <c r="J106" s="761">
        <f>J107+J108+J109+J110+J111+J112+J113</f>
        <v>3064</v>
      </c>
      <c r="K106" s="761">
        <f>K107+K108+K109+K110+K111+K112+K113</f>
        <v>4800</v>
      </c>
      <c r="L106" s="762">
        <f>L107+L108+L109+L110+L111+L112</f>
        <v>5220</v>
      </c>
      <c r="M106" s="761">
        <f>M107+M108+M109+M110+M111+M112</f>
        <v>5282.65</v>
      </c>
      <c r="N106" s="761">
        <f>N109+N112+N113</f>
        <v>1381.4324999999999</v>
      </c>
      <c r="O106" s="652"/>
      <c r="P106" s="652"/>
      <c r="Q106" s="652"/>
      <c r="R106" s="11"/>
    </row>
    <row r="107" spans="1:18" x14ac:dyDescent="0.25">
      <c r="B107" s="736"/>
      <c r="C107" s="757"/>
      <c r="D107" s="758"/>
      <c r="E107" s="759" t="s">
        <v>351</v>
      </c>
      <c r="F107" s="764">
        <v>612001</v>
      </c>
      <c r="G107" s="106" t="s">
        <v>322</v>
      </c>
      <c r="H107" s="106">
        <v>2465</v>
      </c>
      <c r="I107" s="106">
        <v>2796.58</v>
      </c>
      <c r="J107" s="106">
        <v>903</v>
      </c>
      <c r="K107" s="106">
        <v>1000</v>
      </c>
      <c r="L107" s="765">
        <v>1656</v>
      </c>
      <c r="M107" s="765">
        <v>1656</v>
      </c>
      <c r="N107" s="765">
        <v>1656</v>
      </c>
      <c r="O107" s="652"/>
      <c r="P107" s="652"/>
      <c r="Q107" s="652"/>
      <c r="R107" s="11"/>
    </row>
    <row r="108" spans="1:18" x14ac:dyDescent="0.25">
      <c r="B108" s="736"/>
      <c r="C108" s="757"/>
      <c r="D108" s="758"/>
      <c r="E108" s="759" t="s">
        <v>352</v>
      </c>
      <c r="F108" s="764">
        <v>612001</v>
      </c>
      <c r="G108" s="106" t="s">
        <v>322</v>
      </c>
      <c r="H108" s="106">
        <v>0</v>
      </c>
      <c r="I108" s="106">
        <v>0</v>
      </c>
      <c r="J108" s="106">
        <v>767</v>
      </c>
      <c r="K108" s="106">
        <v>800</v>
      </c>
      <c r="L108" s="765">
        <v>1490</v>
      </c>
      <c r="M108" s="765">
        <v>1490</v>
      </c>
      <c r="N108" s="765">
        <v>1490</v>
      </c>
      <c r="O108" s="652"/>
      <c r="P108" s="652"/>
      <c r="Q108" s="652"/>
      <c r="R108" s="11"/>
    </row>
    <row r="109" spans="1:18" x14ac:dyDescent="0.25">
      <c r="B109" s="736"/>
      <c r="C109" s="757"/>
      <c r="D109" s="758"/>
      <c r="E109" s="759" t="s">
        <v>353</v>
      </c>
      <c r="F109" s="764">
        <v>612001</v>
      </c>
      <c r="G109" s="106" t="s">
        <v>322</v>
      </c>
      <c r="H109" s="106">
        <v>0</v>
      </c>
      <c r="I109" s="106">
        <v>0</v>
      </c>
      <c r="J109" s="106">
        <v>586</v>
      </c>
      <c r="K109" s="106">
        <v>600</v>
      </c>
      <c r="L109" s="765">
        <v>994</v>
      </c>
      <c r="M109" s="106">
        <f>L109*5%+L109</f>
        <v>1043.7</v>
      </c>
      <c r="N109" s="106">
        <f>M109*5%+M109</f>
        <v>1095.885</v>
      </c>
      <c r="O109" s="652"/>
      <c r="P109" s="666"/>
      <c r="Q109" s="652"/>
      <c r="R109" s="11"/>
    </row>
    <row r="110" spans="1:18" x14ac:dyDescent="0.25">
      <c r="B110" s="736"/>
      <c r="C110" s="757"/>
      <c r="D110" s="758"/>
      <c r="E110" s="759" t="s">
        <v>351</v>
      </c>
      <c r="F110" s="764">
        <v>612002</v>
      </c>
      <c r="G110" s="106" t="s">
        <v>324</v>
      </c>
      <c r="H110" s="106">
        <v>761</v>
      </c>
      <c r="I110" s="106">
        <v>918.33</v>
      </c>
      <c r="J110" s="106">
        <v>323</v>
      </c>
      <c r="K110" s="106">
        <v>350</v>
      </c>
      <c r="L110" s="765">
        <v>432</v>
      </c>
      <c r="M110" s="765">
        <v>432</v>
      </c>
      <c r="N110" s="765">
        <v>432</v>
      </c>
      <c r="O110" s="652"/>
      <c r="P110" s="666"/>
      <c r="Q110" s="652"/>
      <c r="R110" s="11"/>
    </row>
    <row r="111" spans="1:18" x14ac:dyDescent="0.25">
      <c r="B111" s="736"/>
      <c r="C111" s="757"/>
      <c r="D111" s="758"/>
      <c r="E111" s="759" t="s">
        <v>352</v>
      </c>
      <c r="F111" s="764">
        <v>612002</v>
      </c>
      <c r="G111" s="106" t="s">
        <v>324</v>
      </c>
      <c r="H111" s="106">
        <v>0</v>
      </c>
      <c r="I111" s="106">
        <v>0</v>
      </c>
      <c r="J111" s="106">
        <v>275</v>
      </c>
      <c r="K111" s="106">
        <v>300</v>
      </c>
      <c r="L111" s="765">
        <v>389</v>
      </c>
      <c r="M111" s="765">
        <v>389</v>
      </c>
      <c r="N111" s="765">
        <v>389</v>
      </c>
      <c r="O111" s="652"/>
      <c r="P111" s="666"/>
      <c r="Q111" s="652"/>
      <c r="R111" s="11"/>
    </row>
    <row r="112" spans="1:18" x14ac:dyDescent="0.25">
      <c r="B112" s="736"/>
      <c r="C112" s="757"/>
      <c r="D112" s="758"/>
      <c r="E112" s="759" t="s">
        <v>353</v>
      </c>
      <c r="F112" s="764">
        <v>612002</v>
      </c>
      <c r="G112" s="106" t="s">
        <v>324</v>
      </c>
      <c r="H112" s="106">
        <v>0</v>
      </c>
      <c r="I112" s="106">
        <v>0</v>
      </c>
      <c r="J112" s="106">
        <v>210</v>
      </c>
      <c r="K112" s="106">
        <v>250</v>
      </c>
      <c r="L112" s="765">
        <v>259</v>
      </c>
      <c r="M112" s="106">
        <f>L112*5%+L112</f>
        <v>271.95</v>
      </c>
      <c r="N112" s="106">
        <f>M112*5%+M112</f>
        <v>285.54750000000001</v>
      </c>
      <c r="O112" s="652"/>
      <c r="P112" s="652"/>
      <c r="Q112" s="652"/>
      <c r="R112" s="11"/>
    </row>
    <row r="113" spans="2:18" x14ac:dyDescent="0.25">
      <c r="B113" s="736"/>
      <c r="C113" s="757"/>
      <c r="D113" s="758"/>
      <c r="E113" s="759"/>
      <c r="F113" s="764">
        <v>614</v>
      </c>
      <c r="G113" s="106" t="s">
        <v>6</v>
      </c>
      <c r="H113" s="106">
        <v>1951</v>
      </c>
      <c r="I113" s="106">
        <v>480</v>
      </c>
      <c r="J113" s="106">
        <v>0</v>
      </c>
      <c r="K113" s="765">
        <v>1500</v>
      </c>
      <c r="L113" s="765">
        <v>0</v>
      </c>
      <c r="M113" s="106">
        <v>0</v>
      </c>
      <c r="N113" s="106">
        <v>0</v>
      </c>
      <c r="O113" s="652"/>
      <c r="P113" s="652"/>
      <c r="Q113" s="652"/>
      <c r="R113" s="11"/>
    </row>
    <row r="114" spans="2:18" x14ac:dyDescent="0.25">
      <c r="B114" s="736"/>
      <c r="C114" s="757"/>
      <c r="D114" s="758"/>
      <c r="E114" s="759" t="s">
        <v>351</v>
      </c>
      <c r="F114" s="760">
        <v>620</v>
      </c>
      <c r="G114" s="761" t="s">
        <v>326</v>
      </c>
      <c r="H114" s="761">
        <f>H115+H118</f>
        <v>8674.380000000001</v>
      </c>
      <c r="I114" s="761">
        <f>I115+I118</f>
        <v>9340.7800000000007</v>
      </c>
      <c r="J114" s="761">
        <f>J115+J116+J117+J118</f>
        <v>9269</v>
      </c>
      <c r="K114" s="762">
        <f>K115+K116+K117+K118</f>
        <v>10164.76014</v>
      </c>
      <c r="L114" s="762">
        <f>L115+L116+L117+L118</f>
        <v>10149.48</v>
      </c>
      <c r="M114" s="762">
        <f>M115+M116+M117+M118</f>
        <v>10254.627075</v>
      </c>
      <c r="N114" s="761">
        <f>N115+N116+N117+N118</f>
        <v>10361.701467750003</v>
      </c>
      <c r="O114" s="652"/>
      <c r="P114" s="652"/>
      <c r="Q114" s="652"/>
      <c r="R114" s="11"/>
    </row>
    <row r="115" spans="2:18" x14ac:dyDescent="0.25">
      <c r="B115" s="736"/>
      <c r="C115" s="757"/>
      <c r="D115" s="758"/>
      <c r="E115" s="759" t="s">
        <v>351</v>
      </c>
      <c r="F115" s="760">
        <v>621</v>
      </c>
      <c r="G115" s="761" t="s">
        <v>327</v>
      </c>
      <c r="H115" s="762">
        <v>2482.11</v>
      </c>
      <c r="I115" s="762">
        <v>2672.97</v>
      </c>
      <c r="J115" s="762">
        <v>1061</v>
      </c>
      <c r="K115" s="762">
        <f t="shared" ref="K115:N117" si="16">K100*10%</f>
        <v>1251.4490000000001</v>
      </c>
      <c r="L115" s="762">
        <f t="shared" si="16"/>
        <v>1161.6000000000001</v>
      </c>
      <c r="M115" s="761">
        <f t="shared" si="16"/>
        <v>1171.1280000000002</v>
      </c>
      <c r="N115" s="761">
        <f t="shared" si="16"/>
        <v>1180.7512800000002</v>
      </c>
      <c r="O115" s="652"/>
      <c r="P115" s="652"/>
      <c r="Q115" s="652"/>
      <c r="R115" s="11"/>
    </row>
    <row r="116" spans="2:18" x14ac:dyDescent="0.25">
      <c r="B116" s="736"/>
      <c r="C116" s="757"/>
      <c r="D116" s="758"/>
      <c r="E116" s="759" t="s">
        <v>352</v>
      </c>
      <c r="F116" s="760">
        <v>621</v>
      </c>
      <c r="G116" s="761" t="s">
        <v>327</v>
      </c>
      <c r="H116" s="762">
        <v>0</v>
      </c>
      <c r="I116" s="762">
        <v>0</v>
      </c>
      <c r="J116" s="762">
        <v>902</v>
      </c>
      <c r="K116" s="762">
        <f t="shared" si="16"/>
        <v>931.52800000000013</v>
      </c>
      <c r="L116" s="762">
        <f t="shared" si="16"/>
        <v>1045.4000000000001</v>
      </c>
      <c r="M116" s="762">
        <f t="shared" si="16"/>
        <v>1053.9750000000001</v>
      </c>
      <c r="N116" s="761">
        <f t="shared" si="16"/>
        <v>1062.6357500000001</v>
      </c>
      <c r="O116" s="652"/>
      <c r="P116" s="652"/>
      <c r="Q116" s="652"/>
      <c r="R116" s="11"/>
    </row>
    <row r="117" spans="2:18" x14ac:dyDescent="0.25">
      <c r="B117" s="736"/>
      <c r="C117" s="757"/>
      <c r="D117" s="758"/>
      <c r="E117" s="759" t="s">
        <v>353</v>
      </c>
      <c r="F117" s="760">
        <v>621</v>
      </c>
      <c r="G117" s="761" t="s">
        <v>327</v>
      </c>
      <c r="H117" s="762">
        <v>0</v>
      </c>
      <c r="I117" s="762">
        <v>0</v>
      </c>
      <c r="J117" s="762">
        <v>689</v>
      </c>
      <c r="K117" s="762">
        <f t="shared" si="16"/>
        <v>725.39499999999998</v>
      </c>
      <c r="L117" s="762">
        <f t="shared" si="16"/>
        <v>697</v>
      </c>
      <c r="M117" s="762">
        <f t="shared" si="16"/>
        <v>708.98199999999997</v>
      </c>
      <c r="N117" s="761">
        <f t="shared" si="16"/>
        <v>721.33442000000002</v>
      </c>
      <c r="O117" s="652"/>
      <c r="P117" s="652"/>
      <c r="Q117" s="652"/>
      <c r="R117" s="11"/>
    </row>
    <row r="118" spans="2:18" x14ac:dyDescent="0.25">
      <c r="B118" s="736"/>
      <c r="C118" s="757"/>
      <c r="D118" s="758"/>
      <c r="E118" s="759"/>
      <c r="F118" s="760">
        <v>625</v>
      </c>
      <c r="G118" s="761" t="s">
        <v>329</v>
      </c>
      <c r="H118" s="762">
        <f>H119+H122+H125+H128+H131+H134</f>
        <v>6192.27</v>
      </c>
      <c r="I118" s="762">
        <f>I119+I122+I125+I128+I131+I134</f>
        <v>6667.8100000000013</v>
      </c>
      <c r="J118" s="762">
        <f>J119+J120+J121+J122+J123+J124+J125+J126+J127+J128+J129+J130+J131+J132+J133+J134+J135+J136</f>
        <v>6617</v>
      </c>
      <c r="K118" s="762">
        <f>K119+K120+K121+K122+K123+K124+K125+K126+K127+K128+K129+K130+K131+K132+K133+K134+K135+K136</f>
        <v>7256.38814</v>
      </c>
      <c r="L118" s="762">
        <f>L119+L120+L121+L122+L123+L124+L125+L126+L127+L128+L129+L130+L131+L132+L133+L134+L135+L136</f>
        <v>7245.48</v>
      </c>
      <c r="M118" s="762">
        <f>M119+M120+M121+M122+M123+M124+M125+M126+M127+M128+M129+M130+M131+M132+M133+M134+M135+M136</f>
        <v>7320.5420750000003</v>
      </c>
      <c r="N118" s="761">
        <f>N119+N120+N121+N122+N123+N124+N125+N126+N127+N128+N129+N130+N131+N132+N133+N134+N135+N136</f>
        <v>7396.9800177500028</v>
      </c>
      <c r="O118" s="652"/>
      <c r="P118" s="652"/>
      <c r="Q118" s="652"/>
      <c r="R118" s="11"/>
    </row>
    <row r="119" spans="2:18" x14ac:dyDescent="0.25">
      <c r="B119" s="736"/>
      <c r="C119" s="757"/>
      <c r="D119" s="758"/>
      <c r="E119" s="759" t="s">
        <v>351</v>
      </c>
      <c r="F119" s="764">
        <v>625001</v>
      </c>
      <c r="G119" s="106" t="s">
        <v>12</v>
      </c>
      <c r="H119" s="765">
        <v>347.27</v>
      </c>
      <c r="I119" s="765">
        <v>373.91</v>
      </c>
      <c r="J119" s="765">
        <v>148</v>
      </c>
      <c r="K119" s="765">
        <f t="shared" ref="K119:N121" si="17">K100*1.4%</f>
        <v>175.20285999999999</v>
      </c>
      <c r="L119" s="765">
        <f t="shared" si="17"/>
        <v>162.624</v>
      </c>
      <c r="M119" s="765">
        <f t="shared" si="17"/>
        <v>163.95792</v>
      </c>
      <c r="N119" s="106">
        <f t="shared" si="17"/>
        <v>165.3051792</v>
      </c>
      <c r="O119" s="652"/>
      <c r="P119" s="652"/>
      <c r="Q119" s="652"/>
      <c r="R119" s="11"/>
    </row>
    <row r="120" spans="2:18" x14ac:dyDescent="0.25">
      <c r="B120" s="736"/>
      <c r="C120" s="757"/>
      <c r="D120" s="758"/>
      <c r="E120" s="759" t="s">
        <v>352</v>
      </c>
      <c r="F120" s="764">
        <v>625001</v>
      </c>
      <c r="G120" s="106" t="s">
        <v>12</v>
      </c>
      <c r="H120" s="765">
        <v>0</v>
      </c>
      <c r="I120" s="765">
        <v>0</v>
      </c>
      <c r="J120" s="765">
        <v>126</v>
      </c>
      <c r="K120" s="765">
        <f t="shared" si="17"/>
        <v>130.41391999999999</v>
      </c>
      <c r="L120" s="765">
        <f t="shared" si="17"/>
        <v>146.35599999999999</v>
      </c>
      <c r="M120" s="765">
        <f t="shared" si="17"/>
        <v>147.55649999999997</v>
      </c>
      <c r="N120" s="106">
        <f t="shared" si="17"/>
        <v>148.76900499999999</v>
      </c>
      <c r="O120" s="652"/>
      <c r="P120" s="652"/>
      <c r="Q120" s="652"/>
      <c r="R120" s="11"/>
    </row>
    <row r="121" spans="2:18" x14ac:dyDescent="0.25">
      <c r="B121" s="736"/>
      <c r="C121" s="757"/>
      <c r="D121" s="758"/>
      <c r="E121" s="759" t="s">
        <v>353</v>
      </c>
      <c r="F121" s="764">
        <v>625001</v>
      </c>
      <c r="G121" s="106" t="s">
        <v>12</v>
      </c>
      <c r="H121" s="765">
        <v>0</v>
      </c>
      <c r="I121" s="765">
        <v>0</v>
      </c>
      <c r="J121" s="765">
        <v>96</v>
      </c>
      <c r="K121" s="765">
        <f t="shared" si="17"/>
        <v>101.55529999999999</v>
      </c>
      <c r="L121" s="765">
        <f t="shared" si="17"/>
        <v>97.579999999999984</v>
      </c>
      <c r="M121" s="765">
        <f t="shared" si="17"/>
        <v>99.257479999999987</v>
      </c>
      <c r="N121" s="106">
        <f t="shared" si="17"/>
        <v>100.98681879999998</v>
      </c>
      <c r="O121" s="652"/>
      <c r="P121" s="652"/>
      <c r="Q121" s="652"/>
      <c r="R121" s="11"/>
    </row>
    <row r="122" spans="2:18" x14ac:dyDescent="0.25">
      <c r="B122" s="736"/>
      <c r="C122" s="757"/>
      <c r="D122" s="758"/>
      <c r="E122" s="759" t="s">
        <v>351</v>
      </c>
      <c r="F122" s="764">
        <v>625002</v>
      </c>
      <c r="G122" s="106" t="s">
        <v>14</v>
      </c>
      <c r="H122" s="765">
        <v>3475</v>
      </c>
      <c r="I122" s="765">
        <v>3742.18</v>
      </c>
      <c r="J122" s="765">
        <v>1485</v>
      </c>
      <c r="K122" s="765">
        <f t="shared" ref="K122:N124" si="18">K100*14%</f>
        <v>1752.0286000000001</v>
      </c>
      <c r="L122" s="765">
        <f t="shared" si="18"/>
        <v>1626.2400000000002</v>
      </c>
      <c r="M122" s="765">
        <f t="shared" si="18"/>
        <v>1639.5792000000004</v>
      </c>
      <c r="N122" s="106">
        <f t="shared" si="18"/>
        <v>1653.0517920000002</v>
      </c>
      <c r="O122" s="652"/>
      <c r="P122" s="652"/>
      <c r="Q122" s="652"/>
      <c r="R122" s="11"/>
    </row>
    <row r="123" spans="2:18" x14ac:dyDescent="0.25">
      <c r="B123" s="736"/>
      <c r="C123" s="757"/>
      <c r="D123" s="758"/>
      <c r="E123" s="759" t="s">
        <v>352</v>
      </c>
      <c r="F123" s="764">
        <v>625002</v>
      </c>
      <c r="G123" s="106" t="s">
        <v>14</v>
      </c>
      <c r="H123" s="765">
        <v>0</v>
      </c>
      <c r="I123" s="765">
        <v>0</v>
      </c>
      <c r="J123" s="765">
        <v>1262</v>
      </c>
      <c r="K123" s="765">
        <f t="shared" si="18"/>
        <v>1304.1392000000003</v>
      </c>
      <c r="L123" s="765">
        <f t="shared" si="18"/>
        <v>1463.5600000000002</v>
      </c>
      <c r="M123" s="765">
        <f t="shared" si="18"/>
        <v>1475.5650000000001</v>
      </c>
      <c r="N123" s="106">
        <f t="shared" si="18"/>
        <v>1487.6900500000002</v>
      </c>
      <c r="O123" s="652"/>
      <c r="P123" s="652"/>
      <c r="Q123" s="652"/>
      <c r="R123" s="11"/>
    </row>
    <row r="124" spans="2:18" x14ac:dyDescent="0.25">
      <c r="B124" s="736"/>
      <c r="C124" s="757"/>
      <c r="D124" s="758"/>
      <c r="E124" s="759" t="s">
        <v>353</v>
      </c>
      <c r="F124" s="764">
        <v>625002</v>
      </c>
      <c r="G124" s="106" t="s">
        <v>14</v>
      </c>
      <c r="H124" s="765">
        <v>0</v>
      </c>
      <c r="I124" s="765">
        <v>0</v>
      </c>
      <c r="J124" s="765">
        <v>965</v>
      </c>
      <c r="K124" s="765">
        <f t="shared" si="18"/>
        <v>1015.5530000000001</v>
      </c>
      <c r="L124" s="765">
        <f t="shared" si="18"/>
        <v>975.80000000000007</v>
      </c>
      <c r="M124" s="765">
        <f t="shared" si="18"/>
        <v>992.5748000000001</v>
      </c>
      <c r="N124" s="106">
        <f t="shared" si="18"/>
        <v>1009.868188</v>
      </c>
      <c r="O124" s="652"/>
      <c r="P124" s="652"/>
      <c r="Q124" s="652"/>
      <c r="R124" s="11"/>
    </row>
    <row r="125" spans="2:18" x14ac:dyDescent="0.25">
      <c r="B125" s="736"/>
      <c r="C125" s="757"/>
      <c r="D125" s="758"/>
      <c r="E125" s="759" t="s">
        <v>351</v>
      </c>
      <c r="F125" s="764">
        <v>625003</v>
      </c>
      <c r="G125" s="106" t="s">
        <v>15</v>
      </c>
      <c r="H125" s="765">
        <v>198</v>
      </c>
      <c r="I125" s="765">
        <v>213.52</v>
      </c>
      <c r="J125" s="765">
        <v>85</v>
      </c>
      <c r="K125" s="765">
        <f t="shared" ref="K125:N127" si="19">K100*0.8%</f>
        <v>100.11592</v>
      </c>
      <c r="L125" s="765">
        <f t="shared" si="19"/>
        <v>92.927999999999997</v>
      </c>
      <c r="M125" s="765">
        <f t="shared" si="19"/>
        <v>93.690240000000003</v>
      </c>
      <c r="N125" s="106">
        <f t="shared" si="19"/>
        <v>94.460102400000011</v>
      </c>
      <c r="O125" s="652"/>
      <c r="P125" s="652"/>
      <c r="Q125" s="652"/>
      <c r="R125" s="11"/>
    </row>
    <row r="126" spans="2:18" x14ac:dyDescent="0.25">
      <c r="B126" s="736"/>
      <c r="C126" s="757"/>
      <c r="D126" s="758"/>
      <c r="E126" s="759" t="s">
        <v>352</v>
      </c>
      <c r="F126" s="764">
        <v>625003</v>
      </c>
      <c r="G126" s="106" t="s">
        <v>15</v>
      </c>
      <c r="H126" s="765">
        <v>0</v>
      </c>
      <c r="I126" s="765">
        <v>0</v>
      </c>
      <c r="J126" s="765">
        <v>72</v>
      </c>
      <c r="K126" s="765">
        <f t="shared" si="19"/>
        <v>74.522240000000011</v>
      </c>
      <c r="L126" s="765">
        <f t="shared" si="19"/>
        <v>83.632000000000005</v>
      </c>
      <c r="M126" s="765">
        <f t="shared" si="19"/>
        <v>84.317999999999998</v>
      </c>
      <c r="N126" s="106">
        <f t="shared" si="19"/>
        <v>85.010860000000008</v>
      </c>
      <c r="O126" s="652"/>
      <c r="P126" s="652"/>
      <c r="Q126" s="652"/>
      <c r="R126" s="11"/>
    </row>
    <row r="127" spans="2:18" x14ac:dyDescent="0.25">
      <c r="B127" s="736"/>
      <c r="C127" s="757"/>
      <c r="D127" s="758"/>
      <c r="E127" s="759" t="s">
        <v>353</v>
      </c>
      <c r="F127" s="764">
        <v>625003</v>
      </c>
      <c r="G127" s="106" t="s">
        <v>15</v>
      </c>
      <c r="H127" s="765">
        <v>0</v>
      </c>
      <c r="I127" s="765">
        <v>0</v>
      </c>
      <c r="J127" s="765">
        <v>55</v>
      </c>
      <c r="K127" s="765">
        <f t="shared" si="19"/>
        <v>58.031599999999997</v>
      </c>
      <c r="L127" s="765">
        <f t="shared" si="19"/>
        <v>55.76</v>
      </c>
      <c r="M127" s="765">
        <f t="shared" si="19"/>
        <v>56.718559999999997</v>
      </c>
      <c r="N127" s="106">
        <f t="shared" si="19"/>
        <v>57.706753599999999</v>
      </c>
      <c r="O127" s="652"/>
      <c r="P127" s="652"/>
      <c r="Q127" s="652"/>
      <c r="R127" s="11"/>
    </row>
    <row r="128" spans="2:18" x14ac:dyDescent="0.25">
      <c r="B128" s="736"/>
      <c r="C128" s="757"/>
      <c r="D128" s="758"/>
      <c r="E128" s="759" t="s">
        <v>351</v>
      </c>
      <c r="F128" s="764">
        <v>625004</v>
      </c>
      <c r="G128" s="106" t="s">
        <v>16</v>
      </c>
      <c r="H128" s="765">
        <v>745</v>
      </c>
      <c r="I128" s="765">
        <v>801.69</v>
      </c>
      <c r="J128" s="765">
        <v>319</v>
      </c>
      <c r="K128" s="765">
        <f t="shared" ref="K128:N130" si="20">K100*3%</f>
        <v>375.43469999999996</v>
      </c>
      <c r="L128" s="765">
        <f t="shared" si="20"/>
        <v>348.47999999999996</v>
      </c>
      <c r="M128" s="765">
        <f t="shared" si="20"/>
        <v>351.33839999999998</v>
      </c>
      <c r="N128" s="106">
        <f t="shared" si="20"/>
        <v>354.22538400000002</v>
      </c>
      <c r="O128" s="652"/>
      <c r="P128" s="652"/>
      <c r="Q128" s="652"/>
      <c r="R128" s="11"/>
    </row>
    <row r="129" spans="1:19" x14ac:dyDescent="0.25">
      <c r="B129" s="736"/>
      <c r="C129" s="757"/>
      <c r="D129" s="758"/>
      <c r="E129" s="759" t="s">
        <v>352</v>
      </c>
      <c r="F129" s="764">
        <v>625004</v>
      </c>
      <c r="G129" s="106" t="s">
        <v>16</v>
      </c>
      <c r="H129" s="765">
        <v>0</v>
      </c>
      <c r="I129" s="765">
        <v>0</v>
      </c>
      <c r="J129" s="765">
        <v>271</v>
      </c>
      <c r="K129" s="765">
        <f t="shared" si="20"/>
        <v>279.45839999999998</v>
      </c>
      <c r="L129" s="765">
        <f t="shared" si="20"/>
        <v>313.62</v>
      </c>
      <c r="M129" s="765">
        <f t="shared" si="20"/>
        <v>316.1925</v>
      </c>
      <c r="N129" s="106">
        <f t="shared" si="20"/>
        <v>318.79072500000001</v>
      </c>
      <c r="O129" s="652"/>
      <c r="P129" s="652"/>
      <c r="Q129" s="652"/>
      <c r="R129" s="11"/>
    </row>
    <row r="130" spans="1:19" x14ac:dyDescent="0.25">
      <c r="B130" s="736"/>
      <c r="C130" s="757"/>
      <c r="D130" s="758"/>
      <c r="E130" s="759" t="s">
        <v>353</v>
      </c>
      <c r="F130" s="764">
        <v>625004</v>
      </c>
      <c r="G130" s="106" t="s">
        <v>16</v>
      </c>
      <c r="H130" s="765">
        <v>0</v>
      </c>
      <c r="I130" s="765">
        <v>0</v>
      </c>
      <c r="J130" s="765">
        <v>207</v>
      </c>
      <c r="K130" s="765">
        <f t="shared" si="20"/>
        <v>217.61849999999998</v>
      </c>
      <c r="L130" s="765">
        <f t="shared" si="20"/>
        <v>209.1</v>
      </c>
      <c r="M130" s="765">
        <f t="shared" si="20"/>
        <v>212.69459999999998</v>
      </c>
      <c r="N130" s="106">
        <f t="shared" si="20"/>
        <v>216.40032599999998</v>
      </c>
      <c r="O130" s="652"/>
      <c r="P130" s="652"/>
      <c r="Q130" s="652"/>
      <c r="R130" s="11"/>
    </row>
    <row r="131" spans="1:19" x14ac:dyDescent="0.25">
      <c r="B131" s="736"/>
      <c r="C131" s="757"/>
      <c r="D131" s="758"/>
      <c r="E131" s="759" t="s">
        <v>351</v>
      </c>
      <c r="F131" s="764">
        <v>625005</v>
      </c>
      <c r="G131" s="106" t="s">
        <v>330</v>
      </c>
      <c r="H131" s="765">
        <v>248</v>
      </c>
      <c r="I131" s="765">
        <v>267.08999999999997</v>
      </c>
      <c r="J131" s="765">
        <v>106</v>
      </c>
      <c r="K131" s="765">
        <f t="shared" ref="K131:N133" si="21">K100*1%</f>
        <v>125.14490000000001</v>
      </c>
      <c r="L131" s="765">
        <f t="shared" si="21"/>
        <v>116.16</v>
      </c>
      <c r="M131" s="765">
        <f t="shared" si="21"/>
        <v>117.11280000000001</v>
      </c>
      <c r="N131" s="106">
        <f t="shared" si="21"/>
        <v>118.07512800000001</v>
      </c>
      <c r="O131" s="652"/>
      <c r="P131" s="652"/>
      <c r="Q131" s="652"/>
      <c r="R131" s="11"/>
    </row>
    <row r="132" spans="1:19" x14ac:dyDescent="0.25">
      <c r="B132" s="736"/>
      <c r="C132" s="757"/>
      <c r="D132" s="758"/>
      <c r="E132" s="759" t="s">
        <v>352</v>
      </c>
      <c r="F132" s="764">
        <v>625005</v>
      </c>
      <c r="G132" s="106" t="s">
        <v>330</v>
      </c>
      <c r="H132" s="765">
        <v>0</v>
      </c>
      <c r="I132" s="765">
        <v>0</v>
      </c>
      <c r="J132" s="765">
        <v>90</v>
      </c>
      <c r="K132" s="765">
        <f t="shared" si="21"/>
        <v>93.152800000000013</v>
      </c>
      <c r="L132" s="765">
        <f t="shared" si="21"/>
        <v>104.54</v>
      </c>
      <c r="M132" s="765">
        <f t="shared" si="21"/>
        <v>105.39750000000001</v>
      </c>
      <c r="N132" s="106">
        <f t="shared" si="21"/>
        <v>106.263575</v>
      </c>
      <c r="O132" s="652"/>
      <c r="P132" s="652"/>
      <c r="Q132" s="652"/>
      <c r="R132" s="11"/>
    </row>
    <row r="133" spans="1:19" x14ac:dyDescent="0.25">
      <c r="B133" s="736"/>
      <c r="C133" s="757"/>
      <c r="D133" s="758"/>
      <c r="E133" s="759" t="s">
        <v>353</v>
      </c>
      <c r="F133" s="764">
        <v>625005</v>
      </c>
      <c r="G133" s="106" t="s">
        <v>330</v>
      </c>
      <c r="H133" s="765">
        <v>0</v>
      </c>
      <c r="I133" s="765">
        <v>0</v>
      </c>
      <c r="J133" s="765">
        <v>69</v>
      </c>
      <c r="K133" s="765">
        <f t="shared" si="21"/>
        <v>72.539500000000004</v>
      </c>
      <c r="L133" s="765">
        <f t="shared" si="21"/>
        <v>69.7</v>
      </c>
      <c r="M133" s="765">
        <f t="shared" si="21"/>
        <v>70.898200000000003</v>
      </c>
      <c r="N133" s="106">
        <f t="shared" si="21"/>
        <v>72.133442000000002</v>
      </c>
      <c r="O133" s="652"/>
      <c r="P133" s="652"/>
      <c r="Q133" s="652"/>
      <c r="R133" s="11"/>
    </row>
    <row r="134" spans="1:19" x14ac:dyDescent="0.25">
      <c r="B134" s="736"/>
      <c r="C134" s="757"/>
      <c r="D134" s="758"/>
      <c r="E134" s="759" t="s">
        <v>351</v>
      </c>
      <c r="F134" s="764">
        <v>625007</v>
      </c>
      <c r="G134" s="106" t="s">
        <v>331</v>
      </c>
      <c r="H134" s="765">
        <v>1179</v>
      </c>
      <c r="I134" s="765">
        <v>1269.42</v>
      </c>
      <c r="J134" s="765">
        <v>505</v>
      </c>
      <c r="K134" s="765">
        <f t="shared" ref="K134:N136" si="22">K100*4.75%</f>
        <v>594.43827499999998</v>
      </c>
      <c r="L134" s="765">
        <f t="shared" si="22"/>
        <v>551.76</v>
      </c>
      <c r="M134" s="765">
        <f t="shared" si="22"/>
        <v>556.28579999999999</v>
      </c>
      <c r="N134" s="106">
        <f t="shared" si="22"/>
        <v>560.85685799999999</v>
      </c>
      <c r="O134" s="652"/>
      <c r="P134" s="652"/>
      <c r="Q134" s="652"/>
      <c r="R134" s="11"/>
    </row>
    <row r="135" spans="1:19" x14ac:dyDescent="0.25">
      <c r="B135" s="736"/>
      <c r="C135" s="757"/>
      <c r="D135" s="758"/>
      <c r="E135" s="759" t="s">
        <v>352</v>
      </c>
      <c r="F135" s="764">
        <v>625007</v>
      </c>
      <c r="G135" s="106" t="s">
        <v>331</v>
      </c>
      <c r="H135" s="765">
        <v>0</v>
      </c>
      <c r="I135" s="765">
        <v>0</v>
      </c>
      <c r="J135" s="765">
        <v>428</v>
      </c>
      <c r="K135" s="765">
        <f t="shared" si="22"/>
        <v>442.47580000000005</v>
      </c>
      <c r="L135" s="765">
        <f t="shared" si="22"/>
        <v>496.565</v>
      </c>
      <c r="M135" s="765">
        <f t="shared" si="22"/>
        <v>500.638125</v>
      </c>
      <c r="N135" s="106">
        <f t="shared" si="22"/>
        <v>504.75198125000003</v>
      </c>
      <c r="O135" s="652"/>
      <c r="P135" s="652"/>
      <c r="Q135" s="652"/>
      <c r="R135" s="11"/>
    </row>
    <row r="136" spans="1:19" x14ac:dyDescent="0.25">
      <c r="B136" s="736"/>
      <c r="C136" s="757"/>
      <c r="D136" s="758"/>
      <c r="E136" s="759" t="s">
        <v>353</v>
      </c>
      <c r="F136" s="764">
        <v>625007</v>
      </c>
      <c r="G136" s="106" t="s">
        <v>331</v>
      </c>
      <c r="H136" s="765">
        <v>0</v>
      </c>
      <c r="I136" s="765">
        <v>0</v>
      </c>
      <c r="J136" s="765">
        <v>328</v>
      </c>
      <c r="K136" s="765">
        <f t="shared" si="22"/>
        <v>344.56262499999997</v>
      </c>
      <c r="L136" s="765">
        <f t="shared" si="22"/>
        <v>331.07499999999999</v>
      </c>
      <c r="M136" s="765">
        <f t="shared" si="22"/>
        <v>336.76644999999996</v>
      </c>
      <c r="N136" s="106">
        <f t="shared" si="22"/>
        <v>342.6338495</v>
      </c>
      <c r="O136" s="652"/>
      <c r="P136" s="652"/>
      <c r="Q136" s="652"/>
      <c r="R136" s="11"/>
    </row>
    <row r="137" spans="1:19" x14ac:dyDescent="0.25">
      <c r="A137" s="4" t="s">
        <v>323</v>
      </c>
      <c r="B137" s="736"/>
      <c r="C137" s="757"/>
      <c r="D137" s="758"/>
      <c r="E137" s="759" t="s">
        <v>351</v>
      </c>
      <c r="F137" s="760">
        <v>630</v>
      </c>
      <c r="G137" s="761" t="s">
        <v>19</v>
      </c>
      <c r="H137" s="761">
        <f>H138+H140+H149+H161+H166</f>
        <v>12581.279999999999</v>
      </c>
      <c r="I137" s="761">
        <f>I140+I149+I161+I166</f>
        <v>14098.04</v>
      </c>
      <c r="J137" s="761">
        <f>J138+J140+J149+J161+J166+J175</f>
        <v>10005</v>
      </c>
      <c r="K137" s="762">
        <f>K138+K140+K149+K161+K166</f>
        <v>11855</v>
      </c>
      <c r="L137" s="762">
        <f>L138+L140+L149+L161+L166</f>
        <v>19575</v>
      </c>
      <c r="M137" s="761">
        <f>M138+M140+M149+M161+M166</f>
        <v>17050</v>
      </c>
      <c r="N137" s="761">
        <f>N138+N140+N149+N161+N166</f>
        <v>17050</v>
      </c>
      <c r="O137" s="652"/>
      <c r="P137" s="652"/>
      <c r="Q137" s="652"/>
      <c r="R137" s="11"/>
    </row>
    <row r="138" spans="1:19" x14ac:dyDescent="0.25">
      <c r="B138" s="736"/>
      <c r="C138" s="757"/>
      <c r="D138" s="758"/>
      <c r="E138" s="759"/>
      <c r="F138" s="760">
        <v>631</v>
      </c>
      <c r="G138" s="761" t="s">
        <v>21</v>
      </c>
      <c r="H138" s="761">
        <f t="shared" ref="H138:N138" si="23">H139</f>
        <v>0</v>
      </c>
      <c r="I138" s="761">
        <f t="shared" si="23"/>
        <v>0</v>
      </c>
      <c r="J138" s="761">
        <f t="shared" si="23"/>
        <v>10</v>
      </c>
      <c r="K138" s="762">
        <f>K139</f>
        <v>10</v>
      </c>
      <c r="L138" s="762">
        <f t="shared" si="23"/>
        <v>100</v>
      </c>
      <c r="M138" s="761">
        <f t="shared" si="23"/>
        <v>0</v>
      </c>
      <c r="N138" s="761">
        <f t="shared" si="23"/>
        <v>0</v>
      </c>
      <c r="O138" s="652"/>
      <c r="P138" s="652"/>
      <c r="Q138" s="652"/>
      <c r="R138" s="11"/>
    </row>
    <row r="139" spans="1:19" x14ac:dyDescent="0.25">
      <c r="B139" s="736"/>
      <c r="C139" s="757"/>
      <c r="D139" s="758"/>
      <c r="E139" s="759"/>
      <c r="F139" s="764">
        <v>631001</v>
      </c>
      <c r="G139" s="106" t="s">
        <v>23</v>
      </c>
      <c r="H139" s="106">
        <v>0</v>
      </c>
      <c r="I139" s="106">
        <v>0</v>
      </c>
      <c r="J139" s="106">
        <v>10</v>
      </c>
      <c r="K139" s="765">
        <v>10</v>
      </c>
      <c r="L139" s="765">
        <v>100</v>
      </c>
      <c r="M139" s="761"/>
      <c r="N139" s="761"/>
      <c r="O139" s="652"/>
      <c r="P139" s="652"/>
      <c r="Q139" s="652"/>
      <c r="R139" s="11"/>
    </row>
    <row r="140" spans="1:19" x14ac:dyDescent="0.25">
      <c r="B140" s="736"/>
      <c r="C140" s="757"/>
      <c r="D140" s="758"/>
      <c r="E140" s="759" t="s">
        <v>351</v>
      </c>
      <c r="F140" s="760">
        <v>632</v>
      </c>
      <c r="G140" s="761" t="s">
        <v>332</v>
      </c>
      <c r="H140" s="761">
        <f>H141+H142+H143+H144+H145+H146+H147+H148</f>
        <v>7063.3600000000006</v>
      </c>
      <c r="I140" s="761">
        <f>I141+I143+I145+I148+I142+I144+I146+I147</f>
        <v>7713.35</v>
      </c>
      <c r="J140" s="761">
        <f>J141+J142+J143+J144+J145+J146+J147+J148</f>
        <v>5550</v>
      </c>
      <c r="K140" s="762">
        <f>K141+K142+K143+K144+K145+K146+K147+K148</f>
        <v>6150</v>
      </c>
      <c r="L140" s="762">
        <f>L141+L142+L143+L144+L145+L146+L147+L148</f>
        <v>7675</v>
      </c>
      <c r="M140" s="761">
        <f>M141+M142+M143+M144+M145+M146+M147+M148</f>
        <v>7850</v>
      </c>
      <c r="N140" s="761">
        <f>N141+N142+N143+N144+N145+N146+N147+N148</f>
        <v>7850</v>
      </c>
      <c r="O140" s="652"/>
      <c r="P140" s="652"/>
      <c r="Q140" s="652"/>
      <c r="R140" s="11"/>
    </row>
    <row r="141" spans="1:19" x14ac:dyDescent="0.25">
      <c r="B141" s="736"/>
      <c r="C141" s="757"/>
      <c r="D141" s="758"/>
      <c r="E141" s="759"/>
      <c r="F141" s="764">
        <v>632001</v>
      </c>
      <c r="G141" s="106" t="s">
        <v>25</v>
      </c>
      <c r="H141" s="106">
        <v>469.14</v>
      </c>
      <c r="I141" s="106">
        <v>849.85</v>
      </c>
      <c r="J141" s="106">
        <v>500</v>
      </c>
      <c r="K141" s="106">
        <v>1000</v>
      </c>
      <c r="L141" s="106">
        <v>2300</v>
      </c>
      <c r="M141" s="106">
        <v>2500</v>
      </c>
      <c r="N141" s="106">
        <v>2500</v>
      </c>
      <c r="O141" s="652" t="s">
        <v>334</v>
      </c>
      <c r="P141" s="652"/>
      <c r="Q141" s="652" t="s">
        <v>335</v>
      </c>
      <c r="R141" s="11"/>
    </row>
    <row r="142" spans="1:19" x14ac:dyDescent="0.25">
      <c r="B142" s="736"/>
      <c r="C142" s="757"/>
      <c r="D142" s="758"/>
      <c r="E142" s="759"/>
      <c r="F142" s="766">
        <v>632001</v>
      </c>
      <c r="G142" s="767" t="s">
        <v>333</v>
      </c>
      <c r="H142" s="767">
        <v>4875.03</v>
      </c>
      <c r="I142" s="767">
        <v>4856</v>
      </c>
      <c r="J142" s="767">
        <v>3000</v>
      </c>
      <c r="K142" s="767">
        <v>3000</v>
      </c>
      <c r="L142" s="767">
        <v>3000</v>
      </c>
      <c r="M142" s="767">
        <v>3000</v>
      </c>
      <c r="N142" s="767">
        <v>3000</v>
      </c>
      <c r="O142" s="669">
        <f>L142+L144+L146+L147+L151+L153+L155+L156+L158+L163+L169+L171</f>
        <v>9600</v>
      </c>
      <c r="P142" s="652"/>
      <c r="Q142" s="652">
        <f>L100+L101+L102+L114+L137-O142</f>
        <v>49164.479999999996</v>
      </c>
      <c r="R142" s="22"/>
      <c r="S142" s="670"/>
    </row>
    <row r="143" spans="1:19" x14ac:dyDescent="0.25">
      <c r="B143" s="736"/>
      <c r="C143" s="757"/>
      <c r="D143" s="758"/>
      <c r="E143" s="759"/>
      <c r="F143" s="764">
        <v>632002</v>
      </c>
      <c r="G143" s="106" t="s">
        <v>26</v>
      </c>
      <c r="H143" s="106">
        <v>1278.68</v>
      </c>
      <c r="I143" s="106">
        <v>1162.99</v>
      </c>
      <c r="J143" s="106">
        <v>1200</v>
      </c>
      <c r="K143" s="106">
        <v>500</v>
      </c>
      <c r="L143" s="106">
        <v>375</v>
      </c>
      <c r="M143" s="106">
        <v>400</v>
      </c>
      <c r="N143" s="106">
        <v>400</v>
      </c>
      <c r="O143" s="652"/>
      <c r="P143" s="652"/>
      <c r="Q143" s="652"/>
      <c r="R143" s="11"/>
    </row>
    <row r="144" spans="1:19" x14ac:dyDescent="0.25">
      <c r="B144" s="736"/>
      <c r="C144" s="757"/>
      <c r="D144" s="758"/>
      <c r="E144" s="759"/>
      <c r="F144" s="766">
        <v>632002</v>
      </c>
      <c r="G144" s="767" t="s">
        <v>26</v>
      </c>
      <c r="H144" s="767">
        <v>0</v>
      </c>
      <c r="I144" s="767">
        <v>386.22</v>
      </c>
      <c r="J144" s="767">
        <v>0</v>
      </c>
      <c r="K144" s="767">
        <v>700</v>
      </c>
      <c r="L144" s="767">
        <v>500</v>
      </c>
      <c r="M144" s="767">
        <v>700</v>
      </c>
      <c r="N144" s="767">
        <v>700</v>
      </c>
      <c r="O144" s="652"/>
      <c r="P144" s="652"/>
      <c r="Q144" s="652"/>
      <c r="R144" s="11"/>
    </row>
    <row r="145" spans="2:18" x14ac:dyDescent="0.25">
      <c r="B145" s="736"/>
      <c r="C145" s="757"/>
      <c r="D145" s="758"/>
      <c r="E145" s="759"/>
      <c r="F145" s="764">
        <v>632003</v>
      </c>
      <c r="G145" s="106" t="s">
        <v>336</v>
      </c>
      <c r="H145" s="106">
        <v>147.30000000000001</v>
      </c>
      <c r="I145" s="106">
        <v>197.35</v>
      </c>
      <c r="J145" s="106">
        <v>200</v>
      </c>
      <c r="K145" s="106">
        <v>300</v>
      </c>
      <c r="L145" s="106">
        <v>500</v>
      </c>
      <c r="M145" s="106">
        <v>600</v>
      </c>
      <c r="N145" s="106">
        <v>600</v>
      </c>
      <c r="O145" s="652"/>
      <c r="P145" s="652"/>
      <c r="Q145" s="652"/>
      <c r="R145" s="11"/>
    </row>
    <row r="146" spans="2:18" x14ac:dyDescent="0.25">
      <c r="B146" s="736"/>
      <c r="C146" s="757"/>
      <c r="D146" s="758"/>
      <c r="E146" s="759"/>
      <c r="F146" s="766">
        <v>632003</v>
      </c>
      <c r="G146" s="767" t="s">
        <v>336</v>
      </c>
      <c r="H146" s="767">
        <v>197.21</v>
      </c>
      <c r="I146" s="767">
        <v>164.94</v>
      </c>
      <c r="J146" s="767">
        <v>400</v>
      </c>
      <c r="K146" s="767">
        <v>400</v>
      </c>
      <c r="L146" s="767">
        <v>500</v>
      </c>
      <c r="M146" s="767">
        <v>400</v>
      </c>
      <c r="N146" s="767">
        <v>400</v>
      </c>
      <c r="O146" s="652"/>
      <c r="P146" s="652"/>
      <c r="Q146" s="652"/>
      <c r="R146" s="11"/>
    </row>
    <row r="147" spans="2:18" x14ac:dyDescent="0.25">
      <c r="B147" s="736"/>
      <c r="C147" s="757"/>
      <c r="D147" s="758"/>
      <c r="E147" s="759"/>
      <c r="F147" s="766">
        <v>632004</v>
      </c>
      <c r="G147" s="767" t="s">
        <v>337</v>
      </c>
      <c r="H147" s="767">
        <v>56</v>
      </c>
      <c r="I147" s="767">
        <v>72</v>
      </c>
      <c r="J147" s="767">
        <v>100</v>
      </c>
      <c r="K147" s="767">
        <v>150</v>
      </c>
      <c r="L147" s="767">
        <v>500</v>
      </c>
      <c r="M147" s="767">
        <v>150</v>
      </c>
      <c r="N147" s="767">
        <v>150</v>
      </c>
      <c r="O147" s="652"/>
      <c r="P147" s="652"/>
      <c r="Q147" s="652"/>
      <c r="R147" s="11"/>
    </row>
    <row r="148" spans="2:18" x14ac:dyDescent="0.25">
      <c r="B148" s="736"/>
      <c r="C148" s="757"/>
      <c r="D148" s="758"/>
      <c r="E148" s="759"/>
      <c r="F148" s="764">
        <v>632004</v>
      </c>
      <c r="G148" s="106" t="s">
        <v>337</v>
      </c>
      <c r="H148" s="106">
        <v>40</v>
      </c>
      <c r="I148" s="106">
        <v>24</v>
      </c>
      <c r="J148" s="106">
        <v>150</v>
      </c>
      <c r="K148" s="106">
        <v>100</v>
      </c>
      <c r="L148" s="106">
        <v>0</v>
      </c>
      <c r="M148" s="106">
        <v>100</v>
      </c>
      <c r="N148" s="106">
        <v>100</v>
      </c>
      <c r="O148" s="652"/>
      <c r="P148" s="652"/>
      <c r="Q148" s="652"/>
      <c r="R148" s="11"/>
    </row>
    <row r="149" spans="2:18" x14ac:dyDescent="0.25">
      <c r="B149" s="736"/>
      <c r="C149" s="757"/>
      <c r="D149" s="758"/>
      <c r="E149" s="759" t="s">
        <v>351</v>
      </c>
      <c r="F149" s="760">
        <v>633</v>
      </c>
      <c r="G149" s="761" t="s">
        <v>69</v>
      </c>
      <c r="H149" s="761">
        <f>H150+H151+H152+H153+H154+H155+H156+H157+H158+H159</f>
        <v>3367.5699999999997</v>
      </c>
      <c r="I149" s="761">
        <f>I152+I155+I157+I158+I153+I156+I154+I159+I160+I151</f>
        <v>1249.0300000000002</v>
      </c>
      <c r="J149" s="761">
        <f>J150+J151+J152+J153+J154+J155+J156+J157+J158+J159</f>
        <v>2853</v>
      </c>
      <c r="K149" s="761">
        <f>K150+K151++K152+K153+K154+K155+K156+K157+K158+K159+K160</f>
        <v>3949</v>
      </c>
      <c r="L149" s="762">
        <f>L150+L151+L152+L153+L154+L155+L156+L157+L158+L159+L160</f>
        <v>6400</v>
      </c>
      <c r="M149" s="761">
        <f>M150+M151+M152+M153+M154+M156+M157+M158+M159</f>
        <v>4900</v>
      </c>
      <c r="N149" s="761">
        <f>N150+N151+N152+N153+N154+N156+N157+N158+N159</f>
        <v>4900</v>
      </c>
      <c r="O149" s="652"/>
      <c r="P149" s="652"/>
      <c r="Q149" s="652"/>
      <c r="R149" s="11"/>
    </row>
    <row r="150" spans="2:18" x14ac:dyDescent="0.25">
      <c r="B150" s="736"/>
      <c r="C150" s="757"/>
      <c r="D150" s="758"/>
      <c r="E150" s="759"/>
      <c r="F150" s="764">
        <v>633001</v>
      </c>
      <c r="G150" s="106" t="s">
        <v>338</v>
      </c>
      <c r="H150" s="106">
        <v>0</v>
      </c>
      <c r="I150" s="106">
        <v>0</v>
      </c>
      <c r="J150" s="106">
        <v>0</v>
      </c>
      <c r="K150" s="106">
        <v>0</v>
      </c>
      <c r="L150" s="106">
        <v>500</v>
      </c>
      <c r="M150" s="106">
        <v>1000</v>
      </c>
      <c r="N150" s="106">
        <v>1000</v>
      </c>
      <c r="O150" s="652"/>
      <c r="P150" s="652"/>
      <c r="Q150" s="652"/>
      <c r="R150" s="11"/>
    </row>
    <row r="151" spans="2:18" x14ac:dyDescent="0.25">
      <c r="B151" s="736"/>
      <c r="C151" s="757"/>
      <c r="D151" s="758"/>
      <c r="E151" s="759"/>
      <c r="F151" s="774">
        <v>633001</v>
      </c>
      <c r="G151" s="775" t="s">
        <v>338</v>
      </c>
      <c r="H151" s="775">
        <v>0</v>
      </c>
      <c r="I151" s="775">
        <v>130</v>
      </c>
      <c r="J151" s="775">
        <v>500</v>
      </c>
      <c r="K151" s="775">
        <v>500</v>
      </c>
      <c r="L151" s="775">
        <v>500</v>
      </c>
      <c r="M151" s="775">
        <v>500</v>
      </c>
      <c r="N151" s="775">
        <v>500</v>
      </c>
      <c r="O151" s="652" t="s">
        <v>354</v>
      </c>
      <c r="P151" s="652"/>
      <c r="Q151" s="652">
        <f>Q142+Q76+Q30</f>
        <v>218244.44199999998</v>
      </c>
      <c r="R151" s="11"/>
    </row>
    <row r="152" spans="2:18" x14ac:dyDescent="0.25">
      <c r="B152" s="736"/>
      <c r="C152" s="757"/>
      <c r="D152" s="758"/>
      <c r="E152" s="759"/>
      <c r="F152" s="764">
        <v>633004</v>
      </c>
      <c r="G152" s="106" t="s">
        <v>339</v>
      </c>
      <c r="H152" s="106">
        <v>874.79</v>
      </c>
      <c r="I152" s="106">
        <v>0</v>
      </c>
      <c r="J152" s="106">
        <v>150</v>
      </c>
      <c r="K152" s="106">
        <v>400</v>
      </c>
      <c r="L152" s="106">
        <v>500</v>
      </c>
      <c r="M152" s="106">
        <v>400</v>
      </c>
      <c r="N152" s="106">
        <v>400</v>
      </c>
      <c r="O152" s="652" t="s">
        <v>355</v>
      </c>
      <c r="P152" s="652"/>
      <c r="Q152" s="668">
        <f>O142+O76+O30</f>
        <v>20940</v>
      </c>
      <c r="R152" s="11"/>
    </row>
    <row r="153" spans="2:18" x14ac:dyDescent="0.25">
      <c r="B153" s="736"/>
      <c r="C153" s="757"/>
      <c r="D153" s="758"/>
      <c r="E153" s="759"/>
      <c r="F153" s="766">
        <v>633004</v>
      </c>
      <c r="G153" s="767" t="s">
        <v>339</v>
      </c>
      <c r="H153" s="767">
        <v>1087.19</v>
      </c>
      <c r="I153" s="767">
        <v>37.6</v>
      </c>
      <c r="J153" s="767">
        <v>700</v>
      </c>
      <c r="K153" s="767">
        <v>700</v>
      </c>
      <c r="L153" s="767">
        <v>1300</v>
      </c>
      <c r="M153" s="767">
        <v>1000</v>
      </c>
      <c r="N153" s="767">
        <v>1000</v>
      </c>
      <c r="O153" s="652" t="s">
        <v>236</v>
      </c>
      <c r="P153" s="652"/>
      <c r="Q153" s="652">
        <f>SUM(Q151:Q152)</f>
        <v>239184.44199999998</v>
      </c>
      <c r="R153" s="11"/>
    </row>
    <row r="154" spans="2:18" x14ac:dyDescent="0.25">
      <c r="B154" s="736"/>
      <c r="C154" s="757"/>
      <c r="D154" s="758"/>
      <c r="E154" s="759"/>
      <c r="F154" s="764">
        <v>633006</v>
      </c>
      <c r="G154" s="106" t="s">
        <v>30</v>
      </c>
      <c r="H154" s="106">
        <v>224.43</v>
      </c>
      <c r="I154" s="106">
        <v>329.72</v>
      </c>
      <c r="J154" s="106">
        <v>153</v>
      </c>
      <c r="K154" s="106">
        <v>500</v>
      </c>
      <c r="L154" s="106">
        <v>1000</v>
      </c>
      <c r="M154" s="106">
        <v>800</v>
      </c>
      <c r="N154" s="106">
        <v>800</v>
      </c>
      <c r="O154" s="652"/>
      <c r="P154" s="652"/>
      <c r="Q154" s="652"/>
      <c r="R154" s="11"/>
    </row>
    <row r="155" spans="2:18" x14ac:dyDescent="0.25">
      <c r="B155" s="736"/>
      <c r="C155" s="757"/>
      <c r="D155" s="758"/>
      <c r="E155" s="759"/>
      <c r="F155" s="766">
        <v>633006</v>
      </c>
      <c r="G155" s="767" t="s">
        <v>30</v>
      </c>
      <c r="H155" s="767">
        <v>744.91</v>
      </c>
      <c r="I155" s="767">
        <v>456.51</v>
      </c>
      <c r="J155" s="767">
        <v>850</v>
      </c>
      <c r="K155" s="767">
        <v>850</v>
      </c>
      <c r="L155" s="767">
        <v>1000</v>
      </c>
      <c r="M155" s="767">
        <v>850</v>
      </c>
      <c r="N155" s="767">
        <v>850</v>
      </c>
      <c r="O155" s="652"/>
      <c r="P155" s="652"/>
      <c r="Q155" s="652"/>
      <c r="R155" s="11"/>
    </row>
    <row r="156" spans="2:18" x14ac:dyDescent="0.25">
      <c r="B156" s="736"/>
      <c r="C156" s="757"/>
      <c r="D156" s="758"/>
      <c r="E156" s="759"/>
      <c r="F156" s="766">
        <v>633009</v>
      </c>
      <c r="G156" s="767" t="s">
        <v>340</v>
      </c>
      <c r="H156" s="767">
        <v>98</v>
      </c>
      <c r="I156" s="767">
        <v>88.2</v>
      </c>
      <c r="J156" s="767">
        <v>100</v>
      </c>
      <c r="K156" s="767">
        <v>200</v>
      </c>
      <c r="L156" s="767">
        <v>300</v>
      </c>
      <c r="M156" s="767">
        <v>200</v>
      </c>
      <c r="N156" s="767">
        <v>200</v>
      </c>
      <c r="O156" s="652"/>
      <c r="P156" s="652"/>
      <c r="Q156" s="652"/>
      <c r="R156" s="11"/>
    </row>
    <row r="157" spans="2:18" x14ac:dyDescent="0.25">
      <c r="B157" s="736"/>
      <c r="C157" s="757"/>
      <c r="D157" s="758"/>
      <c r="E157" s="759"/>
      <c r="F157" s="764">
        <v>633009</v>
      </c>
      <c r="G157" s="106" t="s">
        <v>340</v>
      </c>
      <c r="H157" s="106">
        <v>0</v>
      </c>
      <c r="I157" s="106">
        <v>0</v>
      </c>
      <c r="J157" s="106">
        <v>200</v>
      </c>
      <c r="K157" s="106">
        <v>100</v>
      </c>
      <c r="L157" s="106">
        <v>300</v>
      </c>
      <c r="M157" s="106">
        <v>400</v>
      </c>
      <c r="N157" s="106">
        <v>400</v>
      </c>
      <c r="O157" s="652"/>
      <c r="P157" s="652"/>
      <c r="Q157" s="652"/>
      <c r="R157" s="11"/>
    </row>
    <row r="158" spans="2:18" x14ac:dyDescent="0.25">
      <c r="B158" s="736"/>
      <c r="C158" s="757"/>
      <c r="D158" s="758"/>
      <c r="E158" s="759"/>
      <c r="F158" s="766">
        <v>633010</v>
      </c>
      <c r="G158" s="767" t="s">
        <v>341</v>
      </c>
      <c r="H158" s="767">
        <v>0</v>
      </c>
      <c r="I158" s="767">
        <v>0</v>
      </c>
      <c r="J158" s="767">
        <v>100</v>
      </c>
      <c r="K158" s="767">
        <v>100</v>
      </c>
      <c r="L158" s="767">
        <v>500</v>
      </c>
      <c r="M158" s="767">
        <v>100</v>
      </c>
      <c r="N158" s="767">
        <v>100</v>
      </c>
      <c r="O158" s="652"/>
      <c r="P158" s="652"/>
      <c r="Q158" s="652"/>
      <c r="R158" s="11"/>
    </row>
    <row r="159" spans="2:18" x14ac:dyDescent="0.25">
      <c r="B159" s="736"/>
      <c r="C159" s="757"/>
      <c r="D159" s="758"/>
      <c r="E159" s="759"/>
      <c r="F159" s="764">
        <v>633010</v>
      </c>
      <c r="G159" s="106" t="s">
        <v>341</v>
      </c>
      <c r="H159" s="106">
        <v>338.25</v>
      </c>
      <c r="I159" s="106">
        <v>0</v>
      </c>
      <c r="J159" s="106">
        <v>100</v>
      </c>
      <c r="K159" s="106">
        <v>500</v>
      </c>
      <c r="L159" s="106">
        <v>500</v>
      </c>
      <c r="M159" s="106">
        <v>500</v>
      </c>
      <c r="N159" s="106">
        <v>500</v>
      </c>
      <c r="O159" s="652"/>
      <c r="P159" s="652"/>
      <c r="Q159" s="652"/>
      <c r="R159" s="11"/>
    </row>
    <row r="160" spans="2:18" x14ac:dyDescent="0.25">
      <c r="B160" s="736"/>
      <c r="C160" s="757"/>
      <c r="D160" s="758"/>
      <c r="E160" s="759"/>
      <c r="F160" s="764">
        <v>633013</v>
      </c>
      <c r="G160" s="106" t="s">
        <v>356</v>
      </c>
      <c r="H160" s="106">
        <v>0</v>
      </c>
      <c r="I160" s="106">
        <v>207</v>
      </c>
      <c r="J160" s="106">
        <v>0</v>
      </c>
      <c r="K160" s="106">
        <v>99</v>
      </c>
      <c r="L160" s="765">
        <v>0</v>
      </c>
      <c r="M160" s="106"/>
      <c r="N160" s="106"/>
      <c r="O160" s="652"/>
      <c r="P160" s="652"/>
      <c r="Q160" s="652"/>
      <c r="R160" s="11"/>
    </row>
    <row r="161" spans="2:18" x14ac:dyDescent="0.25">
      <c r="B161" s="736"/>
      <c r="C161" s="757"/>
      <c r="D161" s="758"/>
      <c r="E161" s="759" t="s">
        <v>351</v>
      </c>
      <c r="F161" s="760">
        <v>635</v>
      </c>
      <c r="G161" s="761" t="s">
        <v>342</v>
      </c>
      <c r="H161" s="761">
        <f t="shared" ref="H161:N161" si="24">H162+H163+H164+H165</f>
        <v>646.04999999999995</v>
      </c>
      <c r="I161" s="761">
        <f t="shared" si="24"/>
        <v>2007.6</v>
      </c>
      <c r="J161" s="761">
        <f t="shared" si="24"/>
        <v>192</v>
      </c>
      <c r="K161" s="761">
        <f t="shared" si="24"/>
        <v>196</v>
      </c>
      <c r="L161" s="762">
        <f t="shared" si="24"/>
        <v>1300</v>
      </c>
      <c r="M161" s="761">
        <f t="shared" si="24"/>
        <v>900</v>
      </c>
      <c r="N161" s="761">
        <f t="shared" si="24"/>
        <v>900</v>
      </c>
      <c r="O161" s="652"/>
      <c r="P161" s="652"/>
      <c r="Q161" s="652"/>
      <c r="R161" s="11"/>
    </row>
    <row r="162" spans="2:18" x14ac:dyDescent="0.25">
      <c r="B162" s="736"/>
      <c r="C162" s="757"/>
      <c r="D162" s="758"/>
      <c r="E162" s="759"/>
      <c r="F162" s="764">
        <v>635004</v>
      </c>
      <c r="G162" s="106" t="s">
        <v>339</v>
      </c>
      <c r="H162" s="106">
        <v>156.37</v>
      </c>
      <c r="I162" s="106">
        <v>37.6</v>
      </c>
      <c r="J162" s="106">
        <v>92</v>
      </c>
      <c r="K162" s="765">
        <v>96</v>
      </c>
      <c r="L162" s="765">
        <v>500</v>
      </c>
      <c r="M162" s="106">
        <v>500</v>
      </c>
      <c r="N162" s="106">
        <v>500</v>
      </c>
      <c r="O162" s="652"/>
      <c r="P162" s="652"/>
      <c r="Q162" s="652"/>
      <c r="R162" s="11"/>
    </row>
    <row r="163" spans="2:18" x14ac:dyDescent="0.25">
      <c r="B163" s="736"/>
      <c r="C163" s="757"/>
      <c r="D163" s="758"/>
      <c r="E163" s="759"/>
      <c r="F163" s="766">
        <v>635004</v>
      </c>
      <c r="G163" s="767" t="s">
        <v>339</v>
      </c>
      <c r="H163" s="767">
        <v>489.68</v>
      </c>
      <c r="I163" s="767">
        <v>0</v>
      </c>
      <c r="J163" s="767">
        <v>100</v>
      </c>
      <c r="K163" s="768">
        <v>100</v>
      </c>
      <c r="L163" s="768">
        <v>500</v>
      </c>
      <c r="M163" s="767">
        <v>100</v>
      </c>
      <c r="N163" s="767">
        <v>100</v>
      </c>
      <c r="O163" s="652"/>
      <c r="P163" s="652"/>
      <c r="Q163" s="652"/>
      <c r="R163" s="11"/>
    </row>
    <row r="164" spans="2:18" x14ac:dyDescent="0.25">
      <c r="B164" s="736"/>
      <c r="C164" s="757"/>
      <c r="D164" s="758"/>
      <c r="E164" s="759"/>
      <c r="F164" s="764">
        <v>635006</v>
      </c>
      <c r="G164" s="106" t="s">
        <v>47</v>
      </c>
      <c r="H164" s="106">
        <v>0</v>
      </c>
      <c r="I164" s="106">
        <v>0</v>
      </c>
      <c r="J164" s="106">
        <v>0</v>
      </c>
      <c r="K164" s="765">
        <v>0</v>
      </c>
      <c r="L164" s="765">
        <v>300</v>
      </c>
      <c r="M164" s="106">
        <v>300</v>
      </c>
      <c r="N164" s="106">
        <v>300</v>
      </c>
      <c r="O164" s="652"/>
      <c r="P164" s="652"/>
      <c r="Q164" s="652"/>
      <c r="R164" s="11"/>
    </row>
    <row r="165" spans="2:18" x14ac:dyDescent="0.25">
      <c r="B165" s="736"/>
      <c r="C165" s="757"/>
      <c r="D165" s="758"/>
      <c r="E165" s="759"/>
      <c r="F165" s="774">
        <v>635006</v>
      </c>
      <c r="G165" s="775" t="s">
        <v>47</v>
      </c>
      <c r="H165" s="775">
        <v>0</v>
      </c>
      <c r="I165" s="775">
        <v>1970</v>
      </c>
      <c r="J165" s="775">
        <v>0</v>
      </c>
      <c r="K165" s="776">
        <v>0</v>
      </c>
      <c r="L165" s="776">
        <v>0</v>
      </c>
      <c r="M165" s="775">
        <v>0</v>
      </c>
      <c r="N165" s="775">
        <v>0</v>
      </c>
      <c r="O165" s="652"/>
      <c r="P165" s="652"/>
      <c r="Q165" s="652"/>
      <c r="R165" s="11"/>
    </row>
    <row r="166" spans="2:18" x14ac:dyDescent="0.25">
      <c r="B166" s="736"/>
      <c r="C166" s="757"/>
      <c r="D166" s="758"/>
      <c r="E166" s="759" t="s">
        <v>351</v>
      </c>
      <c r="F166" s="777">
        <v>637</v>
      </c>
      <c r="G166" s="761" t="s">
        <v>49</v>
      </c>
      <c r="H166" s="761">
        <f>H167+H168+H169+H171+H172+H173+H174</f>
        <v>1504.3</v>
      </c>
      <c r="I166" s="761">
        <f>I168+I169+I171+I172+I173+I174+I167</f>
        <v>3128.0600000000004</v>
      </c>
      <c r="J166" s="761">
        <f>J167+J168+J169+J170+J171+J172+J173+J174</f>
        <v>1400</v>
      </c>
      <c r="K166" s="761">
        <f>K167+K168+K169+K171+K172+K173+K174</f>
        <v>1550</v>
      </c>
      <c r="L166" s="762">
        <f>L167+L168+L169+L171+L173+L174</f>
        <v>4100</v>
      </c>
      <c r="M166" s="761">
        <f>M167+M168+M169+M171+M173+M174</f>
        <v>3400</v>
      </c>
      <c r="N166" s="761">
        <f>N167+N168+N169+N171+N173+N174</f>
        <v>3400</v>
      </c>
      <c r="O166" s="652"/>
      <c r="P166" s="652"/>
      <c r="Q166" s="652"/>
      <c r="R166" s="11"/>
    </row>
    <row r="167" spans="2:18" x14ac:dyDescent="0.25">
      <c r="B167" s="736"/>
      <c r="C167" s="757"/>
      <c r="D167" s="758"/>
      <c r="E167" s="759"/>
      <c r="F167" s="788">
        <v>637001</v>
      </c>
      <c r="G167" s="789" t="s">
        <v>357</v>
      </c>
      <c r="H167" s="106">
        <v>0</v>
      </c>
      <c r="I167" s="106">
        <v>15</v>
      </c>
      <c r="J167" s="106">
        <v>0</v>
      </c>
      <c r="K167" s="765">
        <v>0</v>
      </c>
      <c r="L167" s="765">
        <v>100</v>
      </c>
      <c r="M167" s="106">
        <v>100</v>
      </c>
      <c r="N167" s="106">
        <v>100</v>
      </c>
      <c r="O167" s="652"/>
      <c r="P167" s="652"/>
      <c r="Q167" s="652"/>
      <c r="R167" s="11"/>
    </row>
    <row r="168" spans="2:18" x14ac:dyDescent="0.25">
      <c r="B168" s="736"/>
      <c r="C168" s="757"/>
      <c r="D168" s="758"/>
      <c r="E168" s="759"/>
      <c r="F168" s="778">
        <v>637004</v>
      </c>
      <c r="G168" s="106" t="s">
        <v>53</v>
      </c>
      <c r="H168" s="106">
        <v>171.47</v>
      </c>
      <c r="I168" s="106">
        <v>462.48</v>
      </c>
      <c r="J168" s="106">
        <v>0</v>
      </c>
      <c r="K168" s="765">
        <v>0</v>
      </c>
      <c r="L168" s="765">
        <v>500</v>
      </c>
      <c r="M168" s="106">
        <v>500</v>
      </c>
      <c r="N168" s="106">
        <v>500</v>
      </c>
      <c r="O168" s="652"/>
      <c r="P168" s="652"/>
      <c r="Q168" s="652"/>
      <c r="R168" s="11"/>
    </row>
    <row r="169" spans="2:18" x14ac:dyDescent="0.25">
      <c r="B169" s="736"/>
      <c r="C169" s="757"/>
      <c r="D169" s="758"/>
      <c r="E169" s="759"/>
      <c r="F169" s="780">
        <v>637004</v>
      </c>
      <c r="G169" s="767" t="s">
        <v>53</v>
      </c>
      <c r="H169" s="767">
        <v>5.32</v>
      </c>
      <c r="I169" s="767">
        <v>1161</v>
      </c>
      <c r="J169" s="767">
        <v>150</v>
      </c>
      <c r="K169" s="768">
        <v>150</v>
      </c>
      <c r="L169" s="768">
        <v>500</v>
      </c>
      <c r="M169" s="767">
        <v>150</v>
      </c>
      <c r="N169" s="767">
        <v>150</v>
      </c>
      <c r="O169" s="652"/>
      <c r="P169" s="652"/>
      <c r="Q169" s="652"/>
      <c r="R169" s="11"/>
    </row>
    <row r="170" spans="2:18" x14ac:dyDescent="0.25">
      <c r="B170" s="736"/>
      <c r="C170" s="757"/>
      <c r="D170" s="758"/>
      <c r="E170" s="759"/>
      <c r="F170" s="778">
        <v>637005</v>
      </c>
      <c r="G170" s="106" t="s">
        <v>358</v>
      </c>
      <c r="H170" s="106">
        <v>0</v>
      </c>
      <c r="I170" s="106">
        <v>0</v>
      </c>
      <c r="J170" s="106">
        <v>150</v>
      </c>
      <c r="K170" s="765">
        <v>0</v>
      </c>
      <c r="L170" s="765">
        <v>0</v>
      </c>
      <c r="M170" s="106">
        <v>0</v>
      </c>
      <c r="N170" s="106">
        <v>0</v>
      </c>
      <c r="O170" s="652"/>
      <c r="P170" s="652"/>
      <c r="Q170" s="652"/>
      <c r="R170" s="11"/>
    </row>
    <row r="171" spans="2:18" x14ac:dyDescent="0.25">
      <c r="B171" s="736"/>
      <c r="C171" s="757"/>
      <c r="D171" s="758"/>
      <c r="E171" s="771"/>
      <c r="F171" s="790">
        <v>637005</v>
      </c>
      <c r="G171" s="775" t="s">
        <v>358</v>
      </c>
      <c r="H171" s="767">
        <v>0</v>
      </c>
      <c r="I171" s="767">
        <v>0</v>
      </c>
      <c r="J171" s="775">
        <v>0</v>
      </c>
      <c r="K171" s="768">
        <v>150</v>
      </c>
      <c r="L171" s="768">
        <v>500</v>
      </c>
      <c r="M171" s="767">
        <v>150</v>
      </c>
      <c r="N171" s="767">
        <v>150</v>
      </c>
      <c r="O171" s="652"/>
      <c r="P171" s="652"/>
      <c r="Q171" s="652"/>
      <c r="R171" s="11"/>
    </row>
    <row r="172" spans="2:18" x14ac:dyDescent="0.25">
      <c r="B172" s="736"/>
      <c r="C172" s="757"/>
      <c r="D172" s="758"/>
      <c r="E172" s="759"/>
      <c r="F172" s="778">
        <v>637006</v>
      </c>
      <c r="G172" s="106" t="s">
        <v>343</v>
      </c>
      <c r="H172" s="106">
        <v>15</v>
      </c>
      <c r="I172" s="106">
        <v>45.28</v>
      </c>
      <c r="J172" s="106">
        <v>0</v>
      </c>
      <c r="K172" s="765">
        <v>0</v>
      </c>
      <c r="L172" s="765">
        <v>100</v>
      </c>
      <c r="M172" s="106">
        <v>150</v>
      </c>
      <c r="N172" s="106">
        <v>150</v>
      </c>
      <c r="O172" s="652"/>
      <c r="P172" s="652"/>
      <c r="Q172" s="652"/>
      <c r="R172" s="11"/>
    </row>
    <row r="173" spans="2:18" x14ac:dyDescent="0.25">
      <c r="B173" s="736"/>
      <c r="C173" s="757"/>
      <c r="D173" s="758"/>
      <c r="E173" s="759"/>
      <c r="F173" s="778">
        <v>637014</v>
      </c>
      <c r="G173" s="106" t="s">
        <v>56</v>
      </c>
      <c r="H173" s="106">
        <v>1096.28</v>
      </c>
      <c r="I173" s="106">
        <v>1229.8800000000001</v>
      </c>
      <c r="J173" s="106">
        <v>900</v>
      </c>
      <c r="K173" s="765">
        <v>1000</v>
      </c>
      <c r="L173" s="765">
        <v>1500</v>
      </c>
      <c r="M173" s="106">
        <v>1500</v>
      </c>
      <c r="N173" s="106">
        <v>1500</v>
      </c>
      <c r="O173" s="652"/>
      <c r="P173" s="652"/>
      <c r="Q173" s="652"/>
      <c r="R173" s="11"/>
    </row>
    <row r="174" spans="2:18" x14ac:dyDescent="0.25">
      <c r="B174" s="736"/>
      <c r="C174" s="757"/>
      <c r="D174" s="758"/>
      <c r="E174" s="759"/>
      <c r="F174" s="778">
        <v>637016</v>
      </c>
      <c r="G174" s="106" t="s">
        <v>58</v>
      </c>
      <c r="H174" s="106">
        <v>216.23</v>
      </c>
      <c r="I174" s="106">
        <v>214.42</v>
      </c>
      <c r="J174" s="106">
        <v>200</v>
      </c>
      <c r="K174" s="765">
        <v>250</v>
      </c>
      <c r="L174" s="765">
        <v>1000</v>
      </c>
      <c r="M174" s="106">
        <v>1000</v>
      </c>
      <c r="N174" s="106">
        <v>1000</v>
      </c>
      <c r="O174" s="652"/>
      <c r="P174" s="652"/>
      <c r="Q174" s="652"/>
      <c r="R174" s="11"/>
    </row>
    <row r="175" spans="2:18" x14ac:dyDescent="0.25">
      <c r="B175" s="736"/>
      <c r="C175" s="757"/>
      <c r="D175" s="758"/>
      <c r="E175" s="782" t="s">
        <v>351</v>
      </c>
      <c r="F175" s="777">
        <v>642</v>
      </c>
      <c r="G175" s="761" t="s">
        <v>345</v>
      </c>
      <c r="H175" s="791">
        <f>H176</f>
        <v>57.19</v>
      </c>
      <c r="I175" s="213">
        <f>I176</f>
        <v>179.38</v>
      </c>
      <c r="J175" s="146">
        <v>0</v>
      </c>
      <c r="K175" s="792">
        <f>K176</f>
        <v>0</v>
      </c>
      <c r="L175" s="792">
        <f>L176</f>
        <v>0</v>
      </c>
      <c r="M175" s="213">
        <f>M176</f>
        <v>0</v>
      </c>
      <c r="N175" s="213">
        <f>N176</f>
        <v>0</v>
      </c>
      <c r="O175" s="652"/>
      <c r="P175" s="652"/>
      <c r="Q175" s="652"/>
      <c r="R175" s="11"/>
    </row>
    <row r="176" spans="2:18" x14ac:dyDescent="0.25">
      <c r="B176" s="736"/>
      <c r="C176" s="793"/>
      <c r="D176" s="758"/>
      <c r="E176" s="794"/>
      <c r="F176" s="795">
        <v>642015</v>
      </c>
      <c r="G176" s="796" t="s">
        <v>347</v>
      </c>
      <c r="H176" s="797">
        <v>57.19</v>
      </c>
      <c r="I176" s="798">
        <v>179.38</v>
      </c>
      <c r="J176" s="104">
        <v>0</v>
      </c>
      <c r="K176" s="798">
        <v>0</v>
      </c>
      <c r="L176" s="798">
        <v>0</v>
      </c>
      <c r="M176" s="105">
        <v>0</v>
      </c>
      <c r="N176" s="105">
        <v>0</v>
      </c>
      <c r="O176" s="652"/>
      <c r="P176" s="652"/>
      <c r="Q176" s="652"/>
      <c r="R176" s="11"/>
    </row>
    <row r="177" spans="1:18" x14ac:dyDescent="0.25">
      <c r="A177" s="9"/>
      <c r="B177" s="738"/>
      <c r="C177" s="799">
        <v>2</v>
      </c>
      <c r="D177" s="800"/>
      <c r="E177" s="801"/>
      <c r="F177" s="802" t="s">
        <v>359</v>
      </c>
      <c r="G177" s="803"/>
      <c r="H177" s="745">
        <f>H178+H188+H206+H255+H256</f>
        <v>284945.32</v>
      </c>
      <c r="I177" s="745">
        <f>I178+I188+I206+I256</f>
        <v>362007.62999999995</v>
      </c>
      <c r="J177" s="747">
        <f>J178+J188+J206+J256</f>
        <v>344680</v>
      </c>
      <c r="K177" s="746">
        <f>K178+K179+K188+K206</f>
        <v>377422.9</v>
      </c>
      <c r="L177" s="745">
        <f>L178+L179+L188+L206+L256</f>
        <v>379671.11975500005</v>
      </c>
      <c r="M177" s="745">
        <f>M178+M179+M188+M206+M256</f>
        <v>398254.01374274999</v>
      </c>
      <c r="N177" s="748">
        <f>N178+N179+N188+N206+N256</f>
        <v>417754.4957898875</v>
      </c>
      <c r="O177" s="407"/>
      <c r="P177" s="407"/>
      <c r="Q177" s="407"/>
      <c r="R177" s="11"/>
    </row>
    <row r="178" spans="1:18" x14ac:dyDescent="0.25">
      <c r="B178" s="804"/>
      <c r="C178" s="721"/>
      <c r="D178" s="721"/>
      <c r="E178" s="805"/>
      <c r="F178" s="760">
        <v>610</v>
      </c>
      <c r="G178" s="761" t="s">
        <v>320</v>
      </c>
      <c r="H178" s="806">
        <f>H180+H182+H187</f>
        <v>181364.81</v>
      </c>
      <c r="I178" s="762">
        <f>I180+I182+I187</f>
        <v>208323.83</v>
      </c>
      <c r="J178" s="762">
        <f>J180+J181+J182+J187</f>
        <v>209218</v>
      </c>
      <c r="K178" s="762">
        <f>K180+K183+K185+K187</f>
        <v>115735</v>
      </c>
      <c r="L178" s="762">
        <f>L180+L183+L185+L187</f>
        <v>121521.75000000001</v>
      </c>
      <c r="M178" s="762">
        <f>M180+M183+M185+M187</f>
        <v>127597.83749999999</v>
      </c>
      <c r="N178" s="761">
        <f>N180+N183+N185+N187</f>
        <v>133977.729375</v>
      </c>
    </row>
    <row r="179" spans="1:18" x14ac:dyDescent="0.25">
      <c r="B179" s="804"/>
      <c r="C179" s="721"/>
      <c r="D179" s="721"/>
      <c r="E179" s="805"/>
      <c r="F179" s="760">
        <v>610</v>
      </c>
      <c r="G179" s="761" t="s">
        <v>320</v>
      </c>
      <c r="H179" s="806">
        <v>0</v>
      </c>
      <c r="I179" s="762">
        <v>0</v>
      </c>
      <c r="J179" s="762">
        <v>0</v>
      </c>
      <c r="K179" s="762">
        <f>K181+K184+K186</f>
        <v>108165</v>
      </c>
      <c r="L179" s="762">
        <f>L181+L184+L186</f>
        <v>113573.25000000001</v>
      </c>
      <c r="M179" s="762">
        <f>M181+M184+M186</f>
        <v>119251.91249999999</v>
      </c>
      <c r="N179" s="761">
        <f>N181+N184+N186</f>
        <v>125214.50812500001</v>
      </c>
    </row>
    <row r="180" spans="1:18" ht="26.25" x14ac:dyDescent="0.25">
      <c r="B180" s="804"/>
      <c r="C180" s="721"/>
      <c r="D180" s="721"/>
      <c r="E180" s="805" t="s">
        <v>360</v>
      </c>
      <c r="F180" s="760">
        <v>611</v>
      </c>
      <c r="G180" s="763" t="s">
        <v>321</v>
      </c>
      <c r="H180" s="806">
        <v>132851.60999999999</v>
      </c>
      <c r="I180" s="762">
        <v>152960.93</v>
      </c>
      <c r="J180" s="762">
        <v>82872</v>
      </c>
      <c r="K180" s="762">
        <v>90552</v>
      </c>
      <c r="L180" s="762">
        <f t="shared" ref="L180:N181" si="25">K180*5%+K180</f>
        <v>95079.6</v>
      </c>
      <c r="M180" s="762">
        <f t="shared" si="25"/>
        <v>99833.58</v>
      </c>
      <c r="N180" s="761">
        <f t="shared" si="25"/>
        <v>104825.25900000001</v>
      </c>
    </row>
    <row r="181" spans="1:18" ht="26.25" x14ac:dyDescent="0.25">
      <c r="B181" s="804"/>
      <c r="C181" s="721"/>
      <c r="D181" s="721"/>
      <c r="E181" s="805" t="s">
        <v>361</v>
      </c>
      <c r="F181" s="760">
        <v>611</v>
      </c>
      <c r="G181" s="763" t="s">
        <v>321</v>
      </c>
      <c r="H181" s="806">
        <v>0</v>
      </c>
      <c r="I181" s="762">
        <v>0</v>
      </c>
      <c r="J181" s="762">
        <v>82872</v>
      </c>
      <c r="K181" s="762">
        <v>84482</v>
      </c>
      <c r="L181" s="762">
        <f t="shared" si="25"/>
        <v>88706.1</v>
      </c>
      <c r="M181" s="762">
        <f t="shared" si="25"/>
        <v>93141.404999999999</v>
      </c>
      <c r="N181" s="761">
        <f t="shared" si="25"/>
        <v>97798.475250000003</v>
      </c>
    </row>
    <row r="182" spans="1:18" x14ac:dyDescent="0.25">
      <c r="B182" s="804"/>
      <c r="C182" s="721"/>
      <c r="D182" s="721"/>
      <c r="E182" s="805"/>
      <c r="F182" s="760">
        <v>612</v>
      </c>
      <c r="G182" s="761" t="s">
        <v>5</v>
      </c>
      <c r="H182" s="806">
        <f>H183+H185</f>
        <v>32618</v>
      </c>
      <c r="I182" s="762">
        <f>I183+I185</f>
        <v>39296.47</v>
      </c>
      <c r="J182" s="762">
        <f>J183+J184+J185+J186</f>
        <v>40874</v>
      </c>
      <c r="K182" s="762">
        <f>K184+K186+K183+K185</f>
        <v>45866</v>
      </c>
      <c r="L182" s="762">
        <f>L183+L184+L185+L186</f>
        <v>48159.3</v>
      </c>
      <c r="M182" s="762">
        <f>M183+M184+M185+M186</f>
        <v>50567.264999999999</v>
      </c>
      <c r="N182" s="761">
        <f>N183+N184+N185+N186</f>
        <v>53095.628249999994</v>
      </c>
      <c r="O182" s="402"/>
      <c r="P182" s="402"/>
      <c r="Q182" s="402"/>
    </row>
    <row r="183" spans="1:18" x14ac:dyDescent="0.25">
      <c r="B183" s="804"/>
      <c r="C183" s="721"/>
      <c r="D183" s="721"/>
      <c r="E183" s="805" t="s">
        <v>360</v>
      </c>
      <c r="F183" s="764">
        <v>612001</v>
      </c>
      <c r="G183" s="106" t="s">
        <v>322</v>
      </c>
      <c r="H183" s="807">
        <v>19384</v>
      </c>
      <c r="I183" s="765">
        <v>23564.400000000001</v>
      </c>
      <c r="J183" s="765">
        <v>12642</v>
      </c>
      <c r="K183" s="765">
        <v>13832</v>
      </c>
      <c r="L183" s="765">
        <f>K183*5%+K183</f>
        <v>14523.6</v>
      </c>
      <c r="M183" s="765">
        <f>L183*5%+L183</f>
        <v>15249.78</v>
      </c>
      <c r="N183" s="106">
        <f>M183*5%+M183</f>
        <v>16012.269</v>
      </c>
      <c r="O183" s="402"/>
      <c r="P183" s="402"/>
      <c r="Q183" s="402"/>
    </row>
    <row r="184" spans="1:18" x14ac:dyDescent="0.25">
      <c r="B184" s="804"/>
      <c r="C184" s="721"/>
      <c r="D184" s="721"/>
      <c r="E184" s="805" t="s">
        <v>361</v>
      </c>
      <c r="F184" s="764">
        <v>612001</v>
      </c>
      <c r="G184" s="106" t="s">
        <v>322</v>
      </c>
      <c r="H184" s="808">
        <v>0</v>
      </c>
      <c r="I184" s="765">
        <v>0</v>
      </c>
      <c r="J184" s="765">
        <v>12640</v>
      </c>
      <c r="K184" s="765">
        <v>13832</v>
      </c>
      <c r="L184" s="765">
        <f t="shared" ref="L184:N187" si="26">K184*5%+K184</f>
        <v>14523.6</v>
      </c>
      <c r="M184" s="765">
        <f t="shared" si="26"/>
        <v>15249.78</v>
      </c>
      <c r="N184" s="106">
        <f t="shared" si="26"/>
        <v>16012.269</v>
      </c>
      <c r="O184" s="407"/>
      <c r="P184" s="671"/>
      <c r="Q184" s="670"/>
    </row>
    <row r="185" spans="1:18" x14ac:dyDescent="0.25">
      <c r="B185" s="804"/>
      <c r="C185" s="721"/>
      <c r="D185" s="721"/>
      <c r="E185" s="805" t="s">
        <v>360</v>
      </c>
      <c r="F185" s="764">
        <v>612002</v>
      </c>
      <c r="G185" s="106" t="s">
        <v>324</v>
      </c>
      <c r="H185" s="808">
        <v>13234</v>
      </c>
      <c r="I185" s="765">
        <v>15732.07</v>
      </c>
      <c r="J185" s="765">
        <v>7796</v>
      </c>
      <c r="K185" s="765">
        <v>8351</v>
      </c>
      <c r="L185" s="765">
        <f t="shared" si="26"/>
        <v>8768.5499999999993</v>
      </c>
      <c r="M185" s="765">
        <f t="shared" si="26"/>
        <v>9206.9774999999991</v>
      </c>
      <c r="N185" s="106">
        <f t="shared" si="26"/>
        <v>9667.3263749999987</v>
      </c>
      <c r="O185" s="407"/>
      <c r="P185" s="671"/>
      <c r="Q185" s="670"/>
    </row>
    <row r="186" spans="1:18" x14ac:dyDescent="0.25">
      <c r="B186" s="804"/>
      <c r="C186" s="721"/>
      <c r="D186" s="721"/>
      <c r="E186" s="805" t="s">
        <v>361</v>
      </c>
      <c r="F186" s="764">
        <v>612002</v>
      </c>
      <c r="G186" s="106" t="s">
        <v>324</v>
      </c>
      <c r="H186" s="808">
        <v>0</v>
      </c>
      <c r="I186" s="765">
        <v>0</v>
      </c>
      <c r="J186" s="765">
        <v>7796</v>
      </c>
      <c r="K186" s="765">
        <v>9851</v>
      </c>
      <c r="L186" s="765">
        <f t="shared" si="26"/>
        <v>10343.549999999999</v>
      </c>
      <c r="M186" s="765">
        <f t="shared" si="26"/>
        <v>10860.727499999999</v>
      </c>
      <c r="N186" s="106">
        <f t="shared" si="26"/>
        <v>11403.763874999999</v>
      </c>
      <c r="O186" s="672"/>
      <c r="P186" s="671"/>
      <c r="Q186" s="673"/>
    </row>
    <row r="187" spans="1:18" x14ac:dyDescent="0.25">
      <c r="B187" s="804"/>
      <c r="C187" s="721"/>
      <c r="D187" s="721"/>
      <c r="E187" s="805"/>
      <c r="F187" s="764">
        <v>614</v>
      </c>
      <c r="G187" s="106" t="s">
        <v>6</v>
      </c>
      <c r="H187" s="808">
        <v>15895.2</v>
      </c>
      <c r="I187" s="765">
        <v>16066.43</v>
      </c>
      <c r="J187" s="765">
        <v>2600</v>
      </c>
      <c r="K187" s="765">
        <v>3000</v>
      </c>
      <c r="L187" s="765">
        <f t="shared" si="26"/>
        <v>3150</v>
      </c>
      <c r="M187" s="765">
        <f t="shared" si="26"/>
        <v>3307.5</v>
      </c>
      <c r="N187" s="106">
        <f t="shared" si="26"/>
        <v>3472.875</v>
      </c>
      <c r="O187" s="672"/>
      <c r="P187" s="671"/>
      <c r="Q187" s="673"/>
    </row>
    <row r="188" spans="1:18" x14ac:dyDescent="0.25">
      <c r="B188" s="804"/>
      <c r="C188" s="721"/>
      <c r="D188" s="721"/>
      <c r="E188" s="805"/>
      <c r="F188" s="760">
        <v>620</v>
      </c>
      <c r="G188" s="761" t="s">
        <v>326</v>
      </c>
      <c r="H188" s="806">
        <f>H189+H191+H193</f>
        <v>60668.700000000004</v>
      </c>
      <c r="I188" s="762">
        <f>I189+I191+I193</f>
        <v>72827.5</v>
      </c>
      <c r="J188" s="762">
        <f>J189+J190+J191+J192+J193</f>
        <v>73122</v>
      </c>
      <c r="K188" s="762">
        <f>K189+K191+K193+K190+K192</f>
        <v>78103.05</v>
      </c>
      <c r="L188" s="762">
        <f>L189+L190+L191+L192+L193</f>
        <v>82114.319755000019</v>
      </c>
      <c r="M188" s="761">
        <f>M189+M191+M193+M190+M192</f>
        <v>86220.035742749984</v>
      </c>
      <c r="N188" s="761">
        <f>N189+N191+N193+N190+N192</f>
        <v>90531.387529887506</v>
      </c>
      <c r="O188" s="674"/>
      <c r="Q188" s="670"/>
    </row>
    <row r="189" spans="1:18" x14ac:dyDescent="0.25">
      <c r="B189" s="804"/>
      <c r="C189" s="721"/>
      <c r="D189" s="721"/>
      <c r="E189" s="805" t="s">
        <v>360</v>
      </c>
      <c r="F189" s="760">
        <v>621</v>
      </c>
      <c r="G189" s="761" t="s">
        <v>327</v>
      </c>
      <c r="H189" s="762">
        <v>11323.56</v>
      </c>
      <c r="I189" s="762">
        <v>14954.43</v>
      </c>
      <c r="J189" s="762">
        <v>8641</v>
      </c>
      <c r="K189" s="762">
        <v>9249</v>
      </c>
      <c r="L189" s="762">
        <f>L178*10%*42.14%*2</f>
        <v>10241.853090000002</v>
      </c>
      <c r="M189" s="762">
        <f>M178*10%*42.14%*2</f>
        <v>10753.945744500001</v>
      </c>
      <c r="N189" s="761">
        <f>N178*10%*42.14%*2</f>
        <v>11291.643031725</v>
      </c>
      <c r="O189" s="45"/>
      <c r="Q189" s="670"/>
    </row>
    <row r="190" spans="1:18" x14ac:dyDescent="0.25">
      <c r="B190" s="804"/>
      <c r="C190" s="721"/>
      <c r="D190" s="721"/>
      <c r="E190" s="805" t="s">
        <v>361</v>
      </c>
      <c r="F190" s="760">
        <v>621</v>
      </c>
      <c r="G190" s="761" t="s">
        <v>327</v>
      </c>
      <c r="H190" s="762">
        <v>0</v>
      </c>
      <c r="I190" s="762">
        <v>0</v>
      </c>
      <c r="J190" s="762">
        <v>8381</v>
      </c>
      <c r="K190" s="762">
        <v>8343</v>
      </c>
      <c r="L190" s="762">
        <f>L179*10%*37.16%*2</f>
        <v>8440.7639400000007</v>
      </c>
      <c r="M190" s="762">
        <f>M179*10%*37.16%*2</f>
        <v>8862.8021369999988</v>
      </c>
      <c r="N190" s="761">
        <f>N179*10%*37.16%*2</f>
        <v>9305.9422438500005</v>
      </c>
      <c r="O190" s="45"/>
      <c r="Q190" s="670"/>
    </row>
    <row r="191" spans="1:18" x14ac:dyDescent="0.25">
      <c r="B191" s="804"/>
      <c r="C191" s="721"/>
      <c r="D191" s="721"/>
      <c r="E191" s="805" t="s">
        <v>360</v>
      </c>
      <c r="F191" s="760">
        <v>623</v>
      </c>
      <c r="G191" s="761" t="s">
        <v>328</v>
      </c>
      <c r="H191" s="762">
        <v>4665.5</v>
      </c>
      <c r="I191" s="762">
        <v>5631.73</v>
      </c>
      <c r="J191" s="762">
        <v>1950</v>
      </c>
      <c r="K191" s="762">
        <v>2324</v>
      </c>
      <c r="L191" s="762">
        <f>L178*10%*10.35%*2</f>
        <v>2515.5002250000007</v>
      </c>
      <c r="M191" s="762">
        <f>M178*10%*10.35%*2</f>
        <v>2641.27523625</v>
      </c>
      <c r="N191" s="761">
        <f>N178*10%*10.35%*2</f>
        <v>2773.3389980624997</v>
      </c>
      <c r="O191" s="404"/>
      <c r="P191" s="404"/>
      <c r="Q191" s="670"/>
    </row>
    <row r="192" spans="1:18" x14ac:dyDescent="0.25">
      <c r="B192" s="804"/>
      <c r="C192" s="721"/>
      <c r="D192" s="721"/>
      <c r="E192" s="805" t="s">
        <v>361</v>
      </c>
      <c r="F192" s="760">
        <v>623</v>
      </c>
      <c r="G192" s="761" t="s">
        <v>328</v>
      </c>
      <c r="H192" s="762">
        <v>0</v>
      </c>
      <c r="I192" s="762">
        <v>0</v>
      </c>
      <c r="J192" s="762">
        <v>1950</v>
      </c>
      <c r="K192" s="762">
        <v>2324</v>
      </c>
      <c r="L192" s="762">
        <v>2260</v>
      </c>
      <c r="M192" s="762">
        <v>2373</v>
      </c>
      <c r="N192" s="761">
        <v>2492</v>
      </c>
      <c r="O192" s="404"/>
      <c r="P192" s="404"/>
      <c r="Q192" s="670"/>
    </row>
    <row r="193" spans="2:15" x14ac:dyDescent="0.25">
      <c r="B193" s="804"/>
      <c r="C193" s="721"/>
      <c r="D193" s="721"/>
      <c r="E193" s="805"/>
      <c r="F193" s="760">
        <v>625</v>
      </c>
      <c r="G193" s="761" t="s">
        <v>329</v>
      </c>
      <c r="H193" s="762">
        <f>H194+H196+H198+H200+H202+H204</f>
        <v>44679.640000000007</v>
      </c>
      <c r="I193" s="762">
        <f>I194+I196+I198+I200+I202+I204</f>
        <v>52241.34</v>
      </c>
      <c r="J193" s="762">
        <f>J194+J195+J197+J196+J198+J199+J200+J201+J202+J204+J205+J203</f>
        <v>52200</v>
      </c>
      <c r="K193" s="762">
        <f>K194+K195+K196+K197+K198+K199+K200+K201+K202+K203+K204+K205</f>
        <v>55863.05</v>
      </c>
      <c r="L193" s="762">
        <f>L194+L195+L196+L197+L198+L199+L200+L201+L202+L203+L204+L205</f>
        <v>58656.202500000014</v>
      </c>
      <c r="M193" s="762">
        <f>M194+M195+M196+M197+M198+M199+M200+M201+M202+M203+M204+M205</f>
        <v>61589.012624999988</v>
      </c>
      <c r="N193" s="761">
        <f>N194+N195+N196+N197+N198+N199+N200+N201+N202+N203+N204+N205</f>
        <v>64668.463256250005</v>
      </c>
      <c r="O193" s="45"/>
    </row>
    <row r="194" spans="2:15" x14ac:dyDescent="0.25">
      <c r="B194" s="804"/>
      <c r="C194" s="721"/>
      <c r="D194" s="721"/>
      <c r="E194" s="805" t="s">
        <v>360</v>
      </c>
      <c r="F194" s="764">
        <v>625001</v>
      </c>
      <c r="G194" s="106" t="s">
        <v>12</v>
      </c>
      <c r="H194" s="765">
        <v>2540.4299999999998</v>
      </c>
      <c r="I194" s="765">
        <v>2972.17</v>
      </c>
      <c r="J194" s="765">
        <v>1482</v>
      </c>
      <c r="K194" s="765">
        <f t="shared" ref="K194:N195" si="27">K178*1.4%</f>
        <v>1620.2899999999997</v>
      </c>
      <c r="L194" s="765">
        <f t="shared" si="27"/>
        <v>1701.3045</v>
      </c>
      <c r="M194" s="106">
        <f t="shared" si="27"/>
        <v>1786.3697249999998</v>
      </c>
      <c r="N194" s="106">
        <f t="shared" si="27"/>
        <v>1875.6882112499998</v>
      </c>
      <c r="O194" s="4"/>
    </row>
    <row r="195" spans="2:15" x14ac:dyDescent="0.25">
      <c r="B195" s="804"/>
      <c r="C195" s="721"/>
      <c r="D195" s="721"/>
      <c r="E195" s="805" t="s">
        <v>361</v>
      </c>
      <c r="F195" s="764">
        <v>625001</v>
      </c>
      <c r="G195" s="106" t="s">
        <v>12</v>
      </c>
      <c r="H195" s="765">
        <v>0</v>
      </c>
      <c r="I195" s="765">
        <v>0</v>
      </c>
      <c r="J195" s="765">
        <v>1446</v>
      </c>
      <c r="K195" s="765">
        <f t="shared" si="27"/>
        <v>1514.31</v>
      </c>
      <c r="L195" s="765">
        <f t="shared" si="27"/>
        <v>1590.0255</v>
      </c>
      <c r="M195" s="765">
        <f t="shared" si="27"/>
        <v>1669.5267749999998</v>
      </c>
      <c r="N195" s="106">
        <f t="shared" si="27"/>
        <v>1753.00311375</v>
      </c>
      <c r="O195" s="4"/>
    </row>
    <row r="196" spans="2:15" x14ac:dyDescent="0.25">
      <c r="B196" s="804"/>
      <c r="C196" s="721"/>
      <c r="D196" s="721"/>
      <c r="E196" s="805" t="s">
        <v>360</v>
      </c>
      <c r="F196" s="764">
        <v>625002</v>
      </c>
      <c r="G196" s="106" t="s">
        <v>14</v>
      </c>
      <c r="H196" s="765">
        <v>25414.68</v>
      </c>
      <c r="I196" s="765">
        <v>29734.29</v>
      </c>
      <c r="J196" s="765">
        <v>14827</v>
      </c>
      <c r="K196" s="765">
        <f t="shared" ref="K196:N197" si="28">K178*14%</f>
        <v>16202.900000000001</v>
      </c>
      <c r="L196" s="765">
        <f t="shared" si="28"/>
        <v>17013.045000000002</v>
      </c>
      <c r="M196" s="106">
        <f t="shared" si="28"/>
        <v>17863.697250000001</v>
      </c>
      <c r="N196" s="106">
        <f t="shared" si="28"/>
        <v>18756.882112499999</v>
      </c>
      <c r="O196" s="4"/>
    </row>
    <row r="197" spans="2:15" x14ac:dyDescent="0.25">
      <c r="B197" s="804"/>
      <c r="C197" s="721"/>
      <c r="D197" s="721"/>
      <c r="E197" s="805" t="s">
        <v>361</v>
      </c>
      <c r="F197" s="764">
        <v>625002</v>
      </c>
      <c r="G197" s="106" t="s">
        <v>14</v>
      </c>
      <c r="H197" s="765">
        <v>0</v>
      </c>
      <c r="I197" s="765">
        <v>0</v>
      </c>
      <c r="J197" s="765">
        <v>14463</v>
      </c>
      <c r="K197" s="765">
        <f t="shared" si="28"/>
        <v>15143.100000000002</v>
      </c>
      <c r="L197" s="765">
        <f t="shared" si="28"/>
        <v>15900.255000000003</v>
      </c>
      <c r="M197" s="765">
        <f t="shared" si="28"/>
        <v>16695.267749999999</v>
      </c>
      <c r="N197" s="106">
        <f t="shared" si="28"/>
        <v>17530.031137500002</v>
      </c>
      <c r="O197" s="4"/>
    </row>
    <row r="198" spans="2:15" x14ac:dyDescent="0.25">
      <c r="B198" s="804"/>
      <c r="C198" s="721"/>
      <c r="D198" s="721"/>
      <c r="E198" s="805" t="s">
        <v>360</v>
      </c>
      <c r="F198" s="764">
        <v>625003</v>
      </c>
      <c r="G198" s="106" t="s">
        <v>15</v>
      </c>
      <c r="H198" s="765">
        <v>1451.2</v>
      </c>
      <c r="I198" s="765">
        <v>1705.51</v>
      </c>
      <c r="J198" s="765">
        <v>849</v>
      </c>
      <c r="K198" s="765">
        <f t="shared" ref="K198:N199" si="29">K178*0.8%</f>
        <v>925.88</v>
      </c>
      <c r="L198" s="765">
        <f t="shared" si="29"/>
        <v>972.17400000000009</v>
      </c>
      <c r="M198" s="106">
        <f t="shared" si="29"/>
        <v>1020.7827</v>
      </c>
      <c r="N198" s="106">
        <f t="shared" si="29"/>
        <v>1071.821835</v>
      </c>
      <c r="O198" s="4"/>
    </row>
    <row r="199" spans="2:15" x14ac:dyDescent="0.25">
      <c r="B199" s="804"/>
      <c r="C199" s="721"/>
      <c r="D199" s="721"/>
      <c r="E199" s="805" t="s">
        <v>361</v>
      </c>
      <c r="F199" s="764">
        <v>625003</v>
      </c>
      <c r="G199" s="106" t="s">
        <v>15</v>
      </c>
      <c r="H199" s="765">
        <v>0</v>
      </c>
      <c r="I199" s="765">
        <v>0</v>
      </c>
      <c r="J199" s="765">
        <v>826</v>
      </c>
      <c r="K199" s="765">
        <f t="shared" si="29"/>
        <v>865.32</v>
      </c>
      <c r="L199" s="765">
        <f t="shared" si="29"/>
        <v>908.58600000000013</v>
      </c>
      <c r="M199" s="765">
        <f t="shared" si="29"/>
        <v>954.01529999999991</v>
      </c>
      <c r="N199" s="106">
        <f t="shared" si="29"/>
        <v>1001.7160650000001</v>
      </c>
      <c r="O199" s="4"/>
    </row>
    <row r="200" spans="2:15" x14ac:dyDescent="0.25">
      <c r="B200" s="804"/>
      <c r="C200" s="721"/>
      <c r="D200" s="721"/>
      <c r="E200" s="805" t="s">
        <v>360</v>
      </c>
      <c r="F200" s="764">
        <v>625004</v>
      </c>
      <c r="G200" s="106" t="s">
        <v>16</v>
      </c>
      <c r="H200" s="765">
        <v>4988.92</v>
      </c>
      <c r="I200" s="765">
        <v>5806.95</v>
      </c>
      <c r="J200" s="765">
        <v>3177</v>
      </c>
      <c r="K200" s="765">
        <f t="shared" ref="K200:N201" si="30">K178*3%</f>
        <v>3472.0499999999997</v>
      </c>
      <c r="L200" s="765">
        <f t="shared" si="30"/>
        <v>3645.6525000000001</v>
      </c>
      <c r="M200" s="106">
        <f t="shared" si="30"/>
        <v>3827.9351249999995</v>
      </c>
      <c r="N200" s="106">
        <f t="shared" si="30"/>
        <v>4019.3318812499997</v>
      </c>
      <c r="O200" s="4"/>
    </row>
    <row r="201" spans="2:15" x14ac:dyDescent="0.25">
      <c r="B201" s="804"/>
      <c r="C201" s="721"/>
      <c r="D201" s="721"/>
      <c r="E201" s="805" t="s">
        <v>361</v>
      </c>
      <c r="F201" s="764">
        <v>625004</v>
      </c>
      <c r="G201" s="106" t="s">
        <v>16</v>
      </c>
      <c r="H201" s="765">
        <v>0</v>
      </c>
      <c r="I201" s="765">
        <v>0</v>
      </c>
      <c r="J201" s="765">
        <v>3100</v>
      </c>
      <c r="K201" s="765">
        <f t="shared" si="30"/>
        <v>3244.95</v>
      </c>
      <c r="L201" s="765">
        <f t="shared" si="30"/>
        <v>3407.1975000000002</v>
      </c>
      <c r="M201" s="765">
        <f t="shared" si="30"/>
        <v>3577.5573749999994</v>
      </c>
      <c r="N201" s="106">
        <f t="shared" si="30"/>
        <v>3756.4352437500002</v>
      </c>
      <c r="O201" s="4"/>
    </row>
    <row r="202" spans="2:15" ht="13.5" customHeight="1" x14ac:dyDescent="0.25">
      <c r="B202" s="804"/>
      <c r="C202" s="721"/>
      <c r="D202" s="721"/>
      <c r="E202" s="805" t="s">
        <v>360</v>
      </c>
      <c r="F202" s="764">
        <v>625005</v>
      </c>
      <c r="G202" s="106" t="s">
        <v>330</v>
      </c>
      <c r="H202" s="765">
        <v>1662.41</v>
      </c>
      <c r="I202" s="765">
        <v>1935.04</v>
      </c>
      <c r="J202" s="765">
        <v>1059</v>
      </c>
      <c r="K202" s="765">
        <f t="shared" ref="K202:N203" si="31">K178*1%</f>
        <v>1157.3500000000001</v>
      </c>
      <c r="L202" s="765">
        <f t="shared" si="31"/>
        <v>1215.2175000000002</v>
      </c>
      <c r="M202" s="106">
        <f t="shared" si="31"/>
        <v>1275.9783749999999</v>
      </c>
      <c r="N202" s="106">
        <f t="shared" si="31"/>
        <v>1339.7772937499999</v>
      </c>
      <c r="O202" s="4"/>
    </row>
    <row r="203" spans="2:15" ht="13.5" customHeight="1" x14ac:dyDescent="0.25">
      <c r="B203" s="804"/>
      <c r="C203" s="721"/>
      <c r="D203" s="721"/>
      <c r="E203" s="805" t="s">
        <v>361</v>
      </c>
      <c r="F203" s="764">
        <v>625005</v>
      </c>
      <c r="G203" s="106" t="s">
        <v>330</v>
      </c>
      <c r="H203" s="765">
        <v>0</v>
      </c>
      <c r="I203" s="765">
        <v>0</v>
      </c>
      <c r="J203" s="765">
        <v>1033</v>
      </c>
      <c r="K203" s="765">
        <f t="shared" si="31"/>
        <v>1081.6500000000001</v>
      </c>
      <c r="L203" s="765">
        <f t="shared" si="31"/>
        <v>1135.7325000000001</v>
      </c>
      <c r="M203" s="765">
        <f t="shared" si="31"/>
        <v>1192.519125</v>
      </c>
      <c r="N203" s="106">
        <f t="shared" si="31"/>
        <v>1252.1450812500002</v>
      </c>
      <c r="O203" s="4"/>
    </row>
    <row r="204" spans="2:15" x14ac:dyDescent="0.25">
      <c r="B204" s="804"/>
      <c r="C204" s="721"/>
      <c r="D204" s="721"/>
      <c r="E204" s="805" t="s">
        <v>360</v>
      </c>
      <c r="F204" s="764">
        <v>625007</v>
      </c>
      <c r="G204" s="106" t="s">
        <v>331</v>
      </c>
      <c r="H204" s="765">
        <v>8622</v>
      </c>
      <c r="I204" s="765">
        <v>10087.379999999999</v>
      </c>
      <c r="J204" s="765">
        <v>5031</v>
      </c>
      <c r="K204" s="765">
        <f t="shared" ref="K204:N205" si="32">K178*4.75%</f>
        <v>5497.4125000000004</v>
      </c>
      <c r="L204" s="765">
        <f t="shared" si="32"/>
        <v>5772.2831250000008</v>
      </c>
      <c r="M204" s="106">
        <f t="shared" si="32"/>
        <v>6060.8972812499997</v>
      </c>
      <c r="N204" s="106">
        <f t="shared" si="32"/>
        <v>6363.9421453124996</v>
      </c>
      <c r="O204" s="4"/>
    </row>
    <row r="205" spans="2:15" x14ac:dyDescent="0.25">
      <c r="B205" s="804"/>
      <c r="C205" s="721"/>
      <c r="D205" s="721"/>
      <c r="E205" s="805" t="s">
        <v>361</v>
      </c>
      <c r="F205" s="764">
        <v>625007</v>
      </c>
      <c r="G205" s="106" t="s">
        <v>331</v>
      </c>
      <c r="H205" s="765">
        <v>0</v>
      </c>
      <c r="I205" s="765">
        <v>0</v>
      </c>
      <c r="J205" s="765">
        <v>4907</v>
      </c>
      <c r="K205" s="765">
        <f t="shared" si="32"/>
        <v>5137.8374999999996</v>
      </c>
      <c r="L205" s="765">
        <f t="shared" si="32"/>
        <v>5394.7293750000008</v>
      </c>
      <c r="M205" s="765">
        <f t="shared" si="32"/>
        <v>5664.4658437499993</v>
      </c>
      <c r="N205" s="106">
        <f t="shared" si="32"/>
        <v>5947.6891359375004</v>
      </c>
      <c r="O205" s="4"/>
    </row>
    <row r="206" spans="2:15" x14ac:dyDescent="0.25">
      <c r="B206" s="804"/>
      <c r="C206" s="721"/>
      <c r="D206" s="721"/>
      <c r="E206" s="805"/>
      <c r="F206" s="760">
        <v>630</v>
      </c>
      <c r="G206" s="761" t="s">
        <v>19</v>
      </c>
      <c r="H206" s="806">
        <f>H207+H209+H217+H233+H239</f>
        <v>42353.36</v>
      </c>
      <c r="I206" s="762">
        <f>I209+I217+I233+I207+I239+I255</f>
        <v>76756.38</v>
      </c>
      <c r="J206" s="762">
        <f>J207+J209+J217+J233+J239+J255</f>
        <v>62340</v>
      </c>
      <c r="K206" s="762">
        <f>K207+K209+K217+K233+K239</f>
        <v>75419.850000000006</v>
      </c>
      <c r="L206" s="762">
        <f>L207+L209+L217+L233+L239</f>
        <v>62461.8</v>
      </c>
      <c r="M206" s="762">
        <f>M207+M209+M217+M233+M239</f>
        <v>65184.228000000003</v>
      </c>
      <c r="N206" s="762">
        <f>N207+N209+N217+N233+N239</f>
        <v>68030.870759999991</v>
      </c>
    </row>
    <row r="207" spans="2:15" x14ac:dyDescent="0.25">
      <c r="B207" s="804"/>
      <c r="C207" s="721"/>
      <c r="D207" s="721"/>
      <c r="E207" s="805"/>
      <c r="F207" s="760">
        <v>631</v>
      </c>
      <c r="G207" s="761" t="s">
        <v>21</v>
      </c>
      <c r="H207" s="806">
        <f t="shared" ref="H207:N207" si="33">H208</f>
        <v>46.88</v>
      </c>
      <c r="I207" s="762">
        <f t="shared" si="33"/>
        <v>33.200000000000003</v>
      </c>
      <c r="J207" s="761">
        <f t="shared" si="33"/>
        <v>100</v>
      </c>
      <c r="K207" s="806">
        <f t="shared" si="33"/>
        <v>370</v>
      </c>
      <c r="L207" s="806">
        <f t="shared" si="33"/>
        <v>377.4</v>
      </c>
      <c r="M207" s="809">
        <f t="shared" si="33"/>
        <v>384.94799999999998</v>
      </c>
      <c r="N207" s="809">
        <f t="shared" si="33"/>
        <v>392.64695999999998</v>
      </c>
    </row>
    <row r="208" spans="2:15" x14ac:dyDescent="0.25">
      <c r="B208" s="804"/>
      <c r="C208" s="721"/>
      <c r="D208" s="721"/>
      <c r="E208" s="805" t="s">
        <v>360</v>
      </c>
      <c r="F208" s="764">
        <v>631001</v>
      </c>
      <c r="G208" s="106" t="s">
        <v>23</v>
      </c>
      <c r="H208" s="808">
        <v>46.88</v>
      </c>
      <c r="I208" s="765">
        <v>33.200000000000003</v>
      </c>
      <c r="J208" s="810">
        <v>100</v>
      </c>
      <c r="K208" s="808">
        <v>370</v>
      </c>
      <c r="L208" s="808">
        <f>K208*2%+K208</f>
        <v>377.4</v>
      </c>
      <c r="M208" s="808">
        <f>L208*2%+L208</f>
        <v>384.94799999999998</v>
      </c>
      <c r="N208" s="811">
        <f>M208*2%+M208</f>
        <v>392.64695999999998</v>
      </c>
    </row>
    <row r="209" spans="2:14" x14ac:dyDescent="0.25">
      <c r="B209" s="804"/>
      <c r="C209" s="721"/>
      <c r="D209" s="721"/>
      <c r="E209" s="805"/>
      <c r="F209" s="760">
        <v>632</v>
      </c>
      <c r="G209" s="761" t="s">
        <v>332</v>
      </c>
      <c r="H209" s="806">
        <f t="shared" ref="H209:N209" si="34">H210+H211+H212+H213+H214+H215+H216</f>
        <v>20214.039999999997</v>
      </c>
      <c r="I209" s="762">
        <f t="shared" si="34"/>
        <v>20091.310000000001</v>
      </c>
      <c r="J209" s="762">
        <f t="shared" si="34"/>
        <v>22700</v>
      </c>
      <c r="K209" s="762">
        <f t="shared" si="34"/>
        <v>18900</v>
      </c>
      <c r="L209" s="762">
        <f t="shared" si="34"/>
        <v>19467</v>
      </c>
      <c r="M209" s="761">
        <f t="shared" si="34"/>
        <v>20051.010000000006</v>
      </c>
      <c r="N209" s="761">
        <f t="shared" si="34"/>
        <v>20652.540299999997</v>
      </c>
    </row>
    <row r="210" spans="2:14" x14ac:dyDescent="0.25">
      <c r="B210" s="804"/>
      <c r="C210" s="721"/>
      <c r="D210" s="721"/>
      <c r="E210" s="805" t="s">
        <v>360</v>
      </c>
      <c r="F210" s="764">
        <v>632001</v>
      </c>
      <c r="G210" s="106" t="s">
        <v>25</v>
      </c>
      <c r="H210" s="807">
        <v>6715.51</v>
      </c>
      <c r="I210" s="765">
        <v>7047.35</v>
      </c>
      <c r="J210" s="106">
        <v>20000</v>
      </c>
      <c r="K210" s="807">
        <v>16000</v>
      </c>
      <c r="L210" s="807">
        <f>K210*3%+K210</f>
        <v>16480</v>
      </c>
      <c r="M210" s="807">
        <f>L210*3%+L210</f>
        <v>16974.400000000001</v>
      </c>
      <c r="N210" s="812">
        <f>M210*3%+M210</f>
        <v>17483.632000000001</v>
      </c>
    </row>
    <row r="211" spans="2:14" x14ac:dyDescent="0.25">
      <c r="B211" s="804"/>
      <c r="C211" s="721"/>
      <c r="D211" s="721"/>
      <c r="E211" s="805"/>
      <c r="F211" s="813">
        <v>632001</v>
      </c>
      <c r="G211" s="814" t="s">
        <v>362</v>
      </c>
      <c r="H211" s="815">
        <v>11102.91</v>
      </c>
      <c r="I211" s="816">
        <v>10398.65</v>
      </c>
      <c r="J211" s="814">
        <v>0</v>
      </c>
      <c r="K211" s="815">
        <v>0</v>
      </c>
      <c r="L211" s="807">
        <f t="shared" ref="L211:N216" si="35">K211*3%+K211</f>
        <v>0</v>
      </c>
      <c r="M211" s="817">
        <v>0</v>
      </c>
      <c r="N211" s="817">
        <v>0</v>
      </c>
    </row>
    <row r="212" spans="2:14" x14ac:dyDescent="0.25">
      <c r="B212" s="804"/>
      <c r="C212" s="721"/>
      <c r="D212" s="721"/>
      <c r="E212" s="805"/>
      <c r="F212" s="764">
        <v>632002</v>
      </c>
      <c r="G212" s="106" t="s">
        <v>26</v>
      </c>
      <c r="H212" s="807">
        <v>1040.26</v>
      </c>
      <c r="I212" s="765">
        <v>824.37</v>
      </c>
      <c r="J212" s="106">
        <v>1200</v>
      </c>
      <c r="K212" s="807">
        <v>1200</v>
      </c>
      <c r="L212" s="807">
        <f t="shared" si="35"/>
        <v>1236</v>
      </c>
      <c r="M212" s="807">
        <f t="shared" si="35"/>
        <v>1273.08</v>
      </c>
      <c r="N212" s="812">
        <f t="shared" si="35"/>
        <v>1311.2723999999998</v>
      </c>
    </row>
    <row r="213" spans="2:14" x14ac:dyDescent="0.25">
      <c r="B213" s="804"/>
      <c r="C213" s="721"/>
      <c r="D213" s="721"/>
      <c r="E213" s="805"/>
      <c r="F213" s="813">
        <v>632002</v>
      </c>
      <c r="G213" s="814" t="s">
        <v>363</v>
      </c>
      <c r="H213" s="815">
        <v>121.3</v>
      </c>
      <c r="I213" s="816">
        <v>194.02</v>
      </c>
      <c r="J213" s="814">
        <v>0</v>
      </c>
      <c r="K213" s="815">
        <v>0</v>
      </c>
      <c r="L213" s="807">
        <f t="shared" si="35"/>
        <v>0</v>
      </c>
      <c r="M213" s="817">
        <v>0</v>
      </c>
      <c r="N213" s="817">
        <v>0</v>
      </c>
    </row>
    <row r="214" spans="2:14" x14ac:dyDescent="0.25">
      <c r="B214" s="804"/>
      <c r="C214" s="721"/>
      <c r="D214" s="721"/>
      <c r="E214" s="805"/>
      <c r="F214" s="764">
        <v>632003</v>
      </c>
      <c r="G214" s="106" t="s">
        <v>336</v>
      </c>
      <c r="H214" s="807">
        <v>573.74</v>
      </c>
      <c r="I214" s="765">
        <v>740.83</v>
      </c>
      <c r="J214" s="106">
        <v>1000</v>
      </c>
      <c r="K214" s="807">
        <v>1000</v>
      </c>
      <c r="L214" s="807">
        <f t="shared" si="35"/>
        <v>1030</v>
      </c>
      <c r="M214" s="807">
        <f t="shared" si="35"/>
        <v>1060.9000000000001</v>
      </c>
      <c r="N214" s="812">
        <f t="shared" si="35"/>
        <v>1092.7270000000001</v>
      </c>
    </row>
    <row r="215" spans="2:14" x14ac:dyDescent="0.25">
      <c r="B215" s="804"/>
      <c r="C215" s="721"/>
      <c r="D215" s="721"/>
      <c r="E215" s="805"/>
      <c r="F215" s="813">
        <v>632003</v>
      </c>
      <c r="G215" s="814" t="s">
        <v>336</v>
      </c>
      <c r="H215" s="815">
        <v>202.72</v>
      </c>
      <c r="I215" s="816">
        <v>183.84</v>
      </c>
      <c r="J215" s="814">
        <v>0</v>
      </c>
      <c r="K215" s="815">
        <v>0</v>
      </c>
      <c r="L215" s="807">
        <f t="shared" si="35"/>
        <v>0</v>
      </c>
      <c r="M215" s="807">
        <f t="shared" si="35"/>
        <v>0</v>
      </c>
      <c r="N215" s="812">
        <f t="shared" si="35"/>
        <v>0</v>
      </c>
    </row>
    <row r="216" spans="2:14" x14ac:dyDescent="0.25">
      <c r="B216" s="804"/>
      <c r="C216" s="721"/>
      <c r="D216" s="721"/>
      <c r="E216" s="805"/>
      <c r="F216" s="764">
        <v>632004</v>
      </c>
      <c r="G216" s="106" t="s">
        <v>337</v>
      </c>
      <c r="H216" s="807">
        <v>457.6</v>
      </c>
      <c r="I216" s="765">
        <v>702.25</v>
      </c>
      <c r="J216" s="106">
        <v>500</v>
      </c>
      <c r="K216" s="807">
        <v>700</v>
      </c>
      <c r="L216" s="807">
        <f t="shared" si="35"/>
        <v>721</v>
      </c>
      <c r="M216" s="807">
        <f t="shared" si="35"/>
        <v>742.63</v>
      </c>
      <c r="N216" s="812">
        <f t="shared" si="35"/>
        <v>764.90890000000002</v>
      </c>
    </row>
    <row r="217" spans="2:14" x14ac:dyDescent="0.25">
      <c r="B217" s="804"/>
      <c r="C217" s="721"/>
      <c r="D217" s="721"/>
      <c r="E217" s="805" t="s">
        <v>360</v>
      </c>
      <c r="F217" s="760">
        <v>633</v>
      </c>
      <c r="G217" s="761" t="s">
        <v>69</v>
      </c>
      <c r="H217" s="806">
        <f>H218+H219+H220+H221+H222+H223+H224+H225+H226+H227+H228+H229+H230+H231+H232</f>
        <v>13139.18</v>
      </c>
      <c r="I217" s="762">
        <f>I218+I219+I220+I222+I223+I224+I225+I226+I227+I228+I229+I230+I231+I221</f>
        <v>35029.460000000006</v>
      </c>
      <c r="J217" s="762">
        <f>J218+J219+J220+J221+J222+J223+J224+J225+J226+J227+J228+J229+J230+J231+J232</f>
        <v>19700</v>
      </c>
      <c r="K217" s="762">
        <f>K218+K219+K220+K221+K222+K223+K224+K225+K226+K227+K228+K229+K230+K231+K232</f>
        <v>25509.85</v>
      </c>
      <c r="L217" s="762">
        <f>L218+L219+L220+L221+L222+L223+L224+L225+L226+L227+L228+L229+L230+L231+L232</f>
        <v>20945.400000000001</v>
      </c>
      <c r="M217" s="761">
        <f>M218+M219+M220+M221+M222+M223+M224+M225+M226+M227+M228+M229+M230+M231+M232</f>
        <v>21992.67</v>
      </c>
      <c r="N217" s="761">
        <f>N218+N219+N220+N221+N222+N223+N224+N225+N226+N227+N228+N229+N230+N231+N232</f>
        <v>23092.303500000002</v>
      </c>
    </row>
    <row r="218" spans="2:14" x14ac:dyDescent="0.25">
      <c r="B218" s="804"/>
      <c r="C218" s="721"/>
      <c r="D218" s="721"/>
      <c r="E218" s="805"/>
      <c r="F218" s="764">
        <v>633001</v>
      </c>
      <c r="G218" s="106" t="s">
        <v>338</v>
      </c>
      <c r="H218" s="807">
        <v>3314.02</v>
      </c>
      <c r="I218" s="765">
        <v>3901.9</v>
      </c>
      <c r="J218" s="106">
        <v>4500</v>
      </c>
      <c r="K218" s="807">
        <v>4500</v>
      </c>
      <c r="L218" s="807">
        <f>K218*5%+K218</f>
        <v>4725</v>
      </c>
      <c r="M218" s="807">
        <f>L218*5%+L218</f>
        <v>4961.25</v>
      </c>
      <c r="N218" s="812">
        <f>M218*5%+M218</f>
        <v>5209.3125</v>
      </c>
    </row>
    <row r="219" spans="2:14" x14ac:dyDescent="0.25">
      <c r="B219" s="804"/>
      <c r="C219" s="721"/>
      <c r="D219" s="721"/>
      <c r="E219" s="805"/>
      <c r="F219" s="813">
        <v>633001</v>
      </c>
      <c r="G219" s="814" t="s">
        <v>338</v>
      </c>
      <c r="H219" s="815">
        <v>3106.18</v>
      </c>
      <c r="I219" s="816">
        <v>1870.5</v>
      </c>
      <c r="J219" s="814">
        <v>0</v>
      </c>
      <c r="K219" s="815">
        <v>2500</v>
      </c>
      <c r="L219" s="807">
        <v>0</v>
      </c>
      <c r="M219" s="807">
        <f>L219*5%+L219</f>
        <v>0</v>
      </c>
      <c r="N219" s="812">
        <f>M219*5%+M219</f>
        <v>0</v>
      </c>
    </row>
    <row r="220" spans="2:14" x14ac:dyDescent="0.25">
      <c r="B220" s="804"/>
      <c r="C220" s="721"/>
      <c r="D220" s="721"/>
      <c r="E220" s="805"/>
      <c r="F220" s="813">
        <v>633002</v>
      </c>
      <c r="G220" s="814" t="s">
        <v>29</v>
      </c>
      <c r="H220" s="815">
        <v>0</v>
      </c>
      <c r="I220" s="816">
        <v>3273.1</v>
      </c>
      <c r="J220" s="814">
        <v>0</v>
      </c>
      <c r="K220" s="815">
        <v>0</v>
      </c>
      <c r="L220" s="807">
        <f t="shared" ref="L220:N232" si="36">K220*5%+K220</f>
        <v>0</v>
      </c>
      <c r="M220" s="807">
        <f t="shared" si="36"/>
        <v>0</v>
      </c>
      <c r="N220" s="812">
        <f t="shared" si="36"/>
        <v>0</v>
      </c>
    </row>
    <row r="221" spans="2:14" x14ac:dyDescent="0.25">
      <c r="B221" s="804"/>
      <c r="C221" s="721"/>
      <c r="D221" s="721"/>
      <c r="E221" s="805"/>
      <c r="F221" s="764">
        <v>633002</v>
      </c>
      <c r="G221" s="106" t="s">
        <v>29</v>
      </c>
      <c r="H221" s="807">
        <v>19.899999999999999</v>
      </c>
      <c r="I221" s="765">
        <v>4970.7700000000004</v>
      </c>
      <c r="J221" s="106">
        <v>1000</v>
      </c>
      <c r="K221" s="807">
        <v>1000</v>
      </c>
      <c r="L221" s="807">
        <f t="shared" si="36"/>
        <v>1050</v>
      </c>
      <c r="M221" s="807">
        <f t="shared" si="36"/>
        <v>1102.5</v>
      </c>
      <c r="N221" s="812">
        <f t="shared" si="36"/>
        <v>1157.625</v>
      </c>
    </row>
    <row r="222" spans="2:14" x14ac:dyDescent="0.25">
      <c r="B222" s="804"/>
      <c r="C222" s="721"/>
      <c r="D222" s="721"/>
      <c r="E222" s="805"/>
      <c r="F222" s="764">
        <v>633004</v>
      </c>
      <c r="G222" s="106" t="s">
        <v>339</v>
      </c>
      <c r="H222" s="807">
        <v>844.03</v>
      </c>
      <c r="I222" s="765">
        <v>904.11</v>
      </c>
      <c r="J222" s="106">
        <v>3500</v>
      </c>
      <c r="K222" s="807">
        <v>3500</v>
      </c>
      <c r="L222" s="807">
        <f t="shared" si="36"/>
        <v>3675</v>
      </c>
      <c r="M222" s="807">
        <f t="shared" si="36"/>
        <v>3858.75</v>
      </c>
      <c r="N222" s="812">
        <f t="shared" si="36"/>
        <v>4051.6875</v>
      </c>
    </row>
    <row r="223" spans="2:14" x14ac:dyDescent="0.25">
      <c r="B223" s="804"/>
      <c r="C223" s="721"/>
      <c r="D223" s="721"/>
      <c r="E223" s="805"/>
      <c r="F223" s="813">
        <v>633004</v>
      </c>
      <c r="G223" s="814" t="s">
        <v>339</v>
      </c>
      <c r="H223" s="815">
        <v>1778.49</v>
      </c>
      <c r="I223" s="816">
        <v>5421</v>
      </c>
      <c r="J223" s="814">
        <v>0</v>
      </c>
      <c r="K223" s="815">
        <v>0</v>
      </c>
      <c r="L223" s="807">
        <f t="shared" si="36"/>
        <v>0</v>
      </c>
      <c r="M223" s="807">
        <f t="shared" si="36"/>
        <v>0</v>
      </c>
      <c r="N223" s="812">
        <f t="shared" si="36"/>
        <v>0</v>
      </c>
    </row>
    <row r="224" spans="2:14" x14ac:dyDescent="0.25">
      <c r="B224" s="804"/>
      <c r="C224" s="721"/>
      <c r="D224" s="721"/>
      <c r="E224" s="805"/>
      <c r="F224" s="813">
        <v>633005</v>
      </c>
      <c r="G224" s="814" t="s">
        <v>364</v>
      </c>
      <c r="H224" s="815">
        <v>0</v>
      </c>
      <c r="I224" s="816">
        <v>504</v>
      </c>
      <c r="J224" s="814">
        <v>0</v>
      </c>
      <c r="K224" s="815">
        <v>0</v>
      </c>
      <c r="L224" s="807">
        <f t="shared" si="36"/>
        <v>0</v>
      </c>
      <c r="M224" s="807">
        <f t="shared" si="36"/>
        <v>0</v>
      </c>
      <c r="N224" s="812">
        <f t="shared" si="36"/>
        <v>0</v>
      </c>
    </row>
    <row r="225" spans="2:14" x14ac:dyDescent="0.25">
      <c r="B225" s="804"/>
      <c r="C225" s="721"/>
      <c r="D225" s="721"/>
      <c r="E225" s="805"/>
      <c r="F225" s="764">
        <v>633006</v>
      </c>
      <c r="G225" s="106" t="s">
        <v>30</v>
      </c>
      <c r="H225" s="807">
        <v>1234.49</v>
      </c>
      <c r="I225" s="765">
        <v>4036.46</v>
      </c>
      <c r="J225" s="106">
        <v>5000</v>
      </c>
      <c r="K225" s="807">
        <v>5000</v>
      </c>
      <c r="L225" s="807">
        <f t="shared" si="36"/>
        <v>5250</v>
      </c>
      <c r="M225" s="807">
        <f t="shared" si="36"/>
        <v>5512.5</v>
      </c>
      <c r="N225" s="812">
        <f t="shared" si="36"/>
        <v>5788.125</v>
      </c>
    </row>
    <row r="226" spans="2:14" x14ac:dyDescent="0.25">
      <c r="B226" s="804"/>
      <c r="C226" s="721"/>
      <c r="D226" s="721"/>
      <c r="E226" s="805"/>
      <c r="F226" s="813">
        <v>633006</v>
      </c>
      <c r="G226" s="814" t="s">
        <v>30</v>
      </c>
      <c r="H226" s="815">
        <v>1175.1099999999999</v>
      </c>
      <c r="I226" s="816">
        <v>1094.56</v>
      </c>
      <c r="J226" s="814">
        <v>0</v>
      </c>
      <c r="K226" s="815">
        <v>561.85</v>
      </c>
      <c r="L226" s="807">
        <v>0</v>
      </c>
      <c r="M226" s="807">
        <f>L226*5%+L226</f>
        <v>0</v>
      </c>
      <c r="N226" s="812">
        <f>M226*5%+M226</f>
        <v>0</v>
      </c>
    </row>
    <row r="227" spans="2:14" x14ac:dyDescent="0.25">
      <c r="B227" s="804"/>
      <c r="C227" s="721"/>
      <c r="D227" s="721"/>
      <c r="E227" s="805"/>
      <c r="F227" s="764">
        <v>633009</v>
      </c>
      <c r="G227" s="106" t="s">
        <v>340</v>
      </c>
      <c r="H227" s="807">
        <v>560.64</v>
      </c>
      <c r="I227" s="765">
        <v>1395.59</v>
      </c>
      <c r="J227" s="106">
        <v>4000</v>
      </c>
      <c r="K227" s="807">
        <v>4248</v>
      </c>
      <c r="L227" s="807">
        <f t="shared" si="36"/>
        <v>4460.3999999999996</v>
      </c>
      <c r="M227" s="807">
        <f t="shared" si="36"/>
        <v>4683.42</v>
      </c>
      <c r="N227" s="812">
        <f t="shared" si="36"/>
        <v>4917.5910000000003</v>
      </c>
    </row>
    <row r="228" spans="2:14" x14ac:dyDescent="0.25">
      <c r="B228" s="804"/>
      <c r="C228" s="721"/>
      <c r="D228" s="721"/>
      <c r="E228" s="805"/>
      <c r="F228" s="813">
        <v>633009</v>
      </c>
      <c r="G228" s="814" t="s">
        <v>340</v>
      </c>
      <c r="H228" s="815">
        <v>519.70000000000005</v>
      </c>
      <c r="I228" s="816">
        <v>3745.58</v>
      </c>
      <c r="J228" s="814">
        <v>0</v>
      </c>
      <c r="K228" s="815">
        <v>2500</v>
      </c>
      <c r="L228" s="807">
        <v>0</v>
      </c>
      <c r="M228" s="807">
        <f>L228*5%+L228</f>
        <v>0</v>
      </c>
      <c r="N228" s="812">
        <f>M228*5%+M228</f>
        <v>0</v>
      </c>
    </row>
    <row r="229" spans="2:14" x14ac:dyDescent="0.25">
      <c r="B229" s="804"/>
      <c r="C229" s="721"/>
      <c r="D229" s="721"/>
      <c r="E229" s="805"/>
      <c r="F229" s="764">
        <v>633010</v>
      </c>
      <c r="G229" s="106" t="s">
        <v>341</v>
      </c>
      <c r="H229" s="807">
        <v>59.9</v>
      </c>
      <c r="I229" s="765">
        <v>280.75</v>
      </c>
      <c r="J229" s="106">
        <v>500</v>
      </c>
      <c r="K229" s="807">
        <v>500</v>
      </c>
      <c r="L229" s="807">
        <f t="shared" si="36"/>
        <v>525</v>
      </c>
      <c r="M229" s="807">
        <f t="shared" si="36"/>
        <v>551.25</v>
      </c>
      <c r="N229" s="812">
        <f t="shared" si="36"/>
        <v>578.8125</v>
      </c>
    </row>
    <row r="230" spans="2:14" x14ac:dyDescent="0.25">
      <c r="B230" s="804"/>
      <c r="C230" s="721"/>
      <c r="D230" s="721"/>
      <c r="E230" s="805"/>
      <c r="F230" s="764">
        <v>633013</v>
      </c>
      <c r="G230" s="106" t="s">
        <v>356</v>
      </c>
      <c r="H230" s="807">
        <v>284.35000000000002</v>
      </c>
      <c r="I230" s="765">
        <v>3346.35</v>
      </c>
      <c r="J230" s="106">
        <v>600</v>
      </c>
      <c r="K230" s="807">
        <v>600</v>
      </c>
      <c r="L230" s="807">
        <f t="shared" si="36"/>
        <v>630</v>
      </c>
      <c r="M230" s="807">
        <f t="shared" si="36"/>
        <v>661.5</v>
      </c>
      <c r="N230" s="812">
        <f t="shared" si="36"/>
        <v>694.57500000000005</v>
      </c>
    </row>
    <row r="231" spans="2:14" x14ac:dyDescent="0.25">
      <c r="B231" s="804"/>
      <c r="C231" s="721"/>
      <c r="D231" s="721"/>
      <c r="E231" s="805"/>
      <c r="F231" s="764">
        <v>633015</v>
      </c>
      <c r="G231" s="106" t="s">
        <v>365</v>
      </c>
      <c r="H231" s="807">
        <v>212.29</v>
      </c>
      <c r="I231" s="765">
        <v>284.79000000000002</v>
      </c>
      <c r="J231" s="106">
        <v>600</v>
      </c>
      <c r="K231" s="807">
        <v>600</v>
      </c>
      <c r="L231" s="807">
        <f t="shared" si="36"/>
        <v>630</v>
      </c>
      <c r="M231" s="807">
        <f t="shared" si="36"/>
        <v>661.5</v>
      </c>
      <c r="N231" s="812">
        <f t="shared" si="36"/>
        <v>694.57500000000005</v>
      </c>
    </row>
    <row r="232" spans="2:14" x14ac:dyDescent="0.25">
      <c r="B232" s="804"/>
      <c r="C232" s="721"/>
      <c r="D232" s="721"/>
      <c r="E232" s="805"/>
      <c r="F232" s="818">
        <v>633015</v>
      </c>
      <c r="G232" s="819" t="s">
        <v>366</v>
      </c>
      <c r="H232" s="820">
        <v>30.08</v>
      </c>
      <c r="I232" s="821">
        <v>0</v>
      </c>
      <c r="J232" s="821">
        <v>0</v>
      </c>
      <c r="K232" s="820">
        <v>0</v>
      </c>
      <c r="L232" s="807">
        <f t="shared" si="36"/>
        <v>0</v>
      </c>
      <c r="M232" s="807">
        <f t="shared" si="36"/>
        <v>0</v>
      </c>
      <c r="N232" s="822">
        <v>0</v>
      </c>
    </row>
    <row r="233" spans="2:14" x14ac:dyDescent="0.25">
      <c r="B233" s="804"/>
      <c r="C233" s="721"/>
      <c r="D233" s="721"/>
      <c r="E233" s="805" t="s">
        <v>360</v>
      </c>
      <c r="F233" s="760">
        <v>635</v>
      </c>
      <c r="G233" s="761" t="s">
        <v>342</v>
      </c>
      <c r="H233" s="806">
        <f>H235+H236+H237+H238</f>
        <v>237.89</v>
      </c>
      <c r="I233" s="762">
        <f>I236+I237+I238+I234+I235</f>
        <v>5725.59</v>
      </c>
      <c r="J233" s="762">
        <f>J234+J235+J236+J237+J238</f>
        <v>3600</v>
      </c>
      <c r="K233" s="762">
        <f>K234+K235+K236+K237+K238</f>
        <v>13600</v>
      </c>
      <c r="L233" s="762">
        <f>L234+L235+L236+L237+L238</f>
        <v>3780</v>
      </c>
      <c r="M233" s="761">
        <f>M234+M235+M236+M237+M238</f>
        <v>3969</v>
      </c>
      <c r="N233" s="761">
        <f>N234+N235+N236+N237+N238</f>
        <v>4167.45</v>
      </c>
    </row>
    <row r="234" spans="2:14" x14ac:dyDescent="0.25">
      <c r="B234" s="823"/>
      <c r="C234" s="824"/>
      <c r="D234" s="824"/>
      <c r="E234" s="825"/>
      <c r="F234" s="764">
        <v>635001</v>
      </c>
      <c r="G234" s="106" t="s">
        <v>338</v>
      </c>
      <c r="H234" s="826">
        <v>0</v>
      </c>
      <c r="I234" s="765">
        <v>57.5</v>
      </c>
      <c r="J234" s="773">
        <v>500</v>
      </c>
      <c r="K234" s="773">
        <v>500</v>
      </c>
      <c r="L234" s="773">
        <f>K234*5%+K234</f>
        <v>525</v>
      </c>
      <c r="M234" s="773">
        <f>L234*5%+L234</f>
        <v>551.25</v>
      </c>
      <c r="N234" s="789">
        <f>M234*5%+M234</f>
        <v>578.8125</v>
      </c>
    </row>
    <row r="235" spans="2:14" x14ac:dyDescent="0.25">
      <c r="B235" s="823"/>
      <c r="C235" s="824"/>
      <c r="D235" s="824"/>
      <c r="E235" s="825"/>
      <c r="F235" s="764">
        <v>635002</v>
      </c>
      <c r="G235" s="106" t="s">
        <v>29</v>
      </c>
      <c r="H235" s="826">
        <v>0</v>
      </c>
      <c r="I235" s="765">
        <v>222.72</v>
      </c>
      <c r="J235" s="773">
        <v>500</v>
      </c>
      <c r="K235" s="773">
        <v>500</v>
      </c>
      <c r="L235" s="773">
        <f t="shared" ref="L235:N237" si="37">K235*5%+K235</f>
        <v>525</v>
      </c>
      <c r="M235" s="773">
        <f t="shared" si="37"/>
        <v>551.25</v>
      </c>
      <c r="N235" s="789">
        <f t="shared" si="37"/>
        <v>578.8125</v>
      </c>
    </row>
    <row r="236" spans="2:14" x14ac:dyDescent="0.25">
      <c r="B236" s="823"/>
      <c r="C236" s="824"/>
      <c r="D236" s="824"/>
      <c r="E236" s="825"/>
      <c r="F236" s="764">
        <v>635004</v>
      </c>
      <c r="G236" s="106" t="s">
        <v>339</v>
      </c>
      <c r="H236" s="826">
        <v>237.89</v>
      </c>
      <c r="I236" s="765">
        <v>846.05</v>
      </c>
      <c r="J236" s="789">
        <v>1300</v>
      </c>
      <c r="K236" s="826">
        <v>1300</v>
      </c>
      <c r="L236" s="773">
        <f t="shared" si="37"/>
        <v>1365</v>
      </c>
      <c r="M236" s="773">
        <f t="shared" si="37"/>
        <v>1433.25</v>
      </c>
      <c r="N236" s="789">
        <f t="shared" si="37"/>
        <v>1504.9124999999999</v>
      </c>
    </row>
    <row r="237" spans="2:14" x14ac:dyDescent="0.25">
      <c r="B237" s="823"/>
      <c r="C237" s="824"/>
      <c r="D237" s="824"/>
      <c r="E237" s="825"/>
      <c r="F237" s="764">
        <v>635006</v>
      </c>
      <c r="G237" s="106" t="s">
        <v>47</v>
      </c>
      <c r="H237" s="826">
        <v>0</v>
      </c>
      <c r="I237" s="765">
        <v>4391.53</v>
      </c>
      <c r="J237" s="789">
        <v>1300</v>
      </c>
      <c r="K237" s="826">
        <v>1300</v>
      </c>
      <c r="L237" s="773">
        <f t="shared" si="37"/>
        <v>1365</v>
      </c>
      <c r="M237" s="773">
        <f t="shared" si="37"/>
        <v>1433.25</v>
      </c>
      <c r="N237" s="789">
        <f t="shared" si="37"/>
        <v>1504.9124999999999</v>
      </c>
    </row>
    <row r="238" spans="2:14" x14ac:dyDescent="0.25">
      <c r="B238" s="823"/>
      <c r="C238" s="824"/>
      <c r="D238" s="824"/>
      <c r="E238" s="825"/>
      <c r="F238" s="827">
        <v>635006</v>
      </c>
      <c r="G238" s="828" t="s">
        <v>47</v>
      </c>
      <c r="H238" s="829">
        <v>0</v>
      </c>
      <c r="I238" s="816">
        <v>207.79</v>
      </c>
      <c r="J238" s="830">
        <v>0</v>
      </c>
      <c r="K238" s="829">
        <v>10000</v>
      </c>
      <c r="L238" s="829">
        <v>0</v>
      </c>
      <c r="M238" s="817">
        <v>0</v>
      </c>
      <c r="N238" s="817">
        <v>0</v>
      </c>
    </row>
    <row r="239" spans="2:14" x14ac:dyDescent="0.25">
      <c r="B239" s="823"/>
      <c r="C239" s="824"/>
      <c r="D239" s="824"/>
      <c r="E239" s="805" t="s">
        <v>360</v>
      </c>
      <c r="F239" s="831">
        <v>637</v>
      </c>
      <c r="G239" s="832" t="s">
        <v>49</v>
      </c>
      <c r="H239" s="833">
        <f>H240+H241+H242+H243+H244+H245+H246+H247+H248+H249+H250+H251+H252+H253+H254</f>
        <v>8715.3700000000008</v>
      </c>
      <c r="I239" s="762">
        <f>I240+I241+I242+I243+I244+I245+I246+I248+I249+I250+I251+I252+I253+I254</f>
        <v>15876.820000000002</v>
      </c>
      <c r="J239" s="762">
        <f>J240+J241+J242+J243+J244+J245+J246+J247+J248+J249+J250+J251+J252+J253+J254+J255</f>
        <v>16240</v>
      </c>
      <c r="K239" s="762">
        <f>K240+K241+K242+K243+K244+K245+K246+K247+K248+K249+K250+K251+K252+K253+K254</f>
        <v>17040</v>
      </c>
      <c r="L239" s="762">
        <f>L240+L241+L242+L243+L244+L245+L246+L247+L248+L249+L250+L251+L252+L253+L254</f>
        <v>17892</v>
      </c>
      <c r="M239" s="761">
        <f>M240+M241+M242+M243+M244+M245+M246+M247+M248+M249+M250+M251+M252+M253+M254</f>
        <v>18786.599999999999</v>
      </c>
      <c r="N239" s="761">
        <f>N240+N241+N242+N243+N244+N245+N246+N247+N248+N249+N250+N251+N252+N253+N254</f>
        <v>19725.93</v>
      </c>
    </row>
    <row r="240" spans="2:14" x14ac:dyDescent="0.25">
      <c r="B240" s="823"/>
      <c r="C240" s="824"/>
      <c r="D240" s="824"/>
      <c r="E240" s="825"/>
      <c r="F240" s="788">
        <v>637001</v>
      </c>
      <c r="G240" s="789" t="s">
        <v>357</v>
      </c>
      <c r="H240" s="826">
        <v>170</v>
      </c>
      <c r="I240" s="765">
        <v>240.2</v>
      </c>
      <c r="J240" s="789">
        <v>500</v>
      </c>
      <c r="K240" s="826">
        <v>500</v>
      </c>
      <c r="L240" s="826">
        <f>K240*5%+K240</f>
        <v>525</v>
      </c>
      <c r="M240" s="826">
        <f>L240*5%+L240</f>
        <v>551.25</v>
      </c>
      <c r="N240" s="834">
        <f>M240*5%+M240</f>
        <v>578.8125</v>
      </c>
    </row>
    <row r="241" spans="2:16" x14ac:dyDescent="0.25">
      <c r="B241" s="823"/>
      <c r="C241" s="824"/>
      <c r="D241" s="824"/>
      <c r="E241" s="825"/>
      <c r="F241" s="835">
        <v>637001</v>
      </c>
      <c r="G241" s="828" t="s">
        <v>357</v>
      </c>
      <c r="H241" s="829">
        <v>98</v>
      </c>
      <c r="I241" s="816">
        <v>132.5</v>
      </c>
      <c r="J241" s="828">
        <v>0</v>
      </c>
      <c r="K241" s="829">
        <v>0</v>
      </c>
      <c r="L241" s="826">
        <f t="shared" ref="L241:N254" si="38">K241*5%+K241</f>
        <v>0</v>
      </c>
      <c r="M241" s="826">
        <f t="shared" si="38"/>
        <v>0</v>
      </c>
      <c r="N241" s="834">
        <f t="shared" si="38"/>
        <v>0</v>
      </c>
    </row>
    <row r="242" spans="2:16" x14ac:dyDescent="0.25">
      <c r="B242" s="823"/>
      <c r="C242" s="824"/>
      <c r="D242" s="824"/>
      <c r="E242" s="825"/>
      <c r="F242" s="778">
        <v>637004</v>
      </c>
      <c r="G242" s="106" t="s">
        <v>53</v>
      </c>
      <c r="H242" s="826">
        <v>882.38</v>
      </c>
      <c r="I242" s="765">
        <v>2732.78</v>
      </c>
      <c r="J242" s="789">
        <v>6500</v>
      </c>
      <c r="K242" s="826">
        <v>6000</v>
      </c>
      <c r="L242" s="826">
        <f t="shared" si="38"/>
        <v>6300</v>
      </c>
      <c r="M242" s="826">
        <f t="shared" si="38"/>
        <v>6615</v>
      </c>
      <c r="N242" s="834">
        <f t="shared" si="38"/>
        <v>6945.75</v>
      </c>
    </row>
    <row r="243" spans="2:16" x14ac:dyDescent="0.25">
      <c r="B243" s="823"/>
      <c r="C243" s="824"/>
      <c r="D243" s="824"/>
      <c r="E243" s="825"/>
      <c r="F243" s="836">
        <v>637004</v>
      </c>
      <c r="G243" s="814" t="s">
        <v>53</v>
      </c>
      <c r="H243" s="829">
        <v>70.599999999999994</v>
      </c>
      <c r="I243" s="816">
        <v>2684</v>
      </c>
      <c r="J243" s="828">
        <v>0</v>
      </c>
      <c r="K243" s="829">
        <v>0</v>
      </c>
      <c r="L243" s="826">
        <f t="shared" si="38"/>
        <v>0</v>
      </c>
      <c r="M243" s="826">
        <f t="shared" si="38"/>
        <v>0</v>
      </c>
      <c r="N243" s="834">
        <f t="shared" si="38"/>
        <v>0</v>
      </c>
    </row>
    <row r="244" spans="2:16" x14ac:dyDescent="0.25">
      <c r="B244" s="823"/>
      <c r="C244" s="824"/>
      <c r="D244" s="824"/>
      <c r="E244" s="825"/>
      <c r="F244" s="778">
        <v>637005</v>
      </c>
      <c r="G244" s="106" t="s">
        <v>358</v>
      </c>
      <c r="H244" s="826">
        <v>1002.87</v>
      </c>
      <c r="I244" s="765">
        <v>1145.19</v>
      </c>
      <c r="J244" s="789">
        <v>1440</v>
      </c>
      <c r="K244" s="826">
        <v>1440</v>
      </c>
      <c r="L244" s="826">
        <f t="shared" si="38"/>
        <v>1512</v>
      </c>
      <c r="M244" s="826">
        <f t="shared" si="38"/>
        <v>1587.6</v>
      </c>
      <c r="N244" s="834">
        <f t="shared" si="38"/>
        <v>1666.98</v>
      </c>
      <c r="P244" s="4" t="s">
        <v>367</v>
      </c>
    </row>
    <row r="245" spans="2:16" x14ac:dyDescent="0.25">
      <c r="B245" s="823"/>
      <c r="C245" s="824"/>
      <c r="D245" s="824"/>
      <c r="E245" s="825"/>
      <c r="F245" s="836">
        <v>637005</v>
      </c>
      <c r="G245" s="814" t="s">
        <v>358</v>
      </c>
      <c r="H245" s="829">
        <v>171.64</v>
      </c>
      <c r="I245" s="816">
        <v>855.94</v>
      </c>
      <c r="J245" s="828">
        <v>0</v>
      </c>
      <c r="K245" s="829">
        <v>0</v>
      </c>
      <c r="L245" s="826">
        <f t="shared" si="38"/>
        <v>0</v>
      </c>
      <c r="M245" s="826">
        <f t="shared" si="38"/>
        <v>0</v>
      </c>
      <c r="N245" s="834">
        <f t="shared" si="38"/>
        <v>0</v>
      </c>
      <c r="P245" s="4"/>
    </row>
    <row r="246" spans="2:16" x14ac:dyDescent="0.25">
      <c r="B246" s="823"/>
      <c r="C246" s="824"/>
      <c r="D246" s="824"/>
      <c r="E246" s="825"/>
      <c r="F246" s="778">
        <v>637006</v>
      </c>
      <c r="G246" s="106" t="s">
        <v>343</v>
      </c>
      <c r="H246" s="826">
        <v>28.4</v>
      </c>
      <c r="I246" s="765">
        <v>0</v>
      </c>
      <c r="J246" s="789">
        <v>200</v>
      </c>
      <c r="K246" s="826">
        <v>200</v>
      </c>
      <c r="L246" s="826">
        <f t="shared" si="38"/>
        <v>210</v>
      </c>
      <c r="M246" s="826">
        <f t="shared" si="38"/>
        <v>220.5</v>
      </c>
      <c r="N246" s="834">
        <f t="shared" si="38"/>
        <v>231.52500000000001</v>
      </c>
    </row>
    <row r="247" spans="2:16" x14ac:dyDescent="0.25">
      <c r="B247" s="823"/>
      <c r="C247" s="824"/>
      <c r="D247" s="824"/>
      <c r="E247" s="825"/>
      <c r="F247" s="837">
        <v>637006</v>
      </c>
      <c r="G247" s="819" t="s">
        <v>343</v>
      </c>
      <c r="H247" s="838">
        <v>39.56</v>
      </c>
      <c r="I247" s="821">
        <v>0</v>
      </c>
      <c r="J247" s="839">
        <v>0</v>
      </c>
      <c r="K247" s="838">
        <v>0</v>
      </c>
      <c r="L247" s="826">
        <f t="shared" si="38"/>
        <v>0</v>
      </c>
      <c r="M247" s="826">
        <f t="shared" si="38"/>
        <v>0</v>
      </c>
      <c r="N247" s="834">
        <f t="shared" si="38"/>
        <v>0</v>
      </c>
    </row>
    <row r="248" spans="2:16" x14ac:dyDescent="0.25">
      <c r="B248" s="823"/>
      <c r="C248" s="824"/>
      <c r="D248" s="824"/>
      <c r="E248" s="825"/>
      <c r="F248" s="778">
        <v>637012</v>
      </c>
      <c r="G248" s="106" t="s">
        <v>55</v>
      </c>
      <c r="H248" s="826">
        <v>772.28</v>
      </c>
      <c r="I248" s="765">
        <v>846.74</v>
      </c>
      <c r="J248" s="789">
        <v>1000</v>
      </c>
      <c r="K248" s="826">
        <v>700</v>
      </c>
      <c r="L248" s="826">
        <f t="shared" si="38"/>
        <v>735</v>
      </c>
      <c r="M248" s="826">
        <f t="shared" si="38"/>
        <v>771.75</v>
      </c>
      <c r="N248" s="834">
        <f t="shared" si="38"/>
        <v>810.33749999999998</v>
      </c>
    </row>
    <row r="249" spans="2:16" x14ac:dyDescent="0.25">
      <c r="B249" s="823"/>
      <c r="C249" s="824"/>
      <c r="D249" s="824"/>
      <c r="E249" s="825"/>
      <c r="F249" s="778">
        <v>637014</v>
      </c>
      <c r="G249" s="106" t="s">
        <v>56</v>
      </c>
      <c r="H249" s="826">
        <v>3524.93</v>
      </c>
      <c r="I249" s="765">
        <v>3522.78</v>
      </c>
      <c r="J249" s="789">
        <v>4000</v>
      </c>
      <c r="K249" s="826">
        <v>4000</v>
      </c>
      <c r="L249" s="826">
        <f t="shared" si="38"/>
        <v>4200</v>
      </c>
      <c r="M249" s="826">
        <f t="shared" si="38"/>
        <v>4410</v>
      </c>
      <c r="N249" s="834">
        <f t="shared" si="38"/>
        <v>4630.5</v>
      </c>
    </row>
    <row r="250" spans="2:16" x14ac:dyDescent="0.25">
      <c r="B250" s="823"/>
      <c r="C250" s="824"/>
      <c r="D250" s="824"/>
      <c r="E250" s="825"/>
      <c r="F250" s="778">
        <v>637015</v>
      </c>
      <c r="G250" s="106" t="s">
        <v>57</v>
      </c>
      <c r="H250" s="826">
        <v>379.14</v>
      </c>
      <c r="I250" s="765">
        <v>847.09</v>
      </c>
      <c r="J250" s="789">
        <v>1000</v>
      </c>
      <c r="K250" s="826">
        <v>1000</v>
      </c>
      <c r="L250" s="826">
        <f t="shared" si="38"/>
        <v>1050</v>
      </c>
      <c r="M250" s="826">
        <f t="shared" si="38"/>
        <v>1102.5</v>
      </c>
      <c r="N250" s="834">
        <f t="shared" si="38"/>
        <v>1157.625</v>
      </c>
    </row>
    <row r="251" spans="2:16" x14ac:dyDescent="0.25">
      <c r="B251" s="823"/>
      <c r="C251" s="824"/>
      <c r="D251" s="824"/>
      <c r="E251" s="825"/>
      <c r="F251" s="836">
        <v>637015</v>
      </c>
      <c r="G251" s="814" t="s">
        <v>344</v>
      </c>
      <c r="H251" s="829">
        <v>34</v>
      </c>
      <c r="I251" s="816">
        <v>34</v>
      </c>
      <c r="J251" s="828">
        <v>0</v>
      </c>
      <c r="K251" s="829">
        <v>0</v>
      </c>
      <c r="L251" s="826">
        <f t="shared" si="38"/>
        <v>0</v>
      </c>
      <c r="M251" s="826">
        <f t="shared" si="38"/>
        <v>0</v>
      </c>
      <c r="N251" s="834">
        <f t="shared" si="38"/>
        <v>0</v>
      </c>
    </row>
    <row r="252" spans="2:16" x14ac:dyDescent="0.25">
      <c r="B252" s="823"/>
      <c r="C252" s="824"/>
      <c r="D252" s="824"/>
      <c r="E252" s="825"/>
      <c r="F252" s="778">
        <v>637016</v>
      </c>
      <c r="G252" s="106" t="s">
        <v>58</v>
      </c>
      <c r="H252" s="826">
        <v>1541.57</v>
      </c>
      <c r="I252" s="765">
        <v>1790.18</v>
      </c>
      <c r="J252" s="789">
        <v>1600</v>
      </c>
      <c r="K252" s="826">
        <v>1600</v>
      </c>
      <c r="L252" s="826">
        <f t="shared" si="38"/>
        <v>1680</v>
      </c>
      <c r="M252" s="826">
        <f t="shared" si="38"/>
        <v>1764</v>
      </c>
      <c r="N252" s="834">
        <f t="shared" si="38"/>
        <v>1852.2</v>
      </c>
      <c r="O252" s="4" t="s">
        <v>323</v>
      </c>
    </row>
    <row r="253" spans="2:16" x14ac:dyDescent="0.25">
      <c r="B253" s="823"/>
      <c r="C253" s="824"/>
      <c r="D253" s="824"/>
      <c r="E253" s="825"/>
      <c r="F253" s="788">
        <v>637027</v>
      </c>
      <c r="G253" s="789" t="s">
        <v>368</v>
      </c>
      <c r="H253" s="826">
        <v>0</v>
      </c>
      <c r="I253" s="765">
        <v>1045.42</v>
      </c>
      <c r="J253" s="789">
        <v>0</v>
      </c>
      <c r="K253" s="826">
        <v>1600</v>
      </c>
      <c r="L253" s="826">
        <f t="shared" si="38"/>
        <v>1680</v>
      </c>
      <c r="M253" s="826">
        <f t="shared" si="38"/>
        <v>1764</v>
      </c>
      <c r="N253" s="812">
        <f t="shared" si="38"/>
        <v>1852.2</v>
      </c>
      <c r="O253" s="4"/>
    </row>
    <row r="254" spans="2:16" x14ac:dyDescent="0.25">
      <c r="B254" s="823"/>
      <c r="C254" s="824"/>
      <c r="D254" s="824"/>
      <c r="E254" s="825"/>
      <c r="F254" s="788">
        <v>637030</v>
      </c>
      <c r="G254" s="789" t="s">
        <v>369</v>
      </c>
      <c r="H254" s="826">
        <v>0</v>
      </c>
      <c r="I254" s="765">
        <v>0</v>
      </c>
      <c r="J254" s="789">
        <v>0</v>
      </c>
      <c r="K254" s="826">
        <v>0</v>
      </c>
      <c r="L254" s="826">
        <f t="shared" si="38"/>
        <v>0</v>
      </c>
      <c r="M254" s="826">
        <f t="shared" si="38"/>
        <v>0</v>
      </c>
      <c r="N254" s="812">
        <v>0</v>
      </c>
      <c r="O254" s="4"/>
    </row>
    <row r="255" spans="2:16" x14ac:dyDescent="0.25">
      <c r="B255" s="823"/>
      <c r="C255" s="824"/>
      <c r="D255" s="824"/>
      <c r="E255" s="840" t="s">
        <v>360</v>
      </c>
      <c r="F255" s="841">
        <v>637</v>
      </c>
      <c r="G255" s="842" t="s">
        <v>370</v>
      </c>
      <c r="H255" s="843">
        <v>0</v>
      </c>
      <c r="I255" s="844">
        <v>0</v>
      </c>
      <c r="J255" s="845">
        <v>0</v>
      </c>
      <c r="K255" s="846">
        <v>0</v>
      </c>
      <c r="L255" s="846">
        <v>0</v>
      </c>
      <c r="M255" s="847">
        <v>0</v>
      </c>
      <c r="N255" s="847">
        <v>0</v>
      </c>
    </row>
    <row r="256" spans="2:16" x14ac:dyDescent="0.25">
      <c r="B256" s="823"/>
      <c r="C256" s="824"/>
      <c r="D256" s="824"/>
      <c r="E256" s="805" t="s">
        <v>360</v>
      </c>
      <c r="F256" s="777">
        <v>642</v>
      </c>
      <c r="G256" s="761" t="s">
        <v>345</v>
      </c>
      <c r="H256" s="806">
        <f t="shared" ref="H256:N256" si="39">H257+H258</f>
        <v>558.45000000000005</v>
      </c>
      <c r="I256" s="762">
        <f t="shared" si="39"/>
        <v>4099.92</v>
      </c>
      <c r="J256" s="761">
        <f t="shared" si="39"/>
        <v>0</v>
      </c>
      <c r="K256" s="806">
        <f t="shared" si="39"/>
        <v>0</v>
      </c>
      <c r="L256" s="806">
        <f t="shared" si="39"/>
        <v>0</v>
      </c>
      <c r="M256" s="809">
        <f t="shared" si="39"/>
        <v>0</v>
      </c>
      <c r="N256" s="809">
        <f t="shared" si="39"/>
        <v>0</v>
      </c>
    </row>
    <row r="257" spans="2:14" x14ac:dyDescent="0.25">
      <c r="B257" s="823"/>
      <c r="C257" s="824"/>
      <c r="D257" s="824"/>
      <c r="E257" s="805"/>
      <c r="F257" s="778">
        <v>642013</v>
      </c>
      <c r="G257" s="848" t="s">
        <v>346</v>
      </c>
      <c r="H257" s="849">
        <v>0</v>
      </c>
      <c r="I257" s="850">
        <v>3572</v>
      </c>
      <c r="J257" s="851">
        <v>0</v>
      </c>
      <c r="K257" s="807">
        <v>0</v>
      </c>
      <c r="L257" s="807">
        <v>0</v>
      </c>
      <c r="M257" s="812">
        <v>0</v>
      </c>
      <c r="N257" s="812">
        <v>0</v>
      </c>
    </row>
    <row r="258" spans="2:14" x14ac:dyDescent="0.25">
      <c r="B258" s="823"/>
      <c r="C258" s="824"/>
      <c r="D258" s="824"/>
      <c r="E258" s="805"/>
      <c r="F258" s="778">
        <v>642015</v>
      </c>
      <c r="G258" s="796" t="s">
        <v>347</v>
      </c>
      <c r="H258" s="852">
        <v>558.45000000000005</v>
      </c>
      <c r="I258" s="852">
        <v>527.91999999999996</v>
      </c>
      <c r="J258" s="254">
        <v>0</v>
      </c>
      <c r="K258" s="808">
        <v>0</v>
      </c>
      <c r="L258" s="808">
        <v>0</v>
      </c>
      <c r="M258" s="811">
        <v>0</v>
      </c>
      <c r="N258" s="811">
        <v>0</v>
      </c>
    </row>
    <row r="259" spans="2:14" x14ac:dyDescent="0.25">
      <c r="B259" s="853"/>
      <c r="C259" s="783">
        <v>3</v>
      </c>
      <c r="D259" s="783"/>
      <c r="E259" s="854"/>
      <c r="F259" s="1040" t="s">
        <v>371</v>
      </c>
      <c r="G259" s="1041"/>
      <c r="H259" s="753">
        <f t="shared" ref="H259:N259" si="40">H260+H261+H262</f>
        <v>4025</v>
      </c>
      <c r="I259" s="753">
        <f t="shared" si="40"/>
        <v>4557</v>
      </c>
      <c r="J259" s="787">
        <f>J260+J261+J262</f>
        <v>4720</v>
      </c>
      <c r="K259" s="786">
        <f t="shared" si="40"/>
        <v>4340</v>
      </c>
      <c r="L259" s="786">
        <f t="shared" si="40"/>
        <v>4340</v>
      </c>
      <c r="M259" s="753">
        <f t="shared" si="40"/>
        <v>4340</v>
      </c>
      <c r="N259" s="753">
        <f t="shared" si="40"/>
        <v>4340</v>
      </c>
    </row>
    <row r="260" spans="2:14" x14ac:dyDescent="0.25">
      <c r="B260" s="804"/>
      <c r="C260" s="721"/>
      <c r="D260" s="721"/>
      <c r="E260" s="855"/>
      <c r="F260" s="777">
        <v>610</v>
      </c>
      <c r="G260" s="761" t="s">
        <v>320</v>
      </c>
      <c r="H260" s="833">
        <v>650</v>
      </c>
      <c r="I260" s="926">
        <v>1500</v>
      </c>
      <c r="J260" s="106">
        <v>1000</v>
      </c>
      <c r="K260" s="807">
        <v>1500</v>
      </c>
      <c r="L260" s="807">
        <v>1500</v>
      </c>
      <c r="M260" s="807">
        <v>1500</v>
      </c>
      <c r="N260" s="812">
        <v>1500</v>
      </c>
    </row>
    <row r="261" spans="2:14" x14ac:dyDescent="0.25">
      <c r="B261" s="804"/>
      <c r="C261" s="721"/>
      <c r="D261" s="721"/>
      <c r="E261" s="855"/>
      <c r="F261" s="777">
        <v>620</v>
      </c>
      <c r="G261" s="761" t="s">
        <v>326</v>
      </c>
      <c r="H261" s="806">
        <v>227.17</v>
      </c>
      <c r="I261" s="927">
        <v>524.25</v>
      </c>
      <c r="J261" s="106">
        <v>349.5</v>
      </c>
      <c r="K261" s="807">
        <v>524</v>
      </c>
      <c r="L261" s="807">
        <v>524</v>
      </c>
      <c r="M261" s="807">
        <v>524</v>
      </c>
      <c r="N261" s="812">
        <v>524</v>
      </c>
    </row>
    <row r="262" spans="2:14" x14ac:dyDescent="0.25">
      <c r="B262" s="804"/>
      <c r="C262" s="721"/>
      <c r="D262" s="721"/>
      <c r="E262" s="855"/>
      <c r="F262" s="777">
        <v>630</v>
      </c>
      <c r="G262" s="761" t="s">
        <v>19</v>
      </c>
      <c r="H262" s="856">
        <v>3147.83</v>
      </c>
      <c r="I262" s="857">
        <v>2532.75</v>
      </c>
      <c r="J262" s="106">
        <v>3370.5</v>
      </c>
      <c r="K262" s="807">
        <v>2316</v>
      </c>
      <c r="L262" s="807">
        <v>2316</v>
      </c>
      <c r="M262" s="807">
        <v>2316</v>
      </c>
      <c r="N262" s="812">
        <v>2316</v>
      </c>
    </row>
    <row r="263" spans="2:14" x14ac:dyDescent="0.25">
      <c r="B263" s="853"/>
      <c r="C263" s="783">
        <v>4</v>
      </c>
      <c r="D263" s="783"/>
      <c r="E263" s="854"/>
      <c r="F263" s="1040" t="s">
        <v>372</v>
      </c>
      <c r="G263" s="1041"/>
      <c r="H263" s="786">
        <f t="shared" ref="H263:J263" si="41">H264</f>
        <v>2536.6</v>
      </c>
      <c r="I263" s="786">
        <f t="shared" si="41"/>
        <v>2223.4</v>
      </c>
      <c r="J263" s="787">
        <f t="shared" si="41"/>
        <v>2500</v>
      </c>
      <c r="K263" s="786">
        <f>K264+K265</f>
        <v>2465</v>
      </c>
      <c r="L263" s="786">
        <f>L264+L265</f>
        <v>2465</v>
      </c>
      <c r="M263" s="753">
        <f>M264+M265</f>
        <v>2465</v>
      </c>
      <c r="N263" s="753">
        <f>N264+N265</f>
        <v>2465</v>
      </c>
    </row>
    <row r="264" spans="2:14" x14ac:dyDescent="0.25">
      <c r="B264" s="804"/>
      <c r="C264" s="254"/>
      <c r="D264" s="254"/>
      <c r="E264" s="855"/>
      <c r="F264" s="100">
        <v>642</v>
      </c>
      <c r="G264" s="100" t="s">
        <v>373</v>
      </c>
      <c r="H264" s="765">
        <v>2536.6</v>
      </c>
      <c r="I264" s="765">
        <v>2223.4</v>
      </c>
      <c r="J264" s="106">
        <v>2500</v>
      </c>
      <c r="K264" s="765">
        <v>1546</v>
      </c>
      <c r="L264" s="765">
        <v>1546</v>
      </c>
      <c r="M264" s="765">
        <v>1546</v>
      </c>
      <c r="N264" s="106">
        <v>1546</v>
      </c>
    </row>
    <row r="265" spans="2:14" x14ac:dyDescent="0.25">
      <c r="B265" s="804"/>
      <c r="C265" s="254"/>
      <c r="D265" s="254"/>
      <c r="E265" s="855"/>
      <c r="F265" s="858">
        <v>642</v>
      </c>
      <c r="G265" s="340" t="s">
        <v>374</v>
      </c>
      <c r="H265" s="765">
        <v>0</v>
      </c>
      <c r="I265" s="765">
        <v>0</v>
      </c>
      <c r="J265" s="106">
        <v>0</v>
      </c>
      <c r="K265" s="765">
        <v>919</v>
      </c>
      <c r="L265" s="765">
        <v>919</v>
      </c>
      <c r="M265" s="765">
        <v>919</v>
      </c>
      <c r="N265" s="106">
        <v>919</v>
      </c>
    </row>
    <row r="266" spans="2:14" x14ac:dyDescent="0.25">
      <c r="B266" s="859"/>
      <c r="C266" s="860">
        <v>5</v>
      </c>
      <c r="D266" s="861"/>
      <c r="E266" s="941"/>
      <c r="F266" s="1040" t="s">
        <v>375</v>
      </c>
      <c r="G266" s="1041"/>
      <c r="H266" s="786">
        <f t="shared" ref="H266:N266" si="42">H267+H268+H269</f>
        <v>4680</v>
      </c>
      <c r="I266" s="786">
        <f t="shared" si="42"/>
        <v>4366</v>
      </c>
      <c r="J266" s="787">
        <f t="shared" si="42"/>
        <v>0</v>
      </c>
      <c r="K266" s="786">
        <f t="shared" si="42"/>
        <v>4128</v>
      </c>
      <c r="L266" s="786">
        <f t="shared" si="42"/>
        <v>4128</v>
      </c>
      <c r="M266" s="753">
        <f t="shared" si="42"/>
        <v>4128</v>
      </c>
      <c r="N266" s="753">
        <f t="shared" si="42"/>
        <v>4128</v>
      </c>
    </row>
    <row r="267" spans="2:14" x14ac:dyDescent="0.25">
      <c r="B267" s="862"/>
      <c r="C267" s="254"/>
      <c r="D267" s="254"/>
      <c r="E267" s="855"/>
      <c r="F267" s="100">
        <v>610</v>
      </c>
      <c r="G267" s="100" t="s">
        <v>320</v>
      </c>
      <c r="H267" s="863">
        <v>2817</v>
      </c>
      <c r="I267" s="857">
        <v>2648</v>
      </c>
      <c r="J267" s="761">
        <v>0</v>
      </c>
      <c r="K267" s="762">
        <v>2500</v>
      </c>
      <c r="L267" s="762">
        <v>2500</v>
      </c>
      <c r="M267" s="762">
        <v>2500</v>
      </c>
      <c r="N267" s="761">
        <v>2500</v>
      </c>
    </row>
    <row r="268" spans="2:14" x14ac:dyDescent="0.25">
      <c r="B268" s="862"/>
      <c r="C268" s="254"/>
      <c r="D268" s="254"/>
      <c r="E268" s="855"/>
      <c r="F268" s="100">
        <v>620</v>
      </c>
      <c r="G268" s="100" t="s">
        <v>326</v>
      </c>
      <c r="H268" s="761">
        <v>980.93</v>
      </c>
      <c r="I268" s="761">
        <v>920.53</v>
      </c>
      <c r="J268" s="761">
        <v>0</v>
      </c>
      <c r="K268" s="762">
        <v>874</v>
      </c>
      <c r="L268" s="762">
        <v>874</v>
      </c>
      <c r="M268" s="762">
        <v>874</v>
      </c>
      <c r="N268" s="761">
        <v>874</v>
      </c>
    </row>
    <row r="269" spans="2:14" x14ac:dyDescent="0.25">
      <c r="B269" s="862"/>
      <c r="C269" s="254"/>
      <c r="D269" s="254"/>
      <c r="E269" s="855"/>
      <c r="F269" s="100">
        <v>630</v>
      </c>
      <c r="G269" s="100" t="s">
        <v>19</v>
      </c>
      <c r="H269" s="761">
        <f>H270</f>
        <v>882.07</v>
      </c>
      <c r="I269" s="761">
        <f t="shared" ref="I269:N269" si="43">I270+I271</f>
        <v>797.47</v>
      </c>
      <c r="J269" s="761">
        <f t="shared" si="43"/>
        <v>0</v>
      </c>
      <c r="K269" s="762">
        <f t="shared" si="43"/>
        <v>754</v>
      </c>
      <c r="L269" s="762">
        <f t="shared" si="43"/>
        <v>754</v>
      </c>
      <c r="M269" s="762">
        <f t="shared" si="43"/>
        <v>754</v>
      </c>
      <c r="N269" s="761">
        <f t="shared" si="43"/>
        <v>754</v>
      </c>
    </row>
    <row r="270" spans="2:14" x14ac:dyDescent="0.25">
      <c r="B270" s="862"/>
      <c r="C270" s="254"/>
      <c r="D270" s="254"/>
      <c r="E270" s="855"/>
      <c r="F270" s="149">
        <v>633</v>
      </c>
      <c r="G270" s="149" t="s">
        <v>69</v>
      </c>
      <c r="H270" s="176">
        <v>882.07</v>
      </c>
      <c r="I270" s="176">
        <v>781.57</v>
      </c>
      <c r="J270" s="176">
        <v>0</v>
      </c>
      <c r="K270" s="928">
        <v>400</v>
      </c>
      <c r="L270" s="928">
        <v>400</v>
      </c>
      <c r="M270" s="928">
        <v>400</v>
      </c>
      <c r="N270" s="176">
        <v>400</v>
      </c>
    </row>
    <row r="271" spans="2:14" x14ac:dyDescent="0.25">
      <c r="B271" s="862"/>
      <c r="C271" s="254"/>
      <c r="D271" s="254"/>
      <c r="E271" s="855"/>
      <c r="F271" s="149">
        <v>637</v>
      </c>
      <c r="G271" s="149" t="s">
        <v>49</v>
      </c>
      <c r="H271" s="176">
        <v>0</v>
      </c>
      <c r="I271" s="176">
        <v>15.9</v>
      </c>
      <c r="J271" s="176">
        <v>0</v>
      </c>
      <c r="K271" s="928">
        <v>354</v>
      </c>
      <c r="L271" s="928">
        <v>354</v>
      </c>
      <c r="M271" s="928">
        <v>354</v>
      </c>
      <c r="N271" s="176">
        <v>354</v>
      </c>
    </row>
    <row r="272" spans="2:14" x14ac:dyDescent="0.25">
      <c r="B272" s="942"/>
      <c r="C272" s="943"/>
      <c r="D272" s="943"/>
      <c r="E272" s="944"/>
      <c r="F272" s="945">
        <v>651</v>
      </c>
      <c r="G272" s="946" t="s">
        <v>71</v>
      </c>
      <c r="H272" s="635"/>
      <c r="I272" s="947">
        <v>223.19</v>
      </c>
      <c r="J272" s="635">
        <v>8100</v>
      </c>
      <c r="K272" s="635">
        <v>7700</v>
      </c>
      <c r="L272" s="948">
        <v>8100</v>
      </c>
      <c r="M272" s="948">
        <v>8100</v>
      </c>
      <c r="N272" s="948">
        <v>8100</v>
      </c>
    </row>
    <row r="273" spans="2:14" ht="21" customHeight="1" thickBot="1" x14ac:dyDescent="0.3">
      <c r="B273" s="1042" t="s">
        <v>108</v>
      </c>
      <c r="C273" s="1043"/>
      <c r="D273" s="1043"/>
      <c r="E273" s="1043"/>
      <c r="F273" s="1043"/>
      <c r="G273" s="1044"/>
      <c r="H273" s="938">
        <f t="shared" ref="H273:N273" si="44">H274+H279</f>
        <v>2484.06</v>
      </c>
      <c r="I273" s="938">
        <f t="shared" si="44"/>
        <v>11884.869999999999</v>
      </c>
      <c r="J273" s="939">
        <f t="shared" si="44"/>
        <v>3000</v>
      </c>
      <c r="K273" s="939">
        <f t="shared" si="44"/>
        <v>3000</v>
      </c>
      <c r="L273" s="939">
        <f t="shared" si="44"/>
        <v>147889.4</v>
      </c>
      <c r="M273" s="940">
        <f t="shared" si="44"/>
        <v>6000</v>
      </c>
      <c r="N273" s="940">
        <f t="shared" si="44"/>
        <v>6000</v>
      </c>
    </row>
    <row r="274" spans="2:14" ht="28.5" customHeight="1" x14ac:dyDescent="0.25">
      <c r="B274" s="739"/>
      <c r="C274" s="864">
        <v>1</v>
      </c>
      <c r="D274" s="865"/>
      <c r="E274" s="866"/>
      <c r="F274" s="1045" t="s">
        <v>317</v>
      </c>
      <c r="G274" s="1046"/>
      <c r="H274" s="867">
        <f>H275+H279</f>
        <v>2484.06</v>
      </c>
      <c r="I274" s="867">
        <f t="shared" ref="I274:N274" si="45">I275</f>
        <v>4567.83</v>
      </c>
      <c r="J274" s="868">
        <f t="shared" si="45"/>
        <v>3000</v>
      </c>
      <c r="K274" s="868">
        <f t="shared" si="45"/>
        <v>3000</v>
      </c>
      <c r="L274" s="868">
        <f t="shared" si="45"/>
        <v>128000</v>
      </c>
      <c r="M274" s="869">
        <f t="shared" si="45"/>
        <v>6000</v>
      </c>
      <c r="N274" s="869">
        <f t="shared" si="45"/>
        <v>6000</v>
      </c>
    </row>
    <row r="275" spans="2:14" x14ac:dyDescent="0.25">
      <c r="B275" s="735"/>
      <c r="C275" s="749"/>
      <c r="D275" s="750"/>
      <c r="E275" s="751"/>
      <c r="F275" s="752" t="s">
        <v>318</v>
      </c>
      <c r="G275" s="753"/>
      <c r="H275" s="753">
        <f>H276+H277+H278</f>
        <v>2484.06</v>
      </c>
      <c r="I275" s="753">
        <f>I276</f>
        <v>4567.83</v>
      </c>
      <c r="J275" s="787">
        <f>J278</f>
        <v>3000</v>
      </c>
      <c r="K275" s="786">
        <f>K278</f>
        <v>3000</v>
      </c>
      <c r="L275" s="786">
        <f>SUM(L276:L278)</f>
        <v>128000</v>
      </c>
      <c r="M275" s="753">
        <f>M278+M276</f>
        <v>6000</v>
      </c>
      <c r="N275" s="753">
        <f>N278+N276</f>
        <v>6000</v>
      </c>
    </row>
    <row r="276" spans="2:14" x14ac:dyDescent="0.25">
      <c r="B276" s="740"/>
      <c r="C276" s="870"/>
      <c r="D276" s="758"/>
      <c r="E276" s="759" t="s">
        <v>376</v>
      </c>
      <c r="F276" s="764">
        <v>717</v>
      </c>
      <c r="G276" s="106" t="s">
        <v>377</v>
      </c>
      <c r="H276" s="106">
        <v>0</v>
      </c>
      <c r="I276" s="106">
        <v>4567.83</v>
      </c>
      <c r="J276" s="106">
        <v>0</v>
      </c>
      <c r="K276" s="765">
        <v>0</v>
      </c>
      <c r="L276" s="765">
        <v>0</v>
      </c>
      <c r="M276" s="106">
        <v>3000</v>
      </c>
      <c r="N276" s="106">
        <v>3000</v>
      </c>
    </row>
    <row r="277" spans="2:14" x14ac:dyDescent="0.25">
      <c r="B277" s="740"/>
      <c r="C277" s="870"/>
      <c r="D277" s="758"/>
      <c r="E277" s="759" t="s">
        <v>351</v>
      </c>
      <c r="F277" s="764">
        <v>717</v>
      </c>
      <c r="G277" s="106" t="s">
        <v>377</v>
      </c>
      <c r="H277" s="106">
        <v>0</v>
      </c>
      <c r="I277" s="106">
        <v>0</v>
      </c>
      <c r="J277" s="106">
        <v>0</v>
      </c>
      <c r="K277" s="765">
        <v>0</v>
      </c>
      <c r="L277" s="613">
        <v>125000</v>
      </c>
      <c r="M277" s="106">
        <v>0</v>
      </c>
      <c r="N277" s="106">
        <v>0</v>
      </c>
    </row>
    <row r="278" spans="2:14" x14ac:dyDescent="0.25">
      <c r="B278" s="736"/>
      <c r="C278" s="757"/>
      <c r="D278" s="758"/>
      <c r="E278" s="759" t="s">
        <v>378</v>
      </c>
      <c r="F278" s="871">
        <v>713</v>
      </c>
      <c r="G278" s="105" t="s">
        <v>379</v>
      </c>
      <c r="H278" s="812">
        <v>2484.06</v>
      </c>
      <c r="I278" s="812">
        <v>0</v>
      </c>
      <c r="J278" s="176">
        <v>3000</v>
      </c>
      <c r="K278" s="930">
        <v>3000</v>
      </c>
      <c r="L278" s="930">
        <v>3000</v>
      </c>
      <c r="M278" s="917">
        <v>3000</v>
      </c>
      <c r="N278" s="917">
        <v>3000</v>
      </c>
    </row>
    <row r="279" spans="2:14" x14ac:dyDescent="0.25">
      <c r="B279" s="741"/>
      <c r="C279" s="872">
        <v>2</v>
      </c>
      <c r="D279" s="873"/>
      <c r="E279" s="874"/>
      <c r="F279" s="875" t="s">
        <v>359</v>
      </c>
      <c r="G279" s="876"/>
      <c r="H279" s="869">
        <f>H280+H281</f>
        <v>0</v>
      </c>
      <c r="I279" s="869">
        <f>SUM(I280:I281)</f>
        <v>7317.04</v>
      </c>
      <c r="J279" s="869">
        <f>J280+J281</f>
        <v>0</v>
      </c>
      <c r="K279" s="931">
        <f>K280+K281</f>
        <v>0</v>
      </c>
      <c r="L279" s="931">
        <f>SUM(L280:L283)</f>
        <v>19889.400000000001</v>
      </c>
      <c r="M279" s="869">
        <f>M280+M281</f>
        <v>0</v>
      </c>
      <c r="N279" s="869">
        <f>N280+N281</f>
        <v>0</v>
      </c>
    </row>
    <row r="280" spans="2:14" x14ac:dyDescent="0.25">
      <c r="B280" s="804"/>
      <c r="C280" s="721"/>
      <c r="D280" s="721"/>
      <c r="E280" s="805" t="s">
        <v>380</v>
      </c>
      <c r="F280" s="760">
        <v>716</v>
      </c>
      <c r="G280" s="106" t="s">
        <v>381</v>
      </c>
      <c r="H280" s="917">
        <v>0</v>
      </c>
      <c r="I280" s="917">
        <v>0</v>
      </c>
      <c r="J280" s="932">
        <v>0</v>
      </c>
      <c r="K280" s="930">
        <v>0</v>
      </c>
      <c r="L280" s="930">
        <v>0</v>
      </c>
      <c r="M280" s="917">
        <v>0</v>
      </c>
      <c r="N280" s="917">
        <v>0</v>
      </c>
    </row>
    <row r="281" spans="2:14" x14ac:dyDescent="0.25">
      <c r="B281" s="823"/>
      <c r="C281" s="824"/>
      <c r="D281" s="824"/>
      <c r="E281" s="825" t="s">
        <v>380</v>
      </c>
      <c r="F281" s="933">
        <v>717</v>
      </c>
      <c r="G281" s="789" t="s">
        <v>377</v>
      </c>
      <c r="H281" s="934">
        <v>0</v>
      </c>
      <c r="I281" s="934">
        <v>7317.04</v>
      </c>
      <c r="J281" s="935">
        <v>0</v>
      </c>
      <c r="K281" s="936">
        <v>0</v>
      </c>
      <c r="L281" s="936">
        <v>0</v>
      </c>
      <c r="M281" s="934">
        <v>0</v>
      </c>
      <c r="N281" s="934">
        <v>0</v>
      </c>
    </row>
    <row r="282" spans="2:14" x14ac:dyDescent="0.25">
      <c r="B282" s="823"/>
      <c r="C282" s="824"/>
      <c r="D282" s="824"/>
      <c r="E282" s="805" t="s">
        <v>380</v>
      </c>
      <c r="F282" s="937">
        <v>718</v>
      </c>
      <c r="G282" s="917" t="s">
        <v>418</v>
      </c>
      <c r="H282" s="917"/>
      <c r="I282" s="917"/>
      <c r="J282" s="932"/>
      <c r="K282" s="917"/>
      <c r="L282" s="613">
        <v>8053</v>
      </c>
      <c r="M282" s="934"/>
      <c r="N282" s="934"/>
    </row>
    <row r="283" spans="2:14" ht="15.75" thickBot="1" x14ac:dyDescent="0.3">
      <c r="B283" s="877"/>
      <c r="C283" s="878"/>
      <c r="D283" s="878"/>
      <c r="E283" s="805" t="s">
        <v>380</v>
      </c>
      <c r="F283" s="689">
        <v>718</v>
      </c>
      <c r="G283" s="173" t="s">
        <v>416</v>
      </c>
      <c r="H283" s="173"/>
      <c r="I283" s="173"/>
      <c r="J283" s="929"/>
      <c r="K283" s="173"/>
      <c r="L283" s="613">
        <v>11836.4</v>
      </c>
      <c r="M283" s="173"/>
      <c r="N283" s="173"/>
    </row>
    <row r="284" spans="2:14" x14ac:dyDescent="0.25">
      <c r="B284" s="676"/>
      <c r="C284" s="10"/>
      <c r="D284" s="10"/>
      <c r="E284" s="10"/>
      <c r="F284" s="10"/>
      <c r="G284" s="10"/>
      <c r="I284" s="677"/>
      <c r="M284" s="10"/>
      <c r="N284" s="10"/>
    </row>
    <row r="285" spans="2:14" hidden="1" x14ac:dyDescent="0.25">
      <c r="B285" s="678"/>
      <c r="C285" s="10"/>
      <c r="D285" s="10"/>
      <c r="E285" s="10"/>
      <c r="F285" s="10"/>
      <c r="G285" s="10"/>
      <c r="M285" s="679"/>
      <c r="N285" s="679"/>
    </row>
    <row r="286" spans="2:14" x14ac:dyDescent="0.25">
      <c r="B286" s="1047" t="s">
        <v>236</v>
      </c>
      <c r="C286" s="1048"/>
      <c r="D286" s="1048"/>
      <c r="E286" s="1048"/>
      <c r="F286" s="1048"/>
      <c r="G286" s="1049"/>
      <c r="H286" s="680">
        <f>H273+H5</f>
        <v>458445.98</v>
      </c>
      <c r="I286" s="680">
        <f>I5+I273</f>
        <v>556493.92999999993</v>
      </c>
      <c r="J286" s="733">
        <f>J5+J274</f>
        <v>523958.65899999999</v>
      </c>
      <c r="K286" s="680">
        <f>K273+K5</f>
        <v>588880.77494000003</v>
      </c>
      <c r="L286" s="680">
        <f>L273+L5</f>
        <v>785777.96175500005</v>
      </c>
      <c r="M286" s="680">
        <f>M273+M5</f>
        <v>676930.40156775003</v>
      </c>
      <c r="N286" s="680">
        <f>N273+N5</f>
        <v>708218.20674713748</v>
      </c>
    </row>
    <row r="287" spans="2:14" x14ac:dyDescent="0.25">
      <c r="J287" s="9"/>
    </row>
    <row r="288" spans="2:14" x14ac:dyDescent="0.25">
      <c r="C288" s="4"/>
      <c r="G288" t="s">
        <v>382</v>
      </c>
      <c r="J288" s="9"/>
    </row>
    <row r="289" spans="6:14" x14ac:dyDescent="0.25">
      <c r="F289" s="402"/>
      <c r="G289" s="402"/>
      <c r="H289" s="402" t="s">
        <v>383</v>
      </c>
      <c r="I289" s="402" t="s">
        <v>384</v>
      </c>
      <c r="J289" s="681" t="s">
        <v>385</v>
      </c>
      <c r="K289" s="682" t="s">
        <v>355</v>
      </c>
      <c r="L289" s="402" t="s">
        <v>236</v>
      </c>
    </row>
    <row r="290" spans="6:14" x14ac:dyDescent="0.25">
      <c r="G290" s="242" t="s">
        <v>318</v>
      </c>
      <c r="H290" s="242">
        <v>1480</v>
      </c>
      <c r="I290" s="387">
        <v>90</v>
      </c>
      <c r="J290" s="683">
        <f>H290*I290</f>
        <v>133200</v>
      </c>
      <c r="K290" s="684">
        <v>7440</v>
      </c>
      <c r="L290" s="639">
        <f>J290+K290</f>
        <v>140640</v>
      </c>
    </row>
    <row r="291" spans="6:14" x14ac:dyDescent="0.25">
      <c r="F291" s="402"/>
      <c r="G291" s="387" t="s">
        <v>348</v>
      </c>
      <c r="H291" s="387">
        <v>552</v>
      </c>
      <c r="I291" s="387">
        <v>65</v>
      </c>
      <c r="J291" s="683">
        <f>H291*I291</f>
        <v>35880</v>
      </c>
      <c r="K291" s="684">
        <v>3900</v>
      </c>
      <c r="L291" s="639">
        <f>J291+K291</f>
        <v>39780</v>
      </c>
      <c r="M291" s="402"/>
      <c r="N291" s="402"/>
    </row>
    <row r="292" spans="6:14" x14ac:dyDescent="0.25">
      <c r="F292" s="402"/>
      <c r="G292" s="387" t="s">
        <v>350</v>
      </c>
      <c r="H292" s="387">
        <v>241</v>
      </c>
      <c r="I292" s="387">
        <v>204</v>
      </c>
      <c r="J292" s="683">
        <f>H292*I292</f>
        <v>49164</v>
      </c>
      <c r="K292" s="684">
        <v>9600</v>
      </c>
      <c r="L292" s="639">
        <f>J292+K292</f>
        <v>58764</v>
      </c>
      <c r="M292" s="402"/>
      <c r="N292" s="402"/>
    </row>
    <row r="293" spans="6:14" x14ac:dyDescent="0.25">
      <c r="F293" s="402"/>
      <c r="G293" s="639" t="s">
        <v>236</v>
      </c>
      <c r="H293" s="639"/>
      <c r="I293" s="685"/>
      <c r="J293" s="686">
        <f>SUM(J290:J292)</f>
        <v>218244</v>
      </c>
      <c r="K293" s="687">
        <f>SUM(K290:K292)</f>
        <v>20940</v>
      </c>
      <c r="L293" s="639">
        <f>SUM(L290:L292)</f>
        <v>239184</v>
      </c>
      <c r="M293" s="402"/>
      <c r="N293" s="402"/>
    </row>
    <row r="294" spans="6:14" x14ac:dyDescent="0.25">
      <c r="F294" s="402"/>
      <c r="G294" s="402"/>
      <c r="H294" s="402"/>
      <c r="I294" s="402"/>
      <c r="J294" s="437"/>
      <c r="K294" s="402"/>
      <c r="L294" s="402"/>
      <c r="M294" s="402"/>
      <c r="N294" s="402"/>
    </row>
    <row r="295" spans="6:14" x14ac:dyDescent="0.25">
      <c r="F295" s="402"/>
      <c r="G295" s="402"/>
      <c r="H295" s="402"/>
      <c r="I295" s="402"/>
      <c r="J295" s="437"/>
      <c r="K295" s="402"/>
      <c r="L295" s="402"/>
      <c r="M295" s="402"/>
      <c r="N295" s="402"/>
    </row>
    <row r="296" spans="6:14" x14ac:dyDescent="0.25">
      <c r="J296" s="9"/>
    </row>
    <row r="297" spans="6:14" x14ac:dyDescent="0.25">
      <c r="J297" s="9"/>
    </row>
    <row r="298" spans="6:14" x14ac:dyDescent="0.25">
      <c r="J298" s="9"/>
    </row>
    <row r="299" spans="6:14" x14ac:dyDescent="0.25">
      <c r="J299" s="9"/>
    </row>
    <row r="300" spans="6:14" x14ac:dyDescent="0.25">
      <c r="J300" s="9"/>
    </row>
    <row r="301" spans="6:14" x14ac:dyDescent="0.25">
      <c r="J301" s="9"/>
    </row>
    <row r="302" spans="6:14" x14ac:dyDescent="0.25">
      <c r="J302" s="9"/>
    </row>
    <row r="303" spans="6:14" x14ac:dyDescent="0.25">
      <c r="J303" s="9"/>
    </row>
    <row r="304" spans="6:14" x14ac:dyDescent="0.25">
      <c r="J304" s="9"/>
    </row>
    <row r="305" spans="10:10" x14ac:dyDescent="0.25">
      <c r="J305" s="9"/>
    </row>
    <row r="306" spans="10:10" x14ac:dyDescent="0.25">
      <c r="J306" s="9"/>
    </row>
    <row r="307" spans="10:10" x14ac:dyDescent="0.25">
      <c r="J307" s="9"/>
    </row>
    <row r="308" spans="10:10" x14ac:dyDescent="0.25">
      <c r="J308" s="9"/>
    </row>
    <row r="309" spans="10:10" x14ac:dyDescent="0.25">
      <c r="J309" s="9"/>
    </row>
    <row r="310" spans="10:10" x14ac:dyDescent="0.25">
      <c r="J310" s="9"/>
    </row>
    <row r="311" spans="10:10" x14ac:dyDescent="0.25">
      <c r="J311" s="9"/>
    </row>
    <row r="312" spans="10:10" x14ac:dyDescent="0.25">
      <c r="J312" s="9"/>
    </row>
    <row r="313" spans="10:10" x14ac:dyDescent="0.25">
      <c r="J313" s="9"/>
    </row>
    <row r="314" spans="10:10" x14ac:dyDescent="0.25">
      <c r="J314" s="9"/>
    </row>
    <row r="315" spans="10:10" x14ac:dyDescent="0.25">
      <c r="J315" s="9"/>
    </row>
    <row r="316" spans="10:10" x14ac:dyDescent="0.25">
      <c r="J316" s="9"/>
    </row>
    <row r="317" spans="10:10" x14ac:dyDescent="0.25">
      <c r="J317" s="9"/>
    </row>
    <row r="318" spans="10:10" x14ac:dyDescent="0.25">
      <c r="J318" s="9"/>
    </row>
    <row r="319" spans="10:10" x14ac:dyDescent="0.25">
      <c r="J319" s="9"/>
    </row>
    <row r="320" spans="10:10" x14ac:dyDescent="0.25">
      <c r="J320" s="9"/>
    </row>
    <row r="321" spans="10:10" x14ac:dyDescent="0.25">
      <c r="J321" s="9"/>
    </row>
    <row r="322" spans="10:10" x14ac:dyDescent="0.25">
      <c r="J322" s="9"/>
    </row>
    <row r="323" spans="10:10" x14ac:dyDescent="0.25">
      <c r="J323" s="9"/>
    </row>
    <row r="324" spans="10:10" x14ac:dyDescent="0.25">
      <c r="J324" s="9"/>
    </row>
    <row r="325" spans="10:10" x14ac:dyDescent="0.25">
      <c r="J325" s="9"/>
    </row>
    <row r="326" spans="10:10" x14ac:dyDescent="0.25">
      <c r="J326" s="9"/>
    </row>
    <row r="327" spans="10:10" x14ac:dyDescent="0.25">
      <c r="J327" s="9"/>
    </row>
    <row r="328" spans="10:10" x14ac:dyDescent="0.25">
      <c r="J328" s="9"/>
    </row>
    <row r="329" spans="10:10" x14ac:dyDescent="0.25">
      <c r="J329" s="9"/>
    </row>
    <row r="330" spans="10:10" x14ac:dyDescent="0.25">
      <c r="J330" s="9"/>
    </row>
    <row r="331" spans="10:10" x14ac:dyDescent="0.25">
      <c r="J331" s="9"/>
    </row>
    <row r="332" spans="10:10" x14ac:dyDescent="0.25">
      <c r="J332" s="9"/>
    </row>
    <row r="333" spans="10:10" x14ac:dyDescent="0.25">
      <c r="J333" s="9"/>
    </row>
    <row r="334" spans="10:10" x14ac:dyDescent="0.25">
      <c r="J334" s="9"/>
    </row>
    <row r="335" spans="10:10" x14ac:dyDescent="0.25">
      <c r="J335" s="9"/>
    </row>
    <row r="336" spans="10:10" x14ac:dyDescent="0.25">
      <c r="J336" s="9"/>
    </row>
    <row r="337" spans="10:10" x14ac:dyDescent="0.25">
      <c r="J337" s="9"/>
    </row>
    <row r="338" spans="10:10" x14ac:dyDescent="0.25">
      <c r="J338" s="9"/>
    </row>
    <row r="339" spans="10:10" x14ac:dyDescent="0.25">
      <c r="J339" s="9"/>
    </row>
    <row r="340" spans="10:10" x14ac:dyDescent="0.25">
      <c r="J340" s="9"/>
    </row>
    <row r="341" spans="10:10" x14ac:dyDescent="0.25">
      <c r="J341" s="9"/>
    </row>
    <row r="342" spans="10:10" x14ac:dyDescent="0.25">
      <c r="J342" s="9"/>
    </row>
    <row r="343" spans="10:10" x14ac:dyDescent="0.25">
      <c r="J343" s="9"/>
    </row>
    <row r="344" spans="10:10" x14ac:dyDescent="0.25">
      <c r="J344" s="9"/>
    </row>
    <row r="345" spans="10:10" x14ac:dyDescent="0.25">
      <c r="J345" s="9"/>
    </row>
    <row r="346" spans="10:10" x14ac:dyDescent="0.25">
      <c r="J346" s="9"/>
    </row>
    <row r="347" spans="10:10" x14ac:dyDescent="0.25">
      <c r="J347" s="9"/>
    </row>
    <row r="348" spans="10:10" x14ac:dyDescent="0.25">
      <c r="J348" s="9"/>
    </row>
    <row r="349" spans="10:10" x14ac:dyDescent="0.25">
      <c r="J349" s="9"/>
    </row>
    <row r="350" spans="10:10" x14ac:dyDescent="0.25">
      <c r="J350" s="9"/>
    </row>
    <row r="351" spans="10:10" x14ac:dyDescent="0.25">
      <c r="J351" s="9"/>
    </row>
    <row r="352" spans="10:10" x14ac:dyDescent="0.25">
      <c r="J352" s="9"/>
    </row>
    <row r="353" spans="10:10" x14ac:dyDescent="0.25">
      <c r="J353" s="9"/>
    </row>
    <row r="354" spans="10:10" x14ac:dyDescent="0.25">
      <c r="J354" s="9"/>
    </row>
    <row r="355" spans="10:10" x14ac:dyDescent="0.25">
      <c r="J355" s="9"/>
    </row>
    <row r="356" spans="10:10" x14ac:dyDescent="0.25">
      <c r="J356" s="9"/>
    </row>
    <row r="357" spans="10:10" x14ac:dyDescent="0.25">
      <c r="J357" s="9"/>
    </row>
    <row r="358" spans="10:10" x14ac:dyDescent="0.25">
      <c r="J358" s="9"/>
    </row>
    <row r="359" spans="10:10" x14ac:dyDescent="0.25">
      <c r="J359" s="9"/>
    </row>
    <row r="360" spans="10:10" x14ac:dyDescent="0.25">
      <c r="J360" s="9"/>
    </row>
    <row r="361" spans="10:10" x14ac:dyDescent="0.25">
      <c r="J361" s="9"/>
    </row>
    <row r="362" spans="10:10" x14ac:dyDescent="0.25">
      <c r="J362" s="9"/>
    </row>
    <row r="363" spans="10:10" x14ac:dyDescent="0.25">
      <c r="J363" s="9"/>
    </row>
    <row r="364" spans="10:10" x14ac:dyDescent="0.25">
      <c r="J364" s="9"/>
    </row>
    <row r="365" spans="10:10" x14ac:dyDescent="0.25">
      <c r="J365" s="9"/>
    </row>
    <row r="366" spans="10:10" x14ac:dyDescent="0.25">
      <c r="J366" s="9"/>
    </row>
    <row r="367" spans="10:10" x14ac:dyDescent="0.25">
      <c r="J367" s="9"/>
    </row>
    <row r="368" spans="10:10" x14ac:dyDescent="0.25">
      <c r="J368" s="9"/>
    </row>
    <row r="369" spans="10:10" x14ac:dyDescent="0.25">
      <c r="J369" s="9"/>
    </row>
    <row r="370" spans="10:10" x14ac:dyDescent="0.25">
      <c r="J370" s="9"/>
    </row>
    <row r="371" spans="10:10" x14ac:dyDescent="0.25">
      <c r="J371" s="9"/>
    </row>
    <row r="372" spans="10:10" x14ac:dyDescent="0.25">
      <c r="J372" s="9"/>
    </row>
    <row r="373" spans="10:10" x14ac:dyDescent="0.25">
      <c r="J373" s="9"/>
    </row>
    <row r="374" spans="10:10" x14ac:dyDescent="0.25">
      <c r="J374" s="9"/>
    </row>
    <row r="375" spans="10:10" x14ac:dyDescent="0.25">
      <c r="J375" s="9"/>
    </row>
    <row r="376" spans="10:10" x14ac:dyDescent="0.25">
      <c r="J376" s="9"/>
    </row>
    <row r="377" spans="10:10" x14ac:dyDescent="0.25">
      <c r="J377" s="9"/>
    </row>
    <row r="378" spans="10:10" x14ac:dyDescent="0.25">
      <c r="J378" s="9"/>
    </row>
    <row r="379" spans="10:10" x14ac:dyDescent="0.25">
      <c r="J379" s="9"/>
    </row>
    <row r="380" spans="10:10" x14ac:dyDescent="0.25">
      <c r="J380" s="9"/>
    </row>
    <row r="381" spans="10:10" x14ac:dyDescent="0.25">
      <c r="J381" s="9"/>
    </row>
    <row r="382" spans="10:10" x14ac:dyDescent="0.25">
      <c r="J382" s="9"/>
    </row>
    <row r="383" spans="10:10" x14ac:dyDescent="0.25">
      <c r="J383" s="9"/>
    </row>
    <row r="384" spans="10:10" x14ac:dyDescent="0.25">
      <c r="J384" s="9"/>
    </row>
  </sheetData>
  <mergeCells count="10">
    <mergeCell ref="F266:G266"/>
    <mergeCell ref="B273:G273"/>
    <mergeCell ref="F274:G274"/>
    <mergeCell ref="B286:G286"/>
    <mergeCell ref="B3:G3"/>
    <mergeCell ref="B4:G4"/>
    <mergeCell ref="B6:G6"/>
    <mergeCell ref="F7:G7"/>
    <mergeCell ref="F259:G259"/>
    <mergeCell ref="F263:G263"/>
  </mergeCells>
  <pageMargins left="0.11811023622047245" right="0.11811023622047245" top="0.74803149606299213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topLeftCell="A7" workbookViewId="0">
      <selection activeCell="L7" sqref="L7"/>
    </sheetView>
  </sheetViews>
  <sheetFormatPr defaultRowHeight="15" x14ac:dyDescent="0.25"/>
  <cols>
    <col min="1" max="1" width="0.5703125" customWidth="1"/>
    <col min="2" max="2" width="4.7109375" customWidth="1"/>
    <col min="3" max="3" width="5.5703125" customWidth="1"/>
    <col min="4" max="4" width="6.85546875" customWidth="1"/>
    <col min="5" max="5" width="8.5703125" customWidth="1"/>
    <col min="6" max="6" width="8" customWidth="1"/>
    <col min="7" max="7" width="25" customWidth="1"/>
    <col min="8" max="8" width="11.5703125" customWidth="1"/>
    <col min="9" max="9" width="10.28515625" customWidth="1"/>
    <col min="10" max="10" width="11.140625" style="9" customWidth="1"/>
    <col min="11" max="11" width="13.42578125" style="9" customWidth="1"/>
    <col min="12" max="12" width="9.7109375" bestFit="1" customWidth="1"/>
    <col min="13" max="13" width="10.140625" customWidth="1"/>
    <col min="256" max="256" width="0.5703125" customWidth="1"/>
    <col min="257" max="257" width="4.7109375" customWidth="1"/>
    <col min="258" max="258" width="5.5703125" customWidth="1"/>
    <col min="259" max="259" width="6.85546875" customWidth="1"/>
    <col min="260" max="260" width="8.5703125" customWidth="1"/>
    <col min="261" max="261" width="8" customWidth="1"/>
    <col min="262" max="262" width="18" customWidth="1"/>
    <col min="263" max="263" width="9.85546875" customWidth="1"/>
    <col min="264" max="264" width="0" hidden="1" customWidth="1"/>
    <col min="265" max="265" width="9.85546875" customWidth="1"/>
    <col min="266" max="266" width="9.7109375" bestFit="1" customWidth="1"/>
    <col min="267" max="267" width="10.140625" customWidth="1"/>
    <col min="268" max="268" width="9.7109375" bestFit="1" customWidth="1"/>
    <col min="512" max="512" width="0.5703125" customWidth="1"/>
    <col min="513" max="513" width="4.7109375" customWidth="1"/>
    <col min="514" max="514" width="5.5703125" customWidth="1"/>
    <col min="515" max="515" width="6.85546875" customWidth="1"/>
    <col min="516" max="516" width="8.5703125" customWidth="1"/>
    <col min="517" max="517" width="8" customWidth="1"/>
    <col min="518" max="518" width="18" customWidth="1"/>
    <col min="519" max="519" width="9.85546875" customWidth="1"/>
    <col min="520" max="520" width="0" hidden="1" customWidth="1"/>
    <col min="521" max="521" width="9.85546875" customWidth="1"/>
    <col min="522" max="522" width="9.7109375" bestFit="1" customWidth="1"/>
    <col min="523" max="523" width="10.140625" customWidth="1"/>
    <col min="524" max="524" width="9.7109375" bestFit="1" customWidth="1"/>
    <col min="768" max="768" width="0.5703125" customWidth="1"/>
    <col min="769" max="769" width="4.7109375" customWidth="1"/>
    <col min="770" max="770" width="5.5703125" customWidth="1"/>
    <col min="771" max="771" width="6.85546875" customWidth="1"/>
    <col min="772" max="772" width="8.5703125" customWidth="1"/>
    <col min="773" max="773" width="8" customWidth="1"/>
    <col min="774" max="774" width="18" customWidth="1"/>
    <col min="775" max="775" width="9.85546875" customWidth="1"/>
    <col min="776" max="776" width="0" hidden="1" customWidth="1"/>
    <col min="777" max="777" width="9.85546875" customWidth="1"/>
    <col min="778" max="778" width="9.7109375" bestFit="1" customWidth="1"/>
    <col min="779" max="779" width="10.140625" customWidth="1"/>
    <col min="780" max="780" width="9.7109375" bestFit="1" customWidth="1"/>
    <col min="1024" max="1024" width="0.5703125" customWidth="1"/>
    <col min="1025" max="1025" width="4.7109375" customWidth="1"/>
    <col min="1026" max="1026" width="5.5703125" customWidth="1"/>
    <col min="1027" max="1027" width="6.85546875" customWidth="1"/>
    <col min="1028" max="1028" width="8.5703125" customWidth="1"/>
    <col min="1029" max="1029" width="8" customWidth="1"/>
    <col min="1030" max="1030" width="18" customWidth="1"/>
    <col min="1031" max="1031" width="9.85546875" customWidth="1"/>
    <col min="1032" max="1032" width="0" hidden="1" customWidth="1"/>
    <col min="1033" max="1033" width="9.85546875" customWidth="1"/>
    <col min="1034" max="1034" width="9.7109375" bestFit="1" customWidth="1"/>
    <col min="1035" max="1035" width="10.140625" customWidth="1"/>
    <col min="1036" max="1036" width="9.7109375" bestFit="1" customWidth="1"/>
    <col min="1280" max="1280" width="0.5703125" customWidth="1"/>
    <col min="1281" max="1281" width="4.7109375" customWidth="1"/>
    <col min="1282" max="1282" width="5.5703125" customWidth="1"/>
    <col min="1283" max="1283" width="6.85546875" customWidth="1"/>
    <col min="1284" max="1284" width="8.5703125" customWidth="1"/>
    <col min="1285" max="1285" width="8" customWidth="1"/>
    <col min="1286" max="1286" width="18" customWidth="1"/>
    <col min="1287" max="1287" width="9.85546875" customWidth="1"/>
    <col min="1288" max="1288" width="0" hidden="1" customWidth="1"/>
    <col min="1289" max="1289" width="9.85546875" customWidth="1"/>
    <col min="1290" max="1290" width="9.7109375" bestFit="1" customWidth="1"/>
    <col min="1291" max="1291" width="10.140625" customWidth="1"/>
    <col min="1292" max="1292" width="9.7109375" bestFit="1" customWidth="1"/>
    <col min="1536" max="1536" width="0.5703125" customWidth="1"/>
    <col min="1537" max="1537" width="4.7109375" customWidth="1"/>
    <col min="1538" max="1538" width="5.5703125" customWidth="1"/>
    <col min="1539" max="1539" width="6.85546875" customWidth="1"/>
    <col min="1540" max="1540" width="8.5703125" customWidth="1"/>
    <col min="1541" max="1541" width="8" customWidth="1"/>
    <col min="1542" max="1542" width="18" customWidth="1"/>
    <col min="1543" max="1543" width="9.85546875" customWidth="1"/>
    <col min="1544" max="1544" width="0" hidden="1" customWidth="1"/>
    <col min="1545" max="1545" width="9.85546875" customWidth="1"/>
    <col min="1546" max="1546" width="9.7109375" bestFit="1" customWidth="1"/>
    <col min="1547" max="1547" width="10.140625" customWidth="1"/>
    <col min="1548" max="1548" width="9.7109375" bestFit="1" customWidth="1"/>
    <col min="1792" max="1792" width="0.5703125" customWidth="1"/>
    <col min="1793" max="1793" width="4.7109375" customWidth="1"/>
    <col min="1794" max="1794" width="5.5703125" customWidth="1"/>
    <col min="1795" max="1795" width="6.85546875" customWidth="1"/>
    <col min="1796" max="1796" width="8.5703125" customWidth="1"/>
    <col min="1797" max="1797" width="8" customWidth="1"/>
    <col min="1798" max="1798" width="18" customWidth="1"/>
    <col min="1799" max="1799" width="9.85546875" customWidth="1"/>
    <col min="1800" max="1800" width="0" hidden="1" customWidth="1"/>
    <col min="1801" max="1801" width="9.85546875" customWidth="1"/>
    <col min="1802" max="1802" width="9.7109375" bestFit="1" customWidth="1"/>
    <col min="1803" max="1803" width="10.140625" customWidth="1"/>
    <col min="1804" max="1804" width="9.7109375" bestFit="1" customWidth="1"/>
    <col min="2048" max="2048" width="0.5703125" customWidth="1"/>
    <col min="2049" max="2049" width="4.7109375" customWidth="1"/>
    <col min="2050" max="2050" width="5.5703125" customWidth="1"/>
    <col min="2051" max="2051" width="6.85546875" customWidth="1"/>
    <col min="2052" max="2052" width="8.5703125" customWidth="1"/>
    <col min="2053" max="2053" width="8" customWidth="1"/>
    <col min="2054" max="2054" width="18" customWidth="1"/>
    <col min="2055" max="2055" width="9.85546875" customWidth="1"/>
    <col min="2056" max="2056" width="0" hidden="1" customWidth="1"/>
    <col min="2057" max="2057" width="9.85546875" customWidth="1"/>
    <col min="2058" max="2058" width="9.7109375" bestFit="1" customWidth="1"/>
    <col min="2059" max="2059" width="10.140625" customWidth="1"/>
    <col min="2060" max="2060" width="9.7109375" bestFit="1" customWidth="1"/>
    <col min="2304" max="2304" width="0.5703125" customWidth="1"/>
    <col min="2305" max="2305" width="4.7109375" customWidth="1"/>
    <col min="2306" max="2306" width="5.5703125" customWidth="1"/>
    <col min="2307" max="2307" width="6.85546875" customWidth="1"/>
    <col min="2308" max="2308" width="8.5703125" customWidth="1"/>
    <col min="2309" max="2309" width="8" customWidth="1"/>
    <col min="2310" max="2310" width="18" customWidth="1"/>
    <col min="2311" max="2311" width="9.85546875" customWidth="1"/>
    <col min="2312" max="2312" width="0" hidden="1" customWidth="1"/>
    <col min="2313" max="2313" width="9.85546875" customWidth="1"/>
    <col min="2314" max="2314" width="9.7109375" bestFit="1" customWidth="1"/>
    <col min="2315" max="2315" width="10.140625" customWidth="1"/>
    <col min="2316" max="2316" width="9.7109375" bestFit="1" customWidth="1"/>
    <col min="2560" max="2560" width="0.5703125" customWidth="1"/>
    <col min="2561" max="2561" width="4.7109375" customWidth="1"/>
    <col min="2562" max="2562" width="5.5703125" customWidth="1"/>
    <col min="2563" max="2563" width="6.85546875" customWidth="1"/>
    <col min="2564" max="2564" width="8.5703125" customWidth="1"/>
    <col min="2565" max="2565" width="8" customWidth="1"/>
    <col min="2566" max="2566" width="18" customWidth="1"/>
    <col min="2567" max="2567" width="9.85546875" customWidth="1"/>
    <col min="2568" max="2568" width="0" hidden="1" customWidth="1"/>
    <col min="2569" max="2569" width="9.85546875" customWidth="1"/>
    <col min="2570" max="2570" width="9.7109375" bestFit="1" customWidth="1"/>
    <col min="2571" max="2571" width="10.140625" customWidth="1"/>
    <col min="2572" max="2572" width="9.7109375" bestFit="1" customWidth="1"/>
    <col min="2816" max="2816" width="0.5703125" customWidth="1"/>
    <col min="2817" max="2817" width="4.7109375" customWidth="1"/>
    <col min="2818" max="2818" width="5.5703125" customWidth="1"/>
    <col min="2819" max="2819" width="6.85546875" customWidth="1"/>
    <col min="2820" max="2820" width="8.5703125" customWidth="1"/>
    <col min="2821" max="2821" width="8" customWidth="1"/>
    <col min="2822" max="2822" width="18" customWidth="1"/>
    <col min="2823" max="2823" width="9.85546875" customWidth="1"/>
    <col min="2824" max="2824" width="0" hidden="1" customWidth="1"/>
    <col min="2825" max="2825" width="9.85546875" customWidth="1"/>
    <col min="2826" max="2826" width="9.7109375" bestFit="1" customWidth="1"/>
    <col min="2827" max="2827" width="10.140625" customWidth="1"/>
    <col min="2828" max="2828" width="9.7109375" bestFit="1" customWidth="1"/>
    <col min="3072" max="3072" width="0.5703125" customWidth="1"/>
    <col min="3073" max="3073" width="4.7109375" customWidth="1"/>
    <col min="3074" max="3074" width="5.5703125" customWidth="1"/>
    <col min="3075" max="3075" width="6.85546875" customWidth="1"/>
    <col min="3076" max="3076" width="8.5703125" customWidth="1"/>
    <col min="3077" max="3077" width="8" customWidth="1"/>
    <col min="3078" max="3078" width="18" customWidth="1"/>
    <col min="3079" max="3079" width="9.85546875" customWidth="1"/>
    <col min="3080" max="3080" width="0" hidden="1" customWidth="1"/>
    <col min="3081" max="3081" width="9.85546875" customWidth="1"/>
    <col min="3082" max="3082" width="9.7109375" bestFit="1" customWidth="1"/>
    <col min="3083" max="3083" width="10.140625" customWidth="1"/>
    <col min="3084" max="3084" width="9.7109375" bestFit="1" customWidth="1"/>
    <col min="3328" max="3328" width="0.5703125" customWidth="1"/>
    <col min="3329" max="3329" width="4.7109375" customWidth="1"/>
    <col min="3330" max="3330" width="5.5703125" customWidth="1"/>
    <col min="3331" max="3331" width="6.85546875" customWidth="1"/>
    <col min="3332" max="3332" width="8.5703125" customWidth="1"/>
    <col min="3333" max="3333" width="8" customWidth="1"/>
    <col min="3334" max="3334" width="18" customWidth="1"/>
    <col min="3335" max="3335" width="9.85546875" customWidth="1"/>
    <col min="3336" max="3336" width="0" hidden="1" customWidth="1"/>
    <col min="3337" max="3337" width="9.85546875" customWidth="1"/>
    <col min="3338" max="3338" width="9.7109375" bestFit="1" customWidth="1"/>
    <col min="3339" max="3339" width="10.140625" customWidth="1"/>
    <col min="3340" max="3340" width="9.7109375" bestFit="1" customWidth="1"/>
    <col min="3584" max="3584" width="0.5703125" customWidth="1"/>
    <col min="3585" max="3585" width="4.7109375" customWidth="1"/>
    <col min="3586" max="3586" width="5.5703125" customWidth="1"/>
    <col min="3587" max="3587" width="6.85546875" customWidth="1"/>
    <col min="3588" max="3588" width="8.5703125" customWidth="1"/>
    <col min="3589" max="3589" width="8" customWidth="1"/>
    <col min="3590" max="3590" width="18" customWidth="1"/>
    <col min="3591" max="3591" width="9.85546875" customWidth="1"/>
    <col min="3592" max="3592" width="0" hidden="1" customWidth="1"/>
    <col min="3593" max="3593" width="9.85546875" customWidth="1"/>
    <col min="3594" max="3594" width="9.7109375" bestFit="1" customWidth="1"/>
    <col min="3595" max="3595" width="10.140625" customWidth="1"/>
    <col min="3596" max="3596" width="9.7109375" bestFit="1" customWidth="1"/>
    <col min="3840" max="3840" width="0.5703125" customWidth="1"/>
    <col min="3841" max="3841" width="4.7109375" customWidth="1"/>
    <col min="3842" max="3842" width="5.5703125" customWidth="1"/>
    <col min="3843" max="3843" width="6.85546875" customWidth="1"/>
    <col min="3844" max="3844" width="8.5703125" customWidth="1"/>
    <col min="3845" max="3845" width="8" customWidth="1"/>
    <col min="3846" max="3846" width="18" customWidth="1"/>
    <col min="3847" max="3847" width="9.85546875" customWidth="1"/>
    <col min="3848" max="3848" width="0" hidden="1" customWidth="1"/>
    <col min="3849" max="3849" width="9.85546875" customWidth="1"/>
    <col min="3850" max="3850" width="9.7109375" bestFit="1" customWidth="1"/>
    <col min="3851" max="3851" width="10.140625" customWidth="1"/>
    <col min="3852" max="3852" width="9.7109375" bestFit="1" customWidth="1"/>
    <col min="4096" max="4096" width="0.5703125" customWidth="1"/>
    <col min="4097" max="4097" width="4.7109375" customWidth="1"/>
    <col min="4098" max="4098" width="5.5703125" customWidth="1"/>
    <col min="4099" max="4099" width="6.85546875" customWidth="1"/>
    <col min="4100" max="4100" width="8.5703125" customWidth="1"/>
    <col min="4101" max="4101" width="8" customWidth="1"/>
    <col min="4102" max="4102" width="18" customWidth="1"/>
    <col min="4103" max="4103" width="9.85546875" customWidth="1"/>
    <col min="4104" max="4104" width="0" hidden="1" customWidth="1"/>
    <col min="4105" max="4105" width="9.85546875" customWidth="1"/>
    <col min="4106" max="4106" width="9.7109375" bestFit="1" customWidth="1"/>
    <col min="4107" max="4107" width="10.140625" customWidth="1"/>
    <col min="4108" max="4108" width="9.7109375" bestFit="1" customWidth="1"/>
    <col min="4352" max="4352" width="0.5703125" customWidth="1"/>
    <col min="4353" max="4353" width="4.7109375" customWidth="1"/>
    <col min="4354" max="4354" width="5.5703125" customWidth="1"/>
    <col min="4355" max="4355" width="6.85546875" customWidth="1"/>
    <col min="4356" max="4356" width="8.5703125" customWidth="1"/>
    <col min="4357" max="4357" width="8" customWidth="1"/>
    <col min="4358" max="4358" width="18" customWidth="1"/>
    <col min="4359" max="4359" width="9.85546875" customWidth="1"/>
    <col min="4360" max="4360" width="0" hidden="1" customWidth="1"/>
    <col min="4361" max="4361" width="9.85546875" customWidth="1"/>
    <col min="4362" max="4362" width="9.7109375" bestFit="1" customWidth="1"/>
    <col min="4363" max="4363" width="10.140625" customWidth="1"/>
    <col min="4364" max="4364" width="9.7109375" bestFit="1" customWidth="1"/>
    <col min="4608" max="4608" width="0.5703125" customWidth="1"/>
    <col min="4609" max="4609" width="4.7109375" customWidth="1"/>
    <col min="4610" max="4610" width="5.5703125" customWidth="1"/>
    <col min="4611" max="4611" width="6.85546875" customWidth="1"/>
    <col min="4612" max="4612" width="8.5703125" customWidth="1"/>
    <col min="4613" max="4613" width="8" customWidth="1"/>
    <col min="4614" max="4614" width="18" customWidth="1"/>
    <col min="4615" max="4615" width="9.85546875" customWidth="1"/>
    <col min="4616" max="4616" width="0" hidden="1" customWidth="1"/>
    <col min="4617" max="4617" width="9.85546875" customWidth="1"/>
    <col min="4618" max="4618" width="9.7109375" bestFit="1" customWidth="1"/>
    <col min="4619" max="4619" width="10.140625" customWidth="1"/>
    <col min="4620" max="4620" width="9.7109375" bestFit="1" customWidth="1"/>
    <col min="4864" max="4864" width="0.5703125" customWidth="1"/>
    <col min="4865" max="4865" width="4.7109375" customWidth="1"/>
    <col min="4866" max="4866" width="5.5703125" customWidth="1"/>
    <col min="4867" max="4867" width="6.85546875" customWidth="1"/>
    <col min="4868" max="4868" width="8.5703125" customWidth="1"/>
    <col min="4869" max="4869" width="8" customWidth="1"/>
    <col min="4870" max="4870" width="18" customWidth="1"/>
    <col min="4871" max="4871" width="9.85546875" customWidth="1"/>
    <col min="4872" max="4872" width="0" hidden="1" customWidth="1"/>
    <col min="4873" max="4873" width="9.85546875" customWidth="1"/>
    <col min="4874" max="4874" width="9.7109375" bestFit="1" customWidth="1"/>
    <col min="4875" max="4875" width="10.140625" customWidth="1"/>
    <col min="4876" max="4876" width="9.7109375" bestFit="1" customWidth="1"/>
    <col min="5120" max="5120" width="0.5703125" customWidth="1"/>
    <col min="5121" max="5121" width="4.7109375" customWidth="1"/>
    <col min="5122" max="5122" width="5.5703125" customWidth="1"/>
    <col min="5123" max="5123" width="6.85546875" customWidth="1"/>
    <col min="5124" max="5124" width="8.5703125" customWidth="1"/>
    <col min="5125" max="5125" width="8" customWidth="1"/>
    <col min="5126" max="5126" width="18" customWidth="1"/>
    <col min="5127" max="5127" width="9.85546875" customWidth="1"/>
    <col min="5128" max="5128" width="0" hidden="1" customWidth="1"/>
    <col min="5129" max="5129" width="9.85546875" customWidth="1"/>
    <col min="5130" max="5130" width="9.7109375" bestFit="1" customWidth="1"/>
    <col min="5131" max="5131" width="10.140625" customWidth="1"/>
    <col min="5132" max="5132" width="9.7109375" bestFit="1" customWidth="1"/>
    <col min="5376" max="5376" width="0.5703125" customWidth="1"/>
    <col min="5377" max="5377" width="4.7109375" customWidth="1"/>
    <col min="5378" max="5378" width="5.5703125" customWidth="1"/>
    <col min="5379" max="5379" width="6.85546875" customWidth="1"/>
    <col min="5380" max="5380" width="8.5703125" customWidth="1"/>
    <col min="5381" max="5381" width="8" customWidth="1"/>
    <col min="5382" max="5382" width="18" customWidth="1"/>
    <col min="5383" max="5383" width="9.85546875" customWidth="1"/>
    <col min="5384" max="5384" width="0" hidden="1" customWidth="1"/>
    <col min="5385" max="5385" width="9.85546875" customWidth="1"/>
    <col min="5386" max="5386" width="9.7109375" bestFit="1" customWidth="1"/>
    <col min="5387" max="5387" width="10.140625" customWidth="1"/>
    <col min="5388" max="5388" width="9.7109375" bestFit="1" customWidth="1"/>
    <col min="5632" max="5632" width="0.5703125" customWidth="1"/>
    <col min="5633" max="5633" width="4.7109375" customWidth="1"/>
    <col min="5634" max="5634" width="5.5703125" customWidth="1"/>
    <col min="5635" max="5635" width="6.85546875" customWidth="1"/>
    <col min="5636" max="5636" width="8.5703125" customWidth="1"/>
    <col min="5637" max="5637" width="8" customWidth="1"/>
    <col min="5638" max="5638" width="18" customWidth="1"/>
    <col min="5639" max="5639" width="9.85546875" customWidth="1"/>
    <col min="5640" max="5640" width="0" hidden="1" customWidth="1"/>
    <col min="5641" max="5641" width="9.85546875" customWidth="1"/>
    <col min="5642" max="5642" width="9.7109375" bestFit="1" customWidth="1"/>
    <col min="5643" max="5643" width="10.140625" customWidth="1"/>
    <col min="5644" max="5644" width="9.7109375" bestFit="1" customWidth="1"/>
    <col min="5888" max="5888" width="0.5703125" customWidth="1"/>
    <col min="5889" max="5889" width="4.7109375" customWidth="1"/>
    <col min="5890" max="5890" width="5.5703125" customWidth="1"/>
    <col min="5891" max="5891" width="6.85546875" customWidth="1"/>
    <col min="5892" max="5892" width="8.5703125" customWidth="1"/>
    <col min="5893" max="5893" width="8" customWidth="1"/>
    <col min="5894" max="5894" width="18" customWidth="1"/>
    <col min="5895" max="5895" width="9.85546875" customWidth="1"/>
    <col min="5896" max="5896" width="0" hidden="1" customWidth="1"/>
    <col min="5897" max="5897" width="9.85546875" customWidth="1"/>
    <col min="5898" max="5898" width="9.7109375" bestFit="1" customWidth="1"/>
    <col min="5899" max="5899" width="10.140625" customWidth="1"/>
    <col min="5900" max="5900" width="9.7109375" bestFit="1" customWidth="1"/>
    <col min="6144" max="6144" width="0.5703125" customWidth="1"/>
    <col min="6145" max="6145" width="4.7109375" customWidth="1"/>
    <col min="6146" max="6146" width="5.5703125" customWidth="1"/>
    <col min="6147" max="6147" width="6.85546875" customWidth="1"/>
    <col min="6148" max="6148" width="8.5703125" customWidth="1"/>
    <col min="6149" max="6149" width="8" customWidth="1"/>
    <col min="6150" max="6150" width="18" customWidth="1"/>
    <col min="6151" max="6151" width="9.85546875" customWidth="1"/>
    <col min="6152" max="6152" width="0" hidden="1" customWidth="1"/>
    <col min="6153" max="6153" width="9.85546875" customWidth="1"/>
    <col min="6154" max="6154" width="9.7109375" bestFit="1" customWidth="1"/>
    <col min="6155" max="6155" width="10.140625" customWidth="1"/>
    <col min="6156" max="6156" width="9.7109375" bestFit="1" customWidth="1"/>
    <col min="6400" max="6400" width="0.5703125" customWidth="1"/>
    <col min="6401" max="6401" width="4.7109375" customWidth="1"/>
    <col min="6402" max="6402" width="5.5703125" customWidth="1"/>
    <col min="6403" max="6403" width="6.85546875" customWidth="1"/>
    <col min="6404" max="6404" width="8.5703125" customWidth="1"/>
    <col min="6405" max="6405" width="8" customWidth="1"/>
    <col min="6406" max="6406" width="18" customWidth="1"/>
    <col min="6407" max="6407" width="9.85546875" customWidth="1"/>
    <col min="6408" max="6408" width="0" hidden="1" customWidth="1"/>
    <col min="6409" max="6409" width="9.85546875" customWidth="1"/>
    <col min="6410" max="6410" width="9.7109375" bestFit="1" customWidth="1"/>
    <col min="6411" max="6411" width="10.140625" customWidth="1"/>
    <col min="6412" max="6412" width="9.7109375" bestFit="1" customWidth="1"/>
    <col min="6656" max="6656" width="0.5703125" customWidth="1"/>
    <col min="6657" max="6657" width="4.7109375" customWidth="1"/>
    <col min="6658" max="6658" width="5.5703125" customWidth="1"/>
    <col min="6659" max="6659" width="6.85546875" customWidth="1"/>
    <col min="6660" max="6660" width="8.5703125" customWidth="1"/>
    <col min="6661" max="6661" width="8" customWidth="1"/>
    <col min="6662" max="6662" width="18" customWidth="1"/>
    <col min="6663" max="6663" width="9.85546875" customWidth="1"/>
    <col min="6664" max="6664" width="0" hidden="1" customWidth="1"/>
    <col min="6665" max="6665" width="9.85546875" customWidth="1"/>
    <col min="6666" max="6666" width="9.7109375" bestFit="1" customWidth="1"/>
    <col min="6667" max="6667" width="10.140625" customWidth="1"/>
    <col min="6668" max="6668" width="9.7109375" bestFit="1" customWidth="1"/>
    <col min="6912" max="6912" width="0.5703125" customWidth="1"/>
    <col min="6913" max="6913" width="4.7109375" customWidth="1"/>
    <col min="6914" max="6914" width="5.5703125" customWidth="1"/>
    <col min="6915" max="6915" width="6.85546875" customWidth="1"/>
    <col min="6916" max="6916" width="8.5703125" customWidth="1"/>
    <col min="6917" max="6917" width="8" customWidth="1"/>
    <col min="6918" max="6918" width="18" customWidth="1"/>
    <col min="6919" max="6919" width="9.85546875" customWidth="1"/>
    <col min="6920" max="6920" width="0" hidden="1" customWidth="1"/>
    <col min="6921" max="6921" width="9.85546875" customWidth="1"/>
    <col min="6922" max="6922" width="9.7109375" bestFit="1" customWidth="1"/>
    <col min="6923" max="6923" width="10.140625" customWidth="1"/>
    <col min="6924" max="6924" width="9.7109375" bestFit="1" customWidth="1"/>
    <col min="7168" max="7168" width="0.5703125" customWidth="1"/>
    <col min="7169" max="7169" width="4.7109375" customWidth="1"/>
    <col min="7170" max="7170" width="5.5703125" customWidth="1"/>
    <col min="7171" max="7171" width="6.85546875" customWidth="1"/>
    <col min="7172" max="7172" width="8.5703125" customWidth="1"/>
    <col min="7173" max="7173" width="8" customWidth="1"/>
    <col min="7174" max="7174" width="18" customWidth="1"/>
    <col min="7175" max="7175" width="9.85546875" customWidth="1"/>
    <col min="7176" max="7176" width="0" hidden="1" customWidth="1"/>
    <col min="7177" max="7177" width="9.85546875" customWidth="1"/>
    <col min="7178" max="7178" width="9.7109375" bestFit="1" customWidth="1"/>
    <col min="7179" max="7179" width="10.140625" customWidth="1"/>
    <col min="7180" max="7180" width="9.7109375" bestFit="1" customWidth="1"/>
    <col min="7424" max="7424" width="0.5703125" customWidth="1"/>
    <col min="7425" max="7425" width="4.7109375" customWidth="1"/>
    <col min="7426" max="7426" width="5.5703125" customWidth="1"/>
    <col min="7427" max="7427" width="6.85546875" customWidth="1"/>
    <col min="7428" max="7428" width="8.5703125" customWidth="1"/>
    <col min="7429" max="7429" width="8" customWidth="1"/>
    <col min="7430" max="7430" width="18" customWidth="1"/>
    <col min="7431" max="7431" width="9.85546875" customWidth="1"/>
    <col min="7432" max="7432" width="0" hidden="1" customWidth="1"/>
    <col min="7433" max="7433" width="9.85546875" customWidth="1"/>
    <col min="7434" max="7434" width="9.7109375" bestFit="1" customWidth="1"/>
    <col min="7435" max="7435" width="10.140625" customWidth="1"/>
    <col min="7436" max="7436" width="9.7109375" bestFit="1" customWidth="1"/>
    <col min="7680" max="7680" width="0.5703125" customWidth="1"/>
    <col min="7681" max="7681" width="4.7109375" customWidth="1"/>
    <col min="7682" max="7682" width="5.5703125" customWidth="1"/>
    <col min="7683" max="7683" width="6.85546875" customWidth="1"/>
    <col min="7684" max="7684" width="8.5703125" customWidth="1"/>
    <col min="7685" max="7685" width="8" customWidth="1"/>
    <col min="7686" max="7686" width="18" customWidth="1"/>
    <col min="7687" max="7687" width="9.85546875" customWidth="1"/>
    <col min="7688" max="7688" width="0" hidden="1" customWidth="1"/>
    <col min="7689" max="7689" width="9.85546875" customWidth="1"/>
    <col min="7690" max="7690" width="9.7109375" bestFit="1" customWidth="1"/>
    <col min="7691" max="7691" width="10.140625" customWidth="1"/>
    <col min="7692" max="7692" width="9.7109375" bestFit="1" customWidth="1"/>
    <col min="7936" max="7936" width="0.5703125" customWidth="1"/>
    <col min="7937" max="7937" width="4.7109375" customWidth="1"/>
    <col min="7938" max="7938" width="5.5703125" customWidth="1"/>
    <col min="7939" max="7939" width="6.85546875" customWidth="1"/>
    <col min="7940" max="7940" width="8.5703125" customWidth="1"/>
    <col min="7941" max="7941" width="8" customWidth="1"/>
    <col min="7942" max="7942" width="18" customWidth="1"/>
    <col min="7943" max="7943" width="9.85546875" customWidth="1"/>
    <col min="7944" max="7944" width="0" hidden="1" customWidth="1"/>
    <col min="7945" max="7945" width="9.85546875" customWidth="1"/>
    <col min="7946" max="7946" width="9.7109375" bestFit="1" customWidth="1"/>
    <col min="7947" max="7947" width="10.140625" customWidth="1"/>
    <col min="7948" max="7948" width="9.7109375" bestFit="1" customWidth="1"/>
    <col min="8192" max="8192" width="0.5703125" customWidth="1"/>
    <col min="8193" max="8193" width="4.7109375" customWidth="1"/>
    <col min="8194" max="8194" width="5.5703125" customWidth="1"/>
    <col min="8195" max="8195" width="6.85546875" customWidth="1"/>
    <col min="8196" max="8196" width="8.5703125" customWidth="1"/>
    <col min="8197" max="8197" width="8" customWidth="1"/>
    <col min="8198" max="8198" width="18" customWidth="1"/>
    <col min="8199" max="8199" width="9.85546875" customWidth="1"/>
    <col min="8200" max="8200" width="0" hidden="1" customWidth="1"/>
    <col min="8201" max="8201" width="9.85546875" customWidth="1"/>
    <col min="8202" max="8202" width="9.7109375" bestFit="1" customWidth="1"/>
    <col min="8203" max="8203" width="10.140625" customWidth="1"/>
    <col min="8204" max="8204" width="9.7109375" bestFit="1" customWidth="1"/>
    <col min="8448" max="8448" width="0.5703125" customWidth="1"/>
    <col min="8449" max="8449" width="4.7109375" customWidth="1"/>
    <col min="8450" max="8450" width="5.5703125" customWidth="1"/>
    <col min="8451" max="8451" width="6.85546875" customWidth="1"/>
    <col min="8452" max="8452" width="8.5703125" customWidth="1"/>
    <col min="8453" max="8453" width="8" customWidth="1"/>
    <col min="8454" max="8454" width="18" customWidth="1"/>
    <col min="8455" max="8455" width="9.85546875" customWidth="1"/>
    <col min="8456" max="8456" width="0" hidden="1" customWidth="1"/>
    <col min="8457" max="8457" width="9.85546875" customWidth="1"/>
    <col min="8458" max="8458" width="9.7109375" bestFit="1" customWidth="1"/>
    <col min="8459" max="8459" width="10.140625" customWidth="1"/>
    <col min="8460" max="8460" width="9.7109375" bestFit="1" customWidth="1"/>
    <col min="8704" max="8704" width="0.5703125" customWidth="1"/>
    <col min="8705" max="8705" width="4.7109375" customWidth="1"/>
    <col min="8706" max="8706" width="5.5703125" customWidth="1"/>
    <col min="8707" max="8707" width="6.85546875" customWidth="1"/>
    <col min="8708" max="8708" width="8.5703125" customWidth="1"/>
    <col min="8709" max="8709" width="8" customWidth="1"/>
    <col min="8710" max="8710" width="18" customWidth="1"/>
    <col min="8711" max="8711" width="9.85546875" customWidth="1"/>
    <col min="8712" max="8712" width="0" hidden="1" customWidth="1"/>
    <col min="8713" max="8713" width="9.85546875" customWidth="1"/>
    <col min="8714" max="8714" width="9.7109375" bestFit="1" customWidth="1"/>
    <col min="8715" max="8715" width="10.140625" customWidth="1"/>
    <col min="8716" max="8716" width="9.7109375" bestFit="1" customWidth="1"/>
    <col min="8960" max="8960" width="0.5703125" customWidth="1"/>
    <col min="8961" max="8961" width="4.7109375" customWidth="1"/>
    <col min="8962" max="8962" width="5.5703125" customWidth="1"/>
    <col min="8963" max="8963" width="6.85546875" customWidth="1"/>
    <col min="8964" max="8964" width="8.5703125" customWidth="1"/>
    <col min="8965" max="8965" width="8" customWidth="1"/>
    <col min="8966" max="8966" width="18" customWidth="1"/>
    <col min="8967" max="8967" width="9.85546875" customWidth="1"/>
    <col min="8968" max="8968" width="0" hidden="1" customWidth="1"/>
    <col min="8969" max="8969" width="9.85546875" customWidth="1"/>
    <col min="8970" max="8970" width="9.7109375" bestFit="1" customWidth="1"/>
    <col min="8971" max="8971" width="10.140625" customWidth="1"/>
    <col min="8972" max="8972" width="9.7109375" bestFit="1" customWidth="1"/>
    <col min="9216" max="9216" width="0.5703125" customWidth="1"/>
    <col min="9217" max="9217" width="4.7109375" customWidth="1"/>
    <col min="9218" max="9218" width="5.5703125" customWidth="1"/>
    <col min="9219" max="9219" width="6.85546875" customWidth="1"/>
    <col min="9220" max="9220" width="8.5703125" customWidth="1"/>
    <col min="9221" max="9221" width="8" customWidth="1"/>
    <col min="9222" max="9222" width="18" customWidth="1"/>
    <col min="9223" max="9223" width="9.85546875" customWidth="1"/>
    <col min="9224" max="9224" width="0" hidden="1" customWidth="1"/>
    <col min="9225" max="9225" width="9.85546875" customWidth="1"/>
    <col min="9226" max="9226" width="9.7109375" bestFit="1" customWidth="1"/>
    <col min="9227" max="9227" width="10.140625" customWidth="1"/>
    <col min="9228" max="9228" width="9.7109375" bestFit="1" customWidth="1"/>
    <col min="9472" max="9472" width="0.5703125" customWidth="1"/>
    <col min="9473" max="9473" width="4.7109375" customWidth="1"/>
    <col min="9474" max="9474" width="5.5703125" customWidth="1"/>
    <col min="9475" max="9475" width="6.85546875" customWidth="1"/>
    <col min="9476" max="9476" width="8.5703125" customWidth="1"/>
    <col min="9477" max="9477" width="8" customWidth="1"/>
    <col min="9478" max="9478" width="18" customWidth="1"/>
    <col min="9479" max="9479" width="9.85546875" customWidth="1"/>
    <col min="9480" max="9480" width="0" hidden="1" customWidth="1"/>
    <col min="9481" max="9481" width="9.85546875" customWidth="1"/>
    <col min="9482" max="9482" width="9.7109375" bestFit="1" customWidth="1"/>
    <col min="9483" max="9483" width="10.140625" customWidth="1"/>
    <col min="9484" max="9484" width="9.7109375" bestFit="1" customWidth="1"/>
    <col min="9728" max="9728" width="0.5703125" customWidth="1"/>
    <col min="9729" max="9729" width="4.7109375" customWidth="1"/>
    <col min="9730" max="9730" width="5.5703125" customWidth="1"/>
    <col min="9731" max="9731" width="6.85546875" customWidth="1"/>
    <col min="9732" max="9732" width="8.5703125" customWidth="1"/>
    <col min="9733" max="9733" width="8" customWidth="1"/>
    <col min="9734" max="9734" width="18" customWidth="1"/>
    <col min="9735" max="9735" width="9.85546875" customWidth="1"/>
    <col min="9736" max="9736" width="0" hidden="1" customWidth="1"/>
    <col min="9737" max="9737" width="9.85546875" customWidth="1"/>
    <col min="9738" max="9738" width="9.7109375" bestFit="1" customWidth="1"/>
    <col min="9739" max="9739" width="10.140625" customWidth="1"/>
    <col min="9740" max="9740" width="9.7109375" bestFit="1" customWidth="1"/>
    <col min="9984" max="9984" width="0.5703125" customWidth="1"/>
    <col min="9985" max="9985" width="4.7109375" customWidth="1"/>
    <col min="9986" max="9986" width="5.5703125" customWidth="1"/>
    <col min="9987" max="9987" width="6.85546875" customWidth="1"/>
    <col min="9988" max="9988" width="8.5703125" customWidth="1"/>
    <col min="9989" max="9989" width="8" customWidth="1"/>
    <col min="9990" max="9990" width="18" customWidth="1"/>
    <col min="9991" max="9991" width="9.85546875" customWidth="1"/>
    <col min="9992" max="9992" width="0" hidden="1" customWidth="1"/>
    <col min="9993" max="9993" width="9.85546875" customWidth="1"/>
    <col min="9994" max="9994" width="9.7109375" bestFit="1" customWidth="1"/>
    <col min="9995" max="9995" width="10.140625" customWidth="1"/>
    <col min="9996" max="9996" width="9.7109375" bestFit="1" customWidth="1"/>
    <col min="10240" max="10240" width="0.5703125" customWidth="1"/>
    <col min="10241" max="10241" width="4.7109375" customWidth="1"/>
    <col min="10242" max="10242" width="5.5703125" customWidth="1"/>
    <col min="10243" max="10243" width="6.85546875" customWidth="1"/>
    <col min="10244" max="10244" width="8.5703125" customWidth="1"/>
    <col min="10245" max="10245" width="8" customWidth="1"/>
    <col min="10246" max="10246" width="18" customWidth="1"/>
    <col min="10247" max="10247" width="9.85546875" customWidth="1"/>
    <col min="10248" max="10248" width="0" hidden="1" customWidth="1"/>
    <col min="10249" max="10249" width="9.85546875" customWidth="1"/>
    <col min="10250" max="10250" width="9.7109375" bestFit="1" customWidth="1"/>
    <col min="10251" max="10251" width="10.140625" customWidth="1"/>
    <col min="10252" max="10252" width="9.7109375" bestFit="1" customWidth="1"/>
    <col min="10496" max="10496" width="0.5703125" customWidth="1"/>
    <col min="10497" max="10497" width="4.7109375" customWidth="1"/>
    <col min="10498" max="10498" width="5.5703125" customWidth="1"/>
    <col min="10499" max="10499" width="6.85546875" customWidth="1"/>
    <col min="10500" max="10500" width="8.5703125" customWidth="1"/>
    <col min="10501" max="10501" width="8" customWidth="1"/>
    <col min="10502" max="10502" width="18" customWidth="1"/>
    <col min="10503" max="10503" width="9.85546875" customWidth="1"/>
    <col min="10504" max="10504" width="0" hidden="1" customWidth="1"/>
    <col min="10505" max="10505" width="9.85546875" customWidth="1"/>
    <col min="10506" max="10506" width="9.7109375" bestFit="1" customWidth="1"/>
    <col min="10507" max="10507" width="10.140625" customWidth="1"/>
    <col min="10508" max="10508" width="9.7109375" bestFit="1" customWidth="1"/>
    <col min="10752" max="10752" width="0.5703125" customWidth="1"/>
    <col min="10753" max="10753" width="4.7109375" customWidth="1"/>
    <col min="10754" max="10754" width="5.5703125" customWidth="1"/>
    <col min="10755" max="10755" width="6.85546875" customWidth="1"/>
    <col min="10756" max="10756" width="8.5703125" customWidth="1"/>
    <col min="10757" max="10757" width="8" customWidth="1"/>
    <col min="10758" max="10758" width="18" customWidth="1"/>
    <col min="10759" max="10759" width="9.85546875" customWidth="1"/>
    <col min="10760" max="10760" width="0" hidden="1" customWidth="1"/>
    <col min="10761" max="10761" width="9.85546875" customWidth="1"/>
    <col min="10762" max="10762" width="9.7109375" bestFit="1" customWidth="1"/>
    <col min="10763" max="10763" width="10.140625" customWidth="1"/>
    <col min="10764" max="10764" width="9.7109375" bestFit="1" customWidth="1"/>
    <col min="11008" max="11008" width="0.5703125" customWidth="1"/>
    <col min="11009" max="11009" width="4.7109375" customWidth="1"/>
    <col min="11010" max="11010" width="5.5703125" customWidth="1"/>
    <col min="11011" max="11011" width="6.85546875" customWidth="1"/>
    <col min="11012" max="11012" width="8.5703125" customWidth="1"/>
    <col min="11013" max="11013" width="8" customWidth="1"/>
    <col min="11014" max="11014" width="18" customWidth="1"/>
    <col min="11015" max="11015" width="9.85546875" customWidth="1"/>
    <col min="11016" max="11016" width="0" hidden="1" customWidth="1"/>
    <col min="11017" max="11017" width="9.85546875" customWidth="1"/>
    <col min="11018" max="11018" width="9.7109375" bestFit="1" customWidth="1"/>
    <col min="11019" max="11019" width="10.140625" customWidth="1"/>
    <col min="11020" max="11020" width="9.7109375" bestFit="1" customWidth="1"/>
    <col min="11264" max="11264" width="0.5703125" customWidth="1"/>
    <col min="11265" max="11265" width="4.7109375" customWidth="1"/>
    <col min="11266" max="11266" width="5.5703125" customWidth="1"/>
    <col min="11267" max="11267" width="6.85546875" customWidth="1"/>
    <col min="11268" max="11268" width="8.5703125" customWidth="1"/>
    <col min="11269" max="11269" width="8" customWidth="1"/>
    <col min="11270" max="11270" width="18" customWidth="1"/>
    <col min="11271" max="11271" width="9.85546875" customWidth="1"/>
    <col min="11272" max="11272" width="0" hidden="1" customWidth="1"/>
    <col min="11273" max="11273" width="9.85546875" customWidth="1"/>
    <col min="11274" max="11274" width="9.7109375" bestFit="1" customWidth="1"/>
    <col min="11275" max="11275" width="10.140625" customWidth="1"/>
    <col min="11276" max="11276" width="9.7109375" bestFit="1" customWidth="1"/>
    <col min="11520" max="11520" width="0.5703125" customWidth="1"/>
    <col min="11521" max="11521" width="4.7109375" customWidth="1"/>
    <col min="11522" max="11522" width="5.5703125" customWidth="1"/>
    <col min="11523" max="11523" width="6.85546875" customWidth="1"/>
    <col min="11524" max="11524" width="8.5703125" customWidth="1"/>
    <col min="11525" max="11525" width="8" customWidth="1"/>
    <col min="11526" max="11526" width="18" customWidth="1"/>
    <col min="11527" max="11527" width="9.85546875" customWidth="1"/>
    <col min="11528" max="11528" width="0" hidden="1" customWidth="1"/>
    <col min="11529" max="11529" width="9.85546875" customWidth="1"/>
    <col min="11530" max="11530" width="9.7109375" bestFit="1" customWidth="1"/>
    <col min="11531" max="11531" width="10.140625" customWidth="1"/>
    <col min="11532" max="11532" width="9.7109375" bestFit="1" customWidth="1"/>
    <col min="11776" max="11776" width="0.5703125" customWidth="1"/>
    <col min="11777" max="11777" width="4.7109375" customWidth="1"/>
    <col min="11778" max="11778" width="5.5703125" customWidth="1"/>
    <col min="11779" max="11779" width="6.85546875" customWidth="1"/>
    <col min="11780" max="11780" width="8.5703125" customWidth="1"/>
    <col min="11781" max="11781" width="8" customWidth="1"/>
    <col min="11782" max="11782" width="18" customWidth="1"/>
    <col min="11783" max="11783" width="9.85546875" customWidth="1"/>
    <col min="11784" max="11784" width="0" hidden="1" customWidth="1"/>
    <col min="11785" max="11785" width="9.85546875" customWidth="1"/>
    <col min="11786" max="11786" width="9.7109375" bestFit="1" customWidth="1"/>
    <col min="11787" max="11787" width="10.140625" customWidth="1"/>
    <col min="11788" max="11788" width="9.7109375" bestFit="1" customWidth="1"/>
    <col min="12032" max="12032" width="0.5703125" customWidth="1"/>
    <col min="12033" max="12033" width="4.7109375" customWidth="1"/>
    <col min="12034" max="12034" width="5.5703125" customWidth="1"/>
    <col min="12035" max="12035" width="6.85546875" customWidth="1"/>
    <col min="12036" max="12036" width="8.5703125" customWidth="1"/>
    <col min="12037" max="12037" width="8" customWidth="1"/>
    <col min="12038" max="12038" width="18" customWidth="1"/>
    <col min="12039" max="12039" width="9.85546875" customWidth="1"/>
    <col min="12040" max="12040" width="0" hidden="1" customWidth="1"/>
    <col min="12041" max="12041" width="9.85546875" customWidth="1"/>
    <col min="12042" max="12042" width="9.7109375" bestFit="1" customWidth="1"/>
    <col min="12043" max="12043" width="10.140625" customWidth="1"/>
    <col min="12044" max="12044" width="9.7109375" bestFit="1" customWidth="1"/>
    <col min="12288" max="12288" width="0.5703125" customWidth="1"/>
    <col min="12289" max="12289" width="4.7109375" customWidth="1"/>
    <col min="12290" max="12290" width="5.5703125" customWidth="1"/>
    <col min="12291" max="12291" width="6.85546875" customWidth="1"/>
    <col min="12292" max="12292" width="8.5703125" customWidth="1"/>
    <col min="12293" max="12293" width="8" customWidth="1"/>
    <col min="12294" max="12294" width="18" customWidth="1"/>
    <col min="12295" max="12295" width="9.85546875" customWidth="1"/>
    <col min="12296" max="12296" width="0" hidden="1" customWidth="1"/>
    <col min="12297" max="12297" width="9.85546875" customWidth="1"/>
    <col min="12298" max="12298" width="9.7109375" bestFit="1" customWidth="1"/>
    <col min="12299" max="12299" width="10.140625" customWidth="1"/>
    <col min="12300" max="12300" width="9.7109375" bestFit="1" customWidth="1"/>
    <col min="12544" max="12544" width="0.5703125" customWidth="1"/>
    <col min="12545" max="12545" width="4.7109375" customWidth="1"/>
    <col min="12546" max="12546" width="5.5703125" customWidth="1"/>
    <col min="12547" max="12547" width="6.85546875" customWidth="1"/>
    <col min="12548" max="12548" width="8.5703125" customWidth="1"/>
    <col min="12549" max="12549" width="8" customWidth="1"/>
    <col min="12550" max="12550" width="18" customWidth="1"/>
    <col min="12551" max="12551" width="9.85546875" customWidth="1"/>
    <col min="12552" max="12552" width="0" hidden="1" customWidth="1"/>
    <col min="12553" max="12553" width="9.85546875" customWidth="1"/>
    <col min="12554" max="12554" width="9.7109375" bestFit="1" customWidth="1"/>
    <col min="12555" max="12555" width="10.140625" customWidth="1"/>
    <col min="12556" max="12556" width="9.7109375" bestFit="1" customWidth="1"/>
    <col min="12800" max="12800" width="0.5703125" customWidth="1"/>
    <col min="12801" max="12801" width="4.7109375" customWidth="1"/>
    <col min="12802" max="12802" width="5.5703125" customWidth="1"/>
    <col min="12803" max="12803" width="6.85546875" customWidth="1"/>
    <col min="12804" max="12804" width="8.5703125" customWidth="1"/>
    <col min="12805" max="12805" width="8" customWidth="1"/>
    <col min="12806" max="12806" width="18" customWidth="1"/>
    <col min="12807" max="12807" width="9.85546875" customWidth="1"/>
    <col min="12808" max="12808" width="0" hidden="1" customWidth="1"/>
    <col min="12809" max="12809" width="9.85546875" customWidth="1"/>
    <col min="12810" max="12810" width="9.7109375" bestFit="1" customWidth="1"/>
    <col min="12811" max="12811" width="10.140625" customWidth="1"/>
    <col min="12812" max="12812" width="9.7109375" bestFit="1" customWidth="1"/>
    <col min="13056" max="13056" width="0.5703125" customWidth="1"/>
    <col min="13057" max="13057" width="4.7109375" customWidth="1"/>
    <col min="13058" max="13058" width="5.5703125" customWidth="1"/>
    <col min="13059" max="13059" width="6.85546875" customWidth="1"/>
    <col min="13060" max="13060" width="8.5703125" customWidth="1"/>
    <col min="13061" max="13061" width="8" customWidth="1"/>
    <col min="13062" max="13062" width="18" customWidth="1"/>
    <col min="13063" max="13063" width="9.85546875" customWidth="1"/>
    <col min="13064" max="13064" width="0" hidden="1" customWidth="1"/>
    <col min="13065" max="13065" width="9.85546875" customWidth="1"/>
    <col min="13066" max="13066" width="9.7109375" bestFit="1" customWidth="1"/>
    <col min="13067" max="13067" width="10.140625" customWidth="1"/>
    <col min="13068" max="13068" width="9.7109375" bestFit="1" customWidth="1"/>
    <col min="13312" max="13312" width="0.5703125" customWidth="1"/>
    <col min="13313" max="13313" width="4.7109375" customWidth="1"/>
    <col min="13314" max="13314" width="5.5703125" customWidth="1"/>
    <col min="13315" max="13315" width="6.85546875" customWidth="1"/>
    <col min="13316" max="13316" width="8.5703125" customWidth="1"/>
    <col min="13317" max="13317" width="8" customWidth="1"/>
    <col min="13318" max="13318" width="18" customWidth="1"/>
    <col min="13319" max="13319" width="9.85546875" customWidth="1"/>
    <col min="13320" max="13320" width="0" hidden="1" customWidth="1"/>
    <col min="13321" max="13321" width="9.85546875" customWidth="1"/>
    <col min="13322" max="13322" width="9.7109375" bestFit="1" customWidth="1"/>
    <col min="13323" max="13323" width="10.140625" customWidth="1"/>
    <col min="13324" max="13324" width="9.7109375" bestFit="1" customWidth="1"/>
    <col min="13568" max="13568" width="0.5703125" customWidth="1"/>
    <col min="13569" max="13569" width="4.7109375" customWidth="1"/>
    <col min="13570" max="13570" width="5.5703125" customWidth="1"/>
    <col min="13571" max="13571" width="6.85546875" customWidth="1"/>
    <col min="13572" max="13572" width="8.5703125" customWidth="1"/>
    <col min="13573" max="13573" width="8" customWidth="1"/>
    <col min="13574" max="13574" width="18" customWidth="1"/>
    <col min="13575" max="13575" width="9.85546875" customWidth="1"/>
    <col min="13576" max="13576" width="0" hidden="1" customWidth="1"/>
    <col min="13577" max="13577" width="9.85546875" customWidth="1"/>
    <col min="13578" max="13578" width="9.7109375" bestFit="1" customWidth="1"/>
    <col min="13579" max="13579" width="10.140625" customWidth="1"/>
    <col min="13580" max="13580" width="9.7109375" bestFit="1" customWidth="1"/>
    <col min="13824" max="13824" width="0.5703125" customWidth="1"/>
    <col min="13825" max="13825" width="4.7109375" customWidth="1"/>
    <col min="13826" max="13826" width="5.5703125" customWidth="1"/>
    <col min="13827" max="13827" width="6.85546875" customWidth="1"/>
    <col min="13828" max="13828" width="8.5703125" customWidth="1"/>
    <col min="13829" max="13829" width="8" customWidth="1"/>
    <col min="13830" max="13830" width="18" customWidth="1"/>
    <col min="13831" max="13831" width="9.85546875" customWidth="1"/>
    <col min="13832" max="13832" width="0" hidden="1" customWidth="1"/>
    <col min="13833" max="13833" width="9.85546875" customWidth="1"/>
    <col min="13834" max="13834" width="9.7109375" bestFit="1" customWidth="1"/>
    <col min="13835" max="13835" width="10.140625" customWidth="1"/>
    <col min="13836" max="13836" width="9.7109375" bestFit="1" customWidth="1"/>
    <col min="14080" max="14080" width="0.5703125" customWidth="1"/>
    <col min="14081" max="14081" width="4.7109375" customWidth="1"/>
    <col min="14082" max="14082" width="5.5703125" customWidth="1"/>
    <col min="14083" max="14083" width="6.85546875" customWidth="1"/>
    <col min="14084" max="14084" width="8.5703125" customWidth="1"/>
    <col min="14085" max="14085" width="8" customWidth="1"/>
    <col min="14086" max="14086" width="18" customWidth="1"/>
    <col min="14087" max="14087" width="9.85546875" customWidth="1"/>
    <col min="14088" max="14088" width="0" hidden="1" customWidth="1"/>
    <col min="14089" max="14089" width="9.85546875" customWidth="1"/>
    <col min="14090" max="14090" width="9.7109375" bestFit="1" customWidth="1"/>
    <col min="14091" max="14091" width="10.140625" customWidth="1"/>
    <col min="14092" max="14092" width="9.7109375" bestFit="1" customWidth="1"/>
    <col min="14336" max="14336" width="0.5703125" customWidth="1"/>
    <col min="14337" max="14337" width="4.7109375" customWidth="1"/>
    <col min="14338" max="14338" width="5.5703125" customWidth="1"/>
    <col min="14339" max="14339" width="6.85546875" customWidth="1"/>
    <col min="14340" max="14340" width="8.5703125" customWidth="1"/>
    <col min="14341" max="14341" width="8" customWidth="1"/>
    <col min="14342" max="14342" width="18" customWidth="1"/>
    <col min="14343" max="14343" width="9.85546875" customWidth="1"/>
    <col min="14344" max="14344" width="0" hidden="1" customWidth="1"/>
    <col min="14345" max="14345" width="9.85546875" customWidth="1"/>
    <col min="14346" max="14346" width="9.7109375" bestFit="1" customWidth="1"/>
    <col min="14347" max="14347" width="10.140625" customWidth="1"/>
    <col min="14348" max="14348" width="9.7109375" bestFit="1" customWidth="1"/>
    <col min="14592" max="14592" width="0.5703125" customWidth="1"/>
    <col min="14593" max="14593" width="4.7109375" customWidth="1"/>
    <col min="14594" max="14594" width="5.5703125" customWidth="1"/>
    <col min="14595" max="14595" width="6.85546875" customWidth="1"/>
    <col min="14596" max="14596" width="8.5703125" customWidth="1"/>
    <col min="14597" max="14597" width="8" customWidth="1"/>
    <col min="14598" max="14598" width="18" customWidth="1"/>
    <col min="14599" max="14599" width="9.85546875" customWidth="1"/>
    <col min="14600" max="14600" width="0" hidden="1" customWidth="1"/>
    <col min="14601" max="14601" width="9.85546875" customWidth="1"/>
    <col min="14602" max="14602" width="9.7109375" bestFit="1" customWidth="1"/>
    <col min="14603" max="14603" width="10.140625" customWidth="1"/>
    <col min="14604" max="14604" width="9.7109375" bestFit="1" customWidth="1"/>
    <col min="14848" max="14848" width="0.5703125" customWidth="1"/>
    <col min="14849" max="14849" width="4.7109375" customWidth="1"/>
    <col min="14850" max="14850" width="5.5703125" customWidth="1"/>
    <col min="14851" max="14851" width="6.85546875" customWidth="1"/>
    <col min="14852" max="14852" width="8.5703125" customWidth="1"/>
    <col min="14853" max="14853" width="8" customWidth="1"/>
    <col min="14854" max="14854" width="18" customWidth="1"/>
    <col min="14855" max="14855" width="9.85546875" customWidth="1"/>
    <col min="14856" max="14856" width="0" hidden="1" customWidth="1"/>
    <col min="14857" max="14857" width="9.85546875" customWidth="1"/>
    <col min="14858" max="14858" width="9.7109375" bestFit="1" customWidth="1"/>
    <col min="14859" max="14859" width="10.140625" customWidth="1"/>
    <col min="14860" max="14860" width="9.7109375" bestFit="1" customWidth="1"/>
    <col min="15104" max="15104" width="0.5703125" customWidth="1"/>
    <col min="15105" max="15105" width="4.7109375" customWidth="1"/>
    <col min="15106" max="15106" width="5.5703125" customWidth="1"/>
    <col min="15107" max="15107" width="6.85546875" customWidth="1"/>
    <col min="15108" max="15108" width="8.5703125" customWidth="1"/>
    <col min="15109" max="15109" width="8" customWidth="1"/>
    <col min="15110" max="15110" width="18" customWidth="1"/>
    <col min="15111" max="15111" width="9.85546875" customWidth="1"/>
    <col min="15112" max="15112" width="0" hidden="1" customWidth="1"/>
    <col min="15113" max="15113" width="9.85546875" customWidth="1"/>
    <col min="15114" max="15114" width="9.7109375" bestFit="1" customWidth="1"/>
    <col min="15115" max="15115" width="10.140625" customWidth="1"/>
    <col min="15116" max="15116" width="9.7109375" bestFit="1" customWidth="1"/>
    <col min="15360" max="15360" width="0.5703125" customWidth="1"/>
    <col min="15361" max="15361" width="4.7109375" customWidth="1"/>
    <col min="15362" max="15362" width="5.5703125" customWidth="1"/>
    <col min="15363" max="15363" width="6.85546875" customWidth="1"/>
    <col min="15364" max="15364" width="8.5703125" customWidth="1"/>
    <col min="15365" max="15365" width="8" customWidth="1"/>
    <col min="15366" max="15366" width="18" customWidth="1"/>
    <col min="15367" max="15367" width="9.85546875" customWidth="1"/>
    <col min="15368" max="15368" width="0" hidden="1" customWidth="1"/>
    <col min="15369" max="15369" width="9.85546875" customWidth="1"/>
    <col min="15370" max="15370" width="9.7109375" bestFit="1" customWidth="1"/>
    <col min="15371" max="15371" width="10.140625" customWidth="1"/>
    <col min="15372" max="15372" width="9.7109375" bestFit="1" customWidth="1"/>
    <col min="15616" max="15616" width="0.5703125" customWidth="1"/>
    <col min="15617" max="15617" width="4.7109375" customWidth="1"/>
    <col min="15618" max="15618" width="5.5703125" customWidth="1"/>
    <col min="15619" max="15619" width="6.85546875" customWidth="1"/>
    <col min="15620" max="15620" width="8.5703125" customWidth="1"/>
    <col min="15621" max="15621" width="8" customWidth="1"/>
    <col min="15622" max="15622" width="18" customWidth="1"/>
    <col min="15623" max="15623" width="9.85546875" customWidth="1"/>
    <col min="15624" max="15624" width="0" hidden="1" customWidth="1"/>
    <col min="15625" max="15625" width="9.85546875" customWidth="1"/>
    <col min="15626" max="15626" width="9.7109375" bestFit="1" customWidth="1"/>
    <col min="15627" max="15627" width="10.140625" customWidth="1"/>
    <col min="15628" max="15628" width="9.7109375" bestFit="1" customWidth="1"/>
    <col min="15872" max="15872" width="0.5703125" customWidth="1"/>
    <col min="15873" max="15873" width="4.7109375" customWidth="1"/>
    <col min="15874" max="15874" width="5.5703125" customWidth="1"/>
    <col min="15875" max="15875" width="6.85546875" customWidth="1"/>
    <col min="15876" max="15876" width="8.5703125" customWidth="1"/>
    <col min="15877" max="15877" width="8" customWidth="1"/>
    <col min="15878" max="15878" width="18" customWidth="1"/>
    <col min="15879" max="15879" width="9.85546875" customWidth="1"/>
    <col min="15880" max="15880" width="0" hidden="1" customWidth="1"/>
    <col min="15881" max="15881" width="9.85546875" customWidth="1"/>
    <col min="15882" max="15882" width="9.7109375" bestFit="1" customWidth="1"/>
    <col min="15883" max="15883" width="10.140625" customWidth="1"/>
    <col min="15884" max="15884" width="9.7109375" bestFit="1" customWidth="1"/>
    <col min="16128" max="16128" width="0.5703125" customWidth="1"/>
    <col min="16129" max="16129" width="4.7109375" customWidth="1"/>
    <col min="16130" max="16130" width="5.5703125" customWidth="1"/>
    <col min="16131" max="16131" width="6.85546875" customWidth="1"/>
    <col min="16132" max="16132" width="8.5703125" customWidth="1"/>
    <col min="16133" max="16133" width="8" customWidth="1"/>
    <col min="16134" max="16134" width="18" customWidth="1"/>
    <col min="16135" max="16135" width="9.85546875" customWidth="1"/>
    <col min="16136" max="16136" width="0" hidden="1" customWidth="1"/>
    <col min="16137" max="16137" width="9.85546875" customWidth="1"/>
    <col min="16138" max="16138" width="9.7109375" bestFit="1" customWidth="1"/>
    <col min="16139" max="16139" width="10.140625" customWidth="1"/>
    <col min="16140" max="16140" width="9.7109375" bestFit="1" customWidth="1"/>
  </cols>
  <sheetData>
    <row r="2" spans="2:14" ht="15.75" thickBot="1" x14ac:dyDescent="0.3"/>
    <row r="3" spans="2:14" ht="18.75" x14ac:dyDescent="0.3">
      <c r="B3" s="298" t="s">
        <v>261</v>
      </c>
      <c r="C3" s="299"/>
      <c r="D3" s="299"/>
      <c r="E3" s="299"/>
      <c r="F3" s="379"/>
      <c r="G3" s="379"/>
      <c r="H3" s="379"/>
      <c r="I3" s="379"/>
      <c r="J3" s="647"/>
      <c r="K3" s="300"/>
      <c r="L3" s="300"/>
      <c r="M3" s="300"/>
      <c r="N3" s="300"/>
    </row>
    <row r="4" spans="2:14" ht="38.25" x14ac:dyDescent="0.25">
      <c r="B4" s="1014" t="s">
        <v>0</v>
      </c>
      <c r="C4" s="1015"/>
      <c r="D4" s="1015"/>
      <c r="E4" s="1015"/>
      <c r="F4" s="1015"/>
      <c r="G4" s="1016"/>
      <c r="H4" s="538" t="s">
        <v>310</v>
      </c>
      <c r="I4" s="538" t="s">
        <v>311</v>
      </c>
      <c r="J4" s="538" t="s">
        <v>312</v>
      </c>
      <c r="K4" s="538" t="s">
        <v>313</v>
      </c>
      <c r="L4" s="655" t="s">
        <v>314</v>
      </c>
      <c r="M4" s="538" t="s">
        <v>315</v>
      </c>
      <c r="N4" s="538" t="s">
        <v>316</v>
      </c>
    </row>
    <row r="5" spans="2:14" s="477" customFormat="1" ht="15.75" thickBot="1" x14ac:dyDescent="0.3">
      <c r="B5" s="1060"/>
      <c r="C5" s="1061"/>
      <c r="D5" s="1061"/>
      <c r="E5" s="1061"/>
      <c r="F5" s="1061"/>
      <c r="G5" s="1061"/>
      <c r="H5" s="564"/>
      <c r="I5" s="564"/>
      <c r="J5" s="476"/>
      <c r="K5" s="476"/>
    </row>
    <row r="6" spans="2:14" ht="33.75" x14ac:dyDescent="0.25">
      <c r="B6" s="302" t="s">
        <v>209</v>
      </c>
      <c r="C6" s="303" t="s">
        <v>210</v>
      </c>
      <c r="D6" s="304" t="s">
        <v>211</v>
      </c>
      <c r="E6" s="304" t="s">
        <v>212</v>
      </c>
      <c r="F6" s="304" t="s">
        <v>239</v>
      </c>
      <c r="G6" s="305" t="s">
        <v>214</v>
      </c>
      <c r="H6" s="568">
        <f>SUM(H8)</f>
        <v>20000</v>
      </c>
      <c r="I6" s="568">
        <f>SUM(I8)</f>
        <v>13000</v>
      </c>
      <c r="J6" s="567">
        <f>J8</f>
        <v>14000</v>
      </c>
      <c r="K6" s="567">
        <f t="shared" ref="K6:N6" si="0">K8</f>
        <v>14000</v>
      </c>
      <c r="L6" s="567">
        <f>SUM(L7:L8)</f>
        <v>22000</v>
      </c>
      <c r="M6" s="567">
        <f t="shared" si="0"/>
        <v>10000</v>
      </c>
      <c r="N6" s="567">
        <f t="shared" si="0"/>
        <v>10000</v>
      </c>
    </row>
    <row r="7" spans="2:14" ht="26.25" x14ac:dyDescent="0.25">
      <c r="B7" s="964"/>
      <c r="C7" s="965"/>
      <c r="D7" s="966"/>
      <c r="E7" s="970" t="s">
        <v>262</v>
      </c>
      <c r="F7" s="969">
        <v>630</v>
      </c>
      <c r="G7" s="150" t="s">
        <v>89</v>
      </c>
      <c r="H7" s="967"/>
      <c r="I7" s="967"/>
      <c r="J7" s="968"/>
      <c r="K7" s="968"/>
      <c r="L7" s="77">
        <v>6000</v>
      </c>
      <c r="M7" s="968"/>
      <c r="N7" s="968"/>
    </row>
    <row r="8" spans="2:14" ht="31.5" customHeight="1" thickBot="1" x14ac:dyDescent="0.3">
      <c r="B8" s="478"/>
      <c r="C8" s="479"/>
      <c r="D8" s="479"/>
      <c r="E8" s="971" t="s">
        <v>262</v>
      </c>
      <c r="F8" s="972">
        <v>642</v>
      </c>
      <c r="G8" s="480" t="s">
        <v>90</v>
      </c>
      <c r="H8" s="116">
        <v>20000</v>
      </c>
      <c r="I8" s="116">
        <v>13000</v>
      </c>
      <c r="J8" s="116">
        <v>14000</v>
      </c>
      <c r="K8" s="116">
        <v>14000</v>
      </c>
      <c r="L8" s="77">
        <v>16000</v>
      </c>
      <c r="M8" s="77">
        <v>10000</v>
      </c>
      <c r="N8" s="77">
        <v>10000</v>
      </c>
    </row>
    <row r="9" spans="2:14" x14ac:dyDescent="0.25">
      <c r="B9" s="481"/>
      <c r="C9" s="481"/>
      <c r="D9" s="481"/>
      <c r="E9" s="481"/>
      <c r="F9" s="481"/>
      <c r="G9" s="481"/>
      <c r="H9" s="94"/>
      <c r="I9" s="375"/>
      <c r="J9" s="374"/>
      <c r="K9" s="374"/>
      <c r="L9" s="375"/>
    </row>
    <row r="10" spans="2:14" s="4" customFormat="1" ht="14.25" x14ac:dyDescent="0.2">
      <c r="B10" s="1062" t="s">
        <v>108</v>
      </c>
      <c r="C10" s="1037"/>
      <c r="D10" s="1037"/>
      <c r="E10" s="1037"/>
      <c r="F10" s="1037"/>
      <c r="G10" s="1037"/>
      <c r="H10" s="563"/>
      <c r="I10" s="578"/>
      <c r="J10" s="1063"/>
      <c r="K10" s="1063"/>
      <c r="L10" s="82"/>
      <c r="M10" s="82"/>
      <c r="N10" s="82"/>
    </row>
    <row r="11" spans="2:14" ht="33.75" x14ac:dyDescent="0.25">
      <c r="B11" s="482" t="s">
        <v>209</v>
      </c>
      <c r="C11" s="483" t="s">
        <v>238</v>
      </c>
      <c r="D11" s="484" t="s">
        <v>211</v>
      </c>
      <c r="E11" s="484" t="s">
        <v>212</v>
      </c>
      <c r="F11" s="484" t="s">
        <v>239</v>
      </c>
      <c r="G11" s="466" t="s">
        <v>214</v>
      </c>
      <c r="H11" s="566"/>
      <c r="I11" s="577">
        <f>SUM(I12)</f>
        <v>9493.18</v>
      </c>
      <c r="J11" s="485">
        <f>SUM(J12)</f>
        <v>6000</v>
      </c>
      <c r="K11" s="485">
        <f t="shared" ref="K11:L11" si="1">SUM(K12)</f>
        <v>6000</v>
      </c>
      <c r="L11" s="485">
        <f t="shared" si="1"/>
        <v>0</v>
      </c>
      <c r="M11" s="486">
        <f t="shared" ref="M11:N11" si="2">SUM(M12)</f>
        <v>0</v>
      </c>
      <c r="N11" s="486">
        <f t="shared" si="2"/>
        <v>0</v>
      </c>
    </row>
    <row r="12" spans="2:14" x14ac:dyDescent="0.25">
      <c r="B12" s="363"/>
      <c r="C12" s="363"/>
      <c r="D12" s="363"/>
      <c r="E12" s="363" t="s">
        <v>262</v>
      </c>
      <c r="F12" s="487">
        <v>717001</v>
      </c>
      <c r="G12" s="363" t="s">
        <v>263</v>
      </c>
      <c r="H12" s="363"/>
      <c r="I12" s="703">
        <v>9493.18</v>
      </c>
      <c r="J12" s="82">
        <v>6000</v>
      </c>
      <c r="K12" s="82">
        <v>6000</v>
      </c>
      <c r="L12" s="609"/>
      <c r="M12" s="516"/>
      <c r="N12" s="516"/>
    </row>
    <row r="13" spans="2:14" x14ac:dyDescent="0.25">
      <c r="H13" s="110"/>
      <c r="I13" s="109"/>
      <c r="J13" s="374"/>
      <c r="K13" s="374"/>
      <c r="L13" s="375"/>
    </row>
    <row r="14" spans="2:14" ht="15.75" thickBot="1" x14ac:dyDescent="0.3">
      <c r="B14" s="1064" t="s">
        <v>236</v>
      </c>
      <c r="C14" s="1065"/>
      <c r="D14" s="1065"/>
      <c r="E14" s="1065"/>
      <c r="F14" s="1065"/>
      <c r="G14" s="1065"/>
      <c r="H14" s="602">
        <f>H6+H11</f>
        <v>20000</v>
      </c>
      <c r="I14" s="602">
        <f>I6+I11</f>
        <v>22493.18</v>
      </c>
      <c r="J14" s="488">
        <f>J6+J11</f>
        <v>20000</v>
      </c>
      <c r="K14" s="488">
        <f t="shared" ref="K14:N14" si="3">K6+K11</f>
        <v>20000</v>
      </c>
      <c r="L14" s="488">
        <f t="shared" si="3"/>
        <v>22000</v>
      </c>
      <c r="M14" s="488">
        <f t="shared" si="3"/>
        <v>10000</v>
      </c>
      <c r="N14" s="488">
        <f t="shared" si="3"/>
        <v>10000</v>
      </c>
    </row>
  </sheetData>
  <mergeCells count="5">
    <mergeCell ref="B4:G4"/>
    <mergeCell ref="B5:G5"/>
    <mergeCell ref="B10:G10"/>
    <mergeCell ref="J10:K10"/>
    <mergeCell ref="B14:G1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B16" workbookViewId="0">
      <selection activeCell="G20" sqref="G20"/>
    </sheetView>
  </sheetViews>
  <sheetFormatPr defaultRowHeight="15" x14ac:dyDescent="0.25"/>
  <cols>
    <col min="1" max="1" width="0.42578125" hidden="1" customWidth="1"/>
    <col min="2" max="2" width="4.140625" customWidth="1"/>
    <col min="3" max="3" width="5.5703125" customWidth="1"/>
    <col min="4" max="4" width="6" customWidth="1"/>
    <col min="5" max="5" width="8.140625" customWidth="1"/>
    <col min="6" max="6" width="6.42578125" customWidth="1"/>
    <col min="7" max="7" width="25.85546875" customWidth="1"/>
    <col min="8" max="9" width="10.7109375" customWidth="1"/>
    <col min="10" max="10" width="10.28515625" style="9" customWidth="1"/>
    <col min="11" max="11" width="12.42578125" style="9" customWidth="1"/>
    <col min="12" max="12" width="9.7109375" bestFit="1" customWidth="1"/>
    <col min="13" max="13" width="10.140625" customWidth="1"/>
    <col min="14" max="14" width="10" customWidth="1"/>
    <col min="256" max="256" width="0" hidden="1" customWidth="1"/>
    <col min="257" max="257" width="4.140625" customWidth="1"/>
    <col min="258" max="258" width="5.5703125" customWidth="1"/>
    <col min="259" max="259" width="6" customWidth="1"/>
    <col min="260" max="260" width="8.140625" customWidth="1"/>
    <col min="261" max="261" width="6.42578125" customWidth="1"/>
    <col min="262" max="262" width="25.85546875" customWidth="1"/>
    <col min="263" max="263" width="9.85546875" customWidth="1"/>
    <col min="264" max="264" width="0" hidden="1" customWidth="1"/>
    <col min="265" max="265" width="9.42578125" customWidth="1"/>
    <col min="267" max="267" width="10.5703125" customWidth="1"/>
    <col min="268" max="268" width="9.7109375" bestFit="1" customWidth="1"/>
    <col min="512" max="512" width="0" hidden="1" customWidth="1"/>
    <col min="513" max="513" width="4.140625" customWidth="1"/>
    <col min="514" max="514" width="5.5703125" customWidth="1"/>
    <col min="515" max="515" width="6" customWidth="1"/>
    <col min="516" max="516" width="8.140625" customWidth="1"/>
    <col min="517" max="517" width="6.42578125" customWidth="1"/>
    <col min="518" max="518" width="25.85546875" customWidth="1"/>
    <col min="519" max="519" width="9.85546875" customWidth="1"/>
    <col min="520" max="520" width="0" hidden="1" customWidth="1"/>
    <col min="521" max="521" width="9.42578125" customWidth="1"/>
    <col min="523" max="523" width="10.5703125" customWidth="1"/>
    <col min="524" max="524" width="9.7109375" bestFit="1" customWidth="1"/>
    <col min="768" max="768" width="0" hidden="1" customWidth="1"/>
    <col min="769" max="769" width="4.140625" customWidth="1"/>
    <col min="770" max="770" width="5.5703125" customWidth="1"/>
    <col min="771" max="771" width="6" customWidth="1"/>
    <col min="772" max="772" width="8.140625" customWidth="1"/>
    <col min="773" max="773" width="6.42578125" customWidth="1"/>
    <col min="774" max="774" width="25.85546875" customWidth="1"/>
    <col min="775" max="775" width="9.85546875" customWidth="1"/>
    <col min="776" max="776" width="0" hidden="1" customWidth="1"/>
    <col min="777" max="777" width="9.42578125" customWidth="1"/>
    <col min="779" max="779" width="10.5703125" customWidth="1"/>
    <col min="780" max="780" width="9.7109375" bestFit="1" customWidth="1"/>
    <col min="1024" max="1024" width="0" hidden="1" customWidth="1"/>
    <col min="1025" max="1025" width="4.140625" customWidth="1"/>
    <col min="1026" max="1026" width="5.5703125" customWidth="1"/>
    <col min="1027" max="1027" width="6" customWidth="1"/>
    <col min="1028" max="1028" width="8.140625" customWidth="1"/>
    <col min="1029" max="1029" width="6.42578125" customWidth="1"/>
    <col min="1030" max="1030" width="25.85546875" customWidth="1"/>
    <col min="1031" max="1031" width="9.85546875" customWidth="1"/>
    <col min="1032" max="1032" width="0" hidden="1" customWidth="1"/>
    <col min="1033" max="1033" width="9.42578125" customWidth="1"/>
    <col min="1035" max="1035" width="10.5703125" customWidth="1"/>
    <col min="1036" max="1036" width="9.7109375" bestFit="1" customWidth="1"/>
    <col min="1280" max="1280" width="0" hidden="1" customWidth="1"/>
    <col min="1281" max="1281" width="4.140625" customWidth="1"/>
    <col min="1282" max="1282" width="5.5703125" customWidth="1"/>
    <col min="1283" max="1283" width="6" customWidth="1"/>
    <col min="1284" max="1284" width="8.140625" customWidth="1"/>
    <col min="1285" max="1285" width="6.42578125" customWidth="1"/>
    <col min="1286" max="1286" width="25.85546875" customWidth="1"/>
    <col min="1287" max="1287" width="9.85546875" customWidth="1"/>
    <col min="1288" max="1288" width="0" hidden="1" customWidth="1"/>
    <col min="1289" max="1289" width="9.42578125" customWidth="1"/>
    <col min="1291" max="1291" width="10.5703125" customWidth="1"/>
    <col min="1292" max="1292" width="9.7109375" bestFit="1" customWidth="1"/>
    <col min="1536" max="1536" width="0" hidden="1" customWidth="1"/>
    <col min="1537" max="1537" width="4.140625" customWidth="1"/>
    <col min="1538" max="1538" width="5.5703125" customWidth="1"/>
    <col min="1539" max="1539" width="6" customWidth="1"/>
    <col min="1540" max="1540" width="8.140625" customWidth="1"/>
    <col min="1541" max="1541" width="6.42578125" customWidth="1"/>
    <col min="1542" max="1542" width="25.85546875" customWidth="1"/>
    <col min="1543" max="1543" width="9.85546875" customWidth="1"/>
    <col min="1544" max="1544" width="0" hidden="1" customWidth="1"/>
    <col min="1545" max="1545" width="9.42578125" customWidth="1"/>
    <col min="1547" max="1547" width="10.5703125" customWidth="1"/>
    <col min="1548" max="1548" width="9.7109375" bestFit="1" customWidth="1"/>
    <col min="1792" max="1792" width="0" hidden="1" customWidth="1"/>
    <col min="1793" max="1793" width="4.140625" customWidth="1"/>
    <col min="1794" max="1794" width="5.5703125" customWidth="1"/>
    <col min="1795" max="1795" width="6" customWidth="1"/>
    <col min="1796" max="1796" width="8.140625" customWidth="1"/>
    <col min="1797" max="1797" width="6.42578125" customWidth="1"/>
    <col min="1798" max="1798" width="25.85546875" customWidth="1"/>
    <col min="1799" max="1799" width="9.85546875" customWidth="1"/>
    <col min="1800" max="1800" width="0" hidden="1" customWidth="1"/>
    <col min="1801" max="1801" width="9.42578125" customWidth="1"/>
    <col min="1803" max="1803" width="10.5703125" customWidth="1"/>
    <col min="1804" max="1804" width="9.7109375" bestFit="1" customWidth="1"/>
    <col min="2048" max="2048" width="0" hidden="1" customWidth="1"/>
    <col min="2049" max="2049" width="4.140625" customWidth="1"/>
    <col min="2050" max="2050" width="5.5703125" customWidth="1"/>
    <col min="2051" max="2051" width="6" customWidth="1"/>
    <col min="2052" max="2052" width="8.140625" customWidth="1"/>
    <col min="2053" max="2053" width="6.42578125" customWidth="1"/>
    <col min="2054" max="2054" width="25.85546875" customWidth="1"/>
    <col min="2055" max="2055" width="9.85546875" customWidth="1"/>
    <col min="2056" max="2056" width="0" hidden="1" customWidth="1"/>
    <col min="2057" max="2057" width="9.42578125" customWidth="1"/>
    <col min="2059" max="2059" width="10.5703125" customWidth="1"/>
    <col min="2060" max="2060" width="9.7109375" bestFit="1" customWidth="1"/>
    <col min="2304" max="2304" width="0" hidden="1" customWidth="1"/>
    <col min="2305" max="2305" width="4.140625" customWidth="1"/>
    <col min="2306" max="2306" width="5.5703125" customWidth="1"/>
    <col min="2307" max="2307" width="6" customWidth="1"/>
    <col min="2308" max="2308" width="8.140625" customWidth="1"/>
    <col min="2309" max="2309" width="6.42578125" customWidth="1"/>
    <col min="2310" max="2310" width="25.85546875" customWidth="1"/>
    <col min="2311" max="2311" width="9.85546875" customWidth="1"/>
    <col min="2312" max="2312" width="0" hidden="1" customWidth="1"/>
    <col min="2313" max="2313" width="9.42578125" customWidth="1"/>
    <col min="2315" max="2315" width="10.5703125" customWidth="1"/>
    <col min="2316" max="2316" width="9.7109375" bestFit="1" customWidth="1"/>
    <col min="2560" max="2560" width="0" hidden="1" customWidth="1"/>
    <col min="2561" max="2561" width="4.140625" customWidth="1"/>
    <col min="2562" max="2562" width="5.5703125" customWidth="1"/>
    <col min="2563" max="2563" width="6" customWidth="1"/>
    <col min="2564" max="2564" width="8.140625" customWidth="1"/>
    <col min="2565" max="2565" width="6.42578125" customWidth="1"/>
    <col min="2566" max="2566" width="25.85546875" customWidth="1"/>
    <col min="2567" max="2567" width="9.85546875" customWidth="1"/>
    <col min="2568" max="2568" width="0" hidden="1" customWidth="1"/>
    <col min="2569" max="2569" width="9.42578125" customWidth="1"/>
    <col min="2571" max="2571" width="10.5703125" customWidth="1"/>
    <col min="2572" max="2572" width="9.7109375" bestFit="1" customWidth="1"/>
    <col min="2816" max="2816" width="0" hidden="1" customWidth="1"/>
    <col min="2817" max="2817" width="4.140625" customWidth="1"/>
    <col min="2818" max="2818" width="5.5703125" customWidth="1"/>
    <col min="2819" max="2819" width="6" customWidth="1"/>
    <col min="2820" max="2820" width="8.140625" customWidth="1"/>
    <col min="2821" max="2821" width="6.42578125" customWidth="1"/>
    <col min="2822" max="2822" width="25.85546875" customWidth="1"/>
    <col min="2823" max="2823" width="9.85546875" customWidth="1"/>
    <col min="2824" max="2824" width="0" hidden="1" customWidth="1"/>
    <col min="2825" max="2825" width="9.42578125" customWidth="1"/>
    <col min="2827" max="2827" width="10.5703125" customWidth="1"/>
    <col min="2828" max="2828" width="9.7109375" bestFit="1" customWidth="1"/>
    <col min="3072" max="3072" width="0" hidden="1" customWidth="1"/>
    <col min="3073" max="3073" width="4.140625" customWidth="1"/>
    <col min="3074" max="3074" width="5.5703125" customWidth="1"/>
    <col min="3075" max="3075" width="6" customWidth="1"/>
    <col min="3076" max="3076" width="8.140625" customWidth="1"/>
    <col min="3077" max="3077" width="6.42578125" customWidth="1"/>
    <col min="3078" max="3078" width="25.85546875" customWidth="1"/>
    <col min="3079" max="3079" width="9.85546875" customWidth="1"/>
    <col min="3080" max="3080" width="0" hidden="1" customWidth="1"/>
    <col min="3081" max="3081" width="9.42578125" customWidth="1"/>
    <col min="3083" max="3083" width="10.5703125" customWidth="1"/>
    <col min="3084" max="3084" width="9.7109375" bestFit="1" customWidth="1"/>
    <col min="3328" max="3328" width="0" hidden="1" customWidth="1"/>
    <col min="3329" max="3329" width="4.140625" customWidth="1"/>
    <col min="3330" max="3330" width="5.5703125" customWidth="1"/>
    <col min="3331" max="3331" width="6" customWidth="1"/>
    <col min="3332" max="3332" width="8.140625" customWidth="1"/>
    <col min="3333" max="3333" width="6.42578125" customWidth="1"/>
    <col min="3334" max="3334" width="25.85546875" customWidth="1"/>
    <col min="3335" max="3335" width="9.85546875" customWidth="1"/>
    <col min="3336" max="3336" width="0" hidden="1" customWidth="1"/>
    <col min="3337" max="3337" width="9.42578125" customWidth="1"/>
    <col min="3339" max="3339" width="10.5703125" customWidth="1"/>
    <col min="3340" max="3340" width="9.7109375" bestFit="1" customWidth="1"/>
    <col min="3584" max="3584" width="0" hidden="1" customWidth="1"/>
    <col min="3585" max="3585" width="4.140625" customWidth="1"/>
    <col min="3586" max="3586" width="5.5703125" customWidth="1"/>
    <col min="3587" max="3587" width="6" customWidth="1"/>
    <col min="3588" max="3588" width="8.140625" customWidth="1"/>
    <col min="3589" max="3589" width="6.42578125" customWidth="1"/>
    <col min="3590" max="3590" width="25.85546875" customWidth="1"/>
    <col min="3591" max="3591" width="9.85546875" customWidth="1"/>
    <col min="3592" max="3592" width="0" hidden="1" customWidth="1"/>
    <col min="3593" max="3593" width="9.42578125" customWidth="1"/>
    <col min="3595" max="3595" width="10.5703125" customWidth="1"/>
    <col min="3596" max="3596" width="9.7109375" bestFit="1" customWidth="1"/>
    <col min="3840" max="3840" width="0" hidden="1" customWidth="1"/>
    <col min="3841" max="3841" width="4.140625" customWidth="1"/>
    <col min="3842" max="3842" width="5.5703125" customWidth="1"/>
    <col min="3843" max="3843" width="6" customWidth="1"/>
    <col min="3844" max="3844" width="8.140625" customWidth="1"/>
    <col min="3845" max="3845" width="6.42578125" customWidth="1"/>
    <col min="3846" max="3846" width="25.85546875" customWidth="1"/>
    <col min="3847" max="3847" width="9.85546875" customWidth="1"/>
    <col min="3848" max="3848" width="0" hidden="1" customWidth="1"/>
    <col min="3849" max="3849" width="9.42578125" customWidth="1"/>
    <col min="3851" max="3851" width="10.5703125" customWidth="1"/>
    <col min="3852" max="3852" width="9.7109375" bestFit="1" customWidth="1"/>
    <col min="4096" max="4096" width="0" hidden="1" customWidth="1"/>
    <col min="4097" max="4097" width="4.140625" customWidth="1"/>
    <col min="4098" max="4098" width="5.5703125" customWidth="1"/>
    <col min="4099" max="4099" width="6" customWidth="1"/>
    <col min="4100" max="4100" width="8.140625" customWidth="1"/>
    <col min="4101" max="4101" width="6.42578125" customWidth="1"/>
    <col min="4102" max="4102" width="25.85546875" customWidth="1"/>
    <col min="4103" max="4103" width="9.85546875" customWidth="1"/>
    <col min="4104" max="4104" width="0" hidden="1" customWidth="1"/>
    <col min="4105" max="4105" width="9.42578125" customWidth="1"/>
    <col min="4107" max="4107" width="10.5703125" customWidth="1"/>
    <col min="4108" max="4108" width="9.7109375" bestFit="1" customWidth="1"/>
    <col min="4352" max="4352" width="0" hidden="1" customWidth="1"/>
    <col min="4353" max="4353" width="4.140625" customWidth="1"/>
    <col min="4354" max="4354" width="5.5703125" customWidth="1"/>
    <col min="4355" max="4355" width="6" customWidth="1"/>
    <col min="4356" max="4356" width="8.140625" customWidth="1"/>
    <col min="4357" max="4357" width="6.42578125" customWidth="1"/>
    <col min="4358" max="4358" width="25.85546875" customWidth="1"/>
    <col min="4359" max="4359" width="9.85546875" customWidth="1"/>
    <col min="4360" max="4360" width="0" hidden="1" customWidth="1"/>
    <col min="4361" max="4361" width="9.42578125" customWidth="1"/>
    <col min="4363" max="4363" width="10.5703125" customWidth="1"/>
    <col min="4364" max="4364" width="9.7109375" bestFit="1" customWidth="1"/>
    <col min="4608" max="4608" width="0" hidden="1" customWidth="1"/>
    <col min="4609" max="4609" width="4.140625" customWidth="1"/>
    <col min="4610" max="4610" width="5.5703125" customWidth="1"/>
    <col min="4611" max="4611" width="6" customWidth="1"/>
    <col min="4612" max="4612" width="8.140625" customWidth="1"/>
    <col min="4613" max="4613" width="6.42578125" customWidth="1"/>
    <col min="4614" max="4614" width="25.85546875" customWidth="1"/>
    <col min="4615" max="4615" width="9.85546875" customWidth="1"/>
    <col min="4616" max="4616" width="0" hidden="1" customWidth="1"/>
    <col min="4617" max="4617" width="9.42578125" customWidth="1"/>
    <col min="4619" max="4619" width="10.5703125" customWidth="1"/>
    <col min="4620" max="4620" width="9.7109375" bestFit="1" customWidth="1"/>
    <col min="4864" max="4864" width="0" hidden="1" customWidth="1"/>
    <col min="4865" max="4865" width="4.140625" customWidth="1"/>
    <col min="4866" max="4866" width="5.5703125" customWidth="1"/>
    <col min="4867" max="4867" width="6" customWidth="1"/>
    <col min="4868" max="4868" width="8.140625" customWidth="1"/>
    <col min="4869" max="4869" width="6.42578125" customWidth="1"/>
    <col min="4870" max="4870" width="25.85546875" customWidth="1"/>
    <col min="4871" max="4871" width="9.85546875" customWidth="1"/>
    <col min="4872" max="4872" width="0" hidden="1" customWidth="1"/>
    <col min="4873" max="4873" width="9.42578125" customWidth="1"/>
    <col min="4875" max="4875" width="10.5703125" customWidth="1"/>
    <col min="4876" max="4876" width="9.7109375" bestFit="1" customWidth="1"/>
    <col min="5120" max="5120" width="0" hidden="1" customWidth="1"/>
    <col min="5121" max="5121" width="4.140625" customWidth="1"/>
    <col min="5122" max="5122" width="5.5703125" customWidth="1"/>
    <col min="5123" max="5123" width="6" customWidth="1"/>
    <col min="5124" max="5124" width="8.140625" customWidth="1"/>
    <col min="5125" max="5125" width="6.42578125" customWidth="1"/>
    <col min="5126" max="5126" width="25.85546875" customWidth="1"/>
    <col min="5127" max="5127" width="9.85546875" customWidth="1"/>
    <col min="5128" max="5128" width="0" hidden="1" customWidth="1"/>
    <col min="5129" max="5129" width="9.42578125" customWidth="1"/>
    <col min="5131" max="5131" width="10.5703125" customWidth="1"/>
    <col min="5132" max="5132" width="9.7109375" bestFit="1" customWidth="1"/>
    <col min="5376" max="5376" width="0" hidden="1" customWidth="1"/>
    <col min="5377" max="5377" width="4.140625" customWidth="1"/>
    <col min="5378" max="5378" width="5.5703125" customWidth="1"/>
    <col min="5379" max="5379" width="6" customWidth="1"/>
    <col min="5380" max="5380" width="8.140625" customWidth="1"/>
    <col min="5381" max="5381" width="6.42578125" customWidth="1"/>
    <col min="5382" max="5382" width="25.85546875" customWidth="1"/>
    <col min="5383" max="5383" width="9.85546875" customWidth="1"/>
    <col min="5384" max="5384" width="0" hidden="1" customWidth="1"/>
    <col min="5385" max="5385" width="9.42578125" customWidth="1"/>
    <col min="5387" max="5387" width="10.5703125" customWidth="1"/>
    <col min="5388" max="5388" width="9.7109375" bestFit="1" customWidth="1"/>
    <col min="5632" max="5632" width="0" hidden="1" customWidth="1"/>
    <col min="5633" max="5633" width="4.140625" customWidth="1"/>
    <col min="5634" max="5634" width="5.5703125" customWidth="1"/>
    <col min="5635" max="5635" width="6" customWidth="1"/>
    <col min="5636" max="5636" width="8.140625" customWidth="1"/>
    <col min="5637" max="5637" width="6.42578125" customWidth="1"/>
    <col min="5638" max="5638" width="25.85546875" customWidth="1"/>
    <col min="5639" max="5639" width="9.85546875" customWidth="1"/>
    <col min="5640" max="5640" width="0" hidden="1" customWidth="1"/>
    <col min="5641" max="5641" width="9.42578125" customWidth="1"/>
    <col min="5643" max="5643" width="10.5703125" customWidth="1"/>
    <col min="5644" max="5644" width="9.7109375" bestFit="1" customWidth="1"/>
    <col min="5888" max="5888" width="0" hidden="1" customWidth="1"/>
    <col min="5889" max="5889" width="4.140625" customWidth="1"/>
    <col min="5890" max="5890" width="5.5703125" customWidth="1"/>
    <col min="5891" max="5891" width="6" customWidth="1"/>
    <col min="5892" max="5892" width="8.140625" customWidth="1"/>
    <col min="5893" max="5893" width="6.42578125" customWidth="1"/>
    <col min="5894" max="5894" width="25.85546875" customWidth="1"/>
    <col min="5895" max="5895" width="9.85546875" customWidth="1"/>
    <col min="5896" max="5896" width="0" hidden="1" customWidth="1"/>
    <col min="5897" max="5897" width="9.42578125" customWidth="1"/>
    <col min="5899" max="5899" width="10.5703125" customWidth="1"/>
    <col min="5900" max="5900" width="9.7109375" bestFit="1" customWidth="1"/>
    <col min="6144" max="6144" width="0" hidden="1" customWidth="1"/>
    <col min="6145" max="6145" width="4.140625" customWidth="1"/>
    <col min="6146" max="6146" width="5.5703125" customWidth="1"/>
    <col min="6147" max="6147" width="6" customWidth="1"/>
    <col min="6148" max="6148" width="8.140625" customWidth="1"/>
    <col min="6149" max="6149" width="6.42578125" customWidth="1"/>
    <col min="6150" max="6150" width="25.85546875" customWidth="1"/>
    <col min="6151" max="6151" width="9.85546875" customWidth="1"/>
    <col min="6152" max="6152" width="0" hidden="1" customWidth="1"/>
    <col min="6153" max="6153" width="9.42578125" customWidth="1"/>
    <col min="6155" max="6155" width="10.5703125" customWidth="1"/>
    <col min="6156" max="6156" width="9.7109375" bestFit="1" customWidth="1"/>
    <col min="6400" max="6400" width="0" hidden="1" customWidth="1"/>
    <col min="6401" max="6401" width="4.140625" customWidth="1"/>
    <col min="6402" max="6402" width="5.5703125" customWidth="1"/>
    <col min="6403" max="6403" width="6" customWidth="1"/>
    <col min="6404" max="6404" width="8.140625" customWidth="1"/>
    <col min="6405" max="6405" width="6.42578125" customWidth="1"/>
    <col min="6406" max="6406" width="25.85546875" customWidth="1"/>
    <col min="6407" max="6407" width="9.85546875" customWidth="1"/>
    <col min="6408" max="6408" width="0" hidden="1" customWidth="1"/>
    <col min="6409" max="6409" width="9.42578125" customWidth="1"/>
    <col min="6411" max="6411" width="10.5703125" customWidth="1"/>
    <col min="6412" max="6412" width="9.7109375" bestFit="1" customWidth="1"/>
    <col min="6656" max="6656" width="0" hidden="1" customWidth="1"/>
    <col min="6657" max="6657" width="4.140625" customWidth="1"/>
    <col min="6658" max="6658" width="5.5703125" customWidth="1"/>
    <col min="6659" max="6659" width="6" customWidth="1"/>
    <col min="6660" max="6660" width="8.140625" customWidth="1"/>
    <col min="6661" max="6661" width="6.42578125" customWidth="1"/>
    <col min="6662" max="6662" width="25.85546875" customWidth="1"/>
    <col min="6663" max="6663" width="9.85546875" customWidth="1"/>
    <col min="6664" max="6664" width="0" hidden="1" customWidth="1"/>
    <col min="6665" max="6665" width="9.42578125" customWidth="1"/>
    <col min="6667" max="6667" width="10.5703125" customWidth="1"/>
    <col min="6668" max="6668" width="9.7109375" bestFit="1" customWidth="1"/>
    <col min="6912" max="6912" width="0" hidden="1" customWidth="1"/>
    <col min="6913" max="6913" width="4.140625" customWidth="1"/>
    <col min="6914" max="6914" width="5.5703125" customWidth="1"/>
    <col min="6915" max="6915" width="6" customWidth="1"/>
    <col min="6916" max="6916" width="8.140625" customWidth="1"/>
    <col min="6917" max="6917" width="6.42578125" customWidth="1"/>
    <col min="6918" max="6918" width="25.85546875" customWidth="1"/>
    <col min="6919" max="6919" width="9.85546875" customWidth="1"/>
    <col min="6920" max="6920" width="0" hidden="1" customWidth="1"/>
    <col min="6921" max="6921" width="9.42578125" customWidth="1"/>
    <col min="6923" max="6923" width="10.5703125" customWidth="1"/>
    <col min="6924" max="6924" width="9.7109375" bestFit="1" customWidth="1"/>
    <col min="7168" max="7168" width="0" hidden="1" customWidth="1"/>
    <col min="7169" max="7169" width="4.140625" customWidth="1"/>
    <col min="7170" max="7170" width="5.5703125" customWidth="1"/>
    <col min="7171" max="7171" width="6" customWidth="1"/>
    <col min="7172" max="7172" width="8.140625" customWidth="1"/>
    <col min="7173" max="7173" width="6.42578125" customWidth="1"/>
    <col min="7174" max="7174" width="25.85546875" customWidth="1"/>
    <col min="7175" max="7175" width="9.85546875" customWidth="1"/>
    <col min="7176" max="7176" width="0" hidden="1" customWidth="1"/>
    <col min="7177" max="7177" width="9.42578125" customWidth="1"/>
    <col min="7179" max="7179" width="10.5703125" customWidth="1"/>
    <col min="7180" max="7180" width="9.7109375" bestFit="1" customWidth="1"/>
    <col min="7424" max="7424" width="0" hidden="1" customWidth="1"/>
    <col min="7425" max="7425" width="4.140625" customWidth="1"/>
    <col min="7426" max="7426" width="5.5703125" customWidth="1"/>
    <col min="7427" max="7427" width="6" customWidth="1"/>
    <col min="7428" max="7428" width="8.140625" customWidth="1"/>
    <col min="7429" max="7429" width="6.42578125" customWidth="1"/>
    <col min="7430" max="7430" width="25.85546875" customWidth="1"/>
    <col min="7431" max="7431" width="9.85546875" customWidth="1"/>
    <col min="7432" max="7432" width="0" hidden="1" customWidth="1"/>
    <col min="7433" max="7433" width="9.42578125" customWidth="1"/>
    <col min="7435" max="7435" width="10.5703125" customWidth="1"/>
    <col min="7436" max="7436" width="9.7109375" bestFit="1" customWidth="1"/>
    <col min="7680" max="7680" width="0" hidden="1" customWidth="1"/>
    <col min="7681" max="7681" width="4.140625" customWidth="1"/>
    <col min="7682" max="7682" width="5.5703125" customWidth="1"/>
    <col min="7683" max="7683" width="6" customWidth="1"/>
    <col min="7684" max="7684" width="8.140625" customWidth="1"/>
    <col min="7685" max="7685" width="6.42578125" customWidth="1"/>
    <col min="7686" max="7686" width="25.85546875" customWidth="1"/>
    <col min="7687" max="7687" width="9.85546875" customWidth="1"/>
    <col min="7688" max="7688" width="0" hidden="1" customWidth="1"/>
    <col min="7689" max="7689" width="9.42578125" customWidth="1"/>
    <col min="7691" max="7691" width="10.5703125" customWidth="1"/>
    <col min="7692" max="7692" width="9.7109375" bestFit="1" customWidth="1"/>
    <col min="7936" max="7936" width="0" hidden="1" customWidth="1"/>
    <col min="7937" max="7937" width="4.140625" customWidth="1"/>
    <col min="7938" max="7938" width="5.5703125" customWidth="1"/>
    <col min="7939" max="7939" width="6" customWidth="1"/>
    <col min="7940" max="7940" width="8.140625" customWidth="1"/>
    <col min="7941" max="7941" width="6.42578125" customWidth="1"/>
    <col min="7942" max="7942" width="25.85546875" customWidth="1"/>
    <col min="7943" max="7943" width="9.85546875" customWidth="1"/>
    <col min="7944" max="7944" width="0" hidden="1" customWidth="1"/>
    <col min="7945" max="7945" width="9.42578125" customWidth="1"/>
    <col min="7947" max="7947" width="10.5703125" customWidth="1"/>
    <col min="7948" max="7948" width="9.7109375" bestFit="1" customWidth="1"/>
    <col min="8192" max="8192" width="0" hidden="1" customWidth="1"/>
    <col min="8193" max="8193" width="4.140625" customWidth="1"/>
    <col min="8194" max="8194" width="5.5703125" customWidth="1"/>
    <col min="8195" max="8195" width="6" customWidth="1"/>
    <col min="8196" max="8196" width="8.140625" customWidth="1"/>
    <col min="8197" max="8197" width="6.42578125" customWidth="1"/>
    <col min="8198" max="8198" width="25.85546875" customWidth="1"/>
    <col min="8199" max="8199" width="9.85546875" customWidth="1"/>
    <col min="8200" max="8200" width="0" hidden="1" customWidth="1"/>
    <col min="8201" max="8201" width="9.42578125" customWidth="1"/>
    <col min="8203" max="8203" width="10.5703125" customWidth="1"/>
    <col min="8204" max="8204" width="9.7109375" bestFit="1" customWidth="1"/>
    <col min="8448" max="8448" width="0" hidden="1" customWidth="1"/>
    <col min="8449" max="8449" width="4.140625" customWidth="1"/>
    <col min="8450" max="8450" width="5.5703125" customWidth="1"/>
    <col min="8451" max="8451" width="6" customWidth="1"/>
    <col min="8452" max="8452" width="8.140625" customWidth="1"/>
    <col min="8453" max="8453" width="6.42578125" customWidth="1"/>
    <col min="8454" max="8454" width="25.85546875" customWidth="1"/>
    <col min="8455" max="8455" width="9.85546875" customWidth="1"/>
    <col min="8456" max="8456" width="0" hidden="1" customWidth="1"/>
    <col min="8457" max="8457" width="9.42578125" customWidth="1"/>
    <col min="8459" max="8459" width="10.5703125" customWidth="1"/>
    <col min="8460" max="8460" width="9.7109375" bestFit="1" customWidth="1"/>
    <col min="8704" max="8704" width="0" hidden="1" customWidth="1"/>
    <col min="8705" max="8705" width="4.140625" customWidth="1"/>
    <col min="8706" max="8706" width="5.5703125" customWidth="1"/>
    <col min="8707" max="8707" width="6" customWidth="1"/>
    <col min="8708" max="8708" width="8.140625" customWidth="1"/>
    <col min="8709" max="8709" width="6.42578125" customWidth="1"/>
    <col min="8710" max="8710" width="25.85546875" customWidth="1"/>
    <col min="8711" max="8711" width="9.85546875" customWidth="1"/>
    <col min="8712" max="8712" width="0" hidden="1" customWidth="1"/>
    <col min="8713" max="8713" width="9.42578125" customWidth="1"/>
    <col min="8715" max="8715" width="10.5703125" customWidth="1"/>
    <col min="8716" max="8716" width="9.7109375" bestFit="1" customWidth="1"/>
    <col min="8960" max="8960" width="0" hidden="1" customWidth="1"/>
    <col min="8961" max="8961" width="4.140625" customWidth="1"/>
    <col min="8962" max="8962" width="5.5703125" customWidth="1"/>
    <col min="8963" max="8963" width="6" customWidth="1"/>
    <col min="8964" max="8964" width="8.140625" customWidth="1"/>
    <col min="8965" max="8965" width="6.42578125" customWidth="1"/>
    <col min="8966" max="8966" width="25.85546875" customWidth="1"/>
    <col min="8967" max="8967" width="9.85546875" customWidth="1"/>
    <col min="8968" max="8968" width="0" hidden="1" customWidth="1"/>
    <col min="8969" max="8969" width="9.42578125" customWidth="1"/>
    <col min="8971" max="8971" width="10.5703125" customWidth="1"/>
    <col min="8972" max="8972" width="9.7109375" bestFit="1" customWidth="1"/>
    <col min="9216" max="9216" width="0" hidden="1" customWidth="1"/>
    <col min="9217" max="9217" width="4.140625" customWidth="1"/>
    <col min="9218" max="9218" width="5.5703125" customWidth="1"/>
    <col min="9219" max="9219" width="6" customWidth="1"/>
    <col min="9220" max="9220" width="8.140625" customWidth="1"/>
    <col min="9221" max="9221" width="6.42578125" customWidth="1"/>
    <col min="9222" max="9222" width="25.85546875" customWidth="1"/>
    <col min="9223" max="9223" width="9.85546875" customWidth="1"/>
    <col min="9224" max="9224" width="0" hidden="1" customWidth="1"/>
    <col min="9225" max="9225" width="9.42578125" customWidth="1"/>
    <col min="9227" max="9227" width="10.5703125" customWidth="1"/>
    <col min="9228" max="9228" width="9.7109375" bestFit="1" customWidth="1"/>
    <col min="9472" max="9472" width="0" hidden="1" customWidth="1"/>
    <col min="9473" max="9473" width="4.140625" customWidth="1"/>
    <col min="9474" max="9474" width="5.5703125" customWidth="1"/>
    <col min="9475" max="9475" width="6" customWidth="1"/>
    <col min="9476" max="9476" width="8.140625" customWidth="1"/>
    <col min="9477" max="9477" width="6.42578125" customWidth="1"/>
    <col min="9478" max="9478" width="25.85546875" customWidth="1"/>
    <col min="9479" max="9479" width="9.85546875" customWidth="1"/>
    <col min="9480" max="9480" width="0" hidden="1" customWidth="1"/>
    <col min="9481" max="9481" width="9.42578125" customWidth="1"/>
    <col min="9483" max="9483" width="10.5703125" customWidth="1"/>
    <col min="9484" max="9484" width="9.7109375" bestFit="1" customWidth="1"/>
    <col min="9728" max="9728" width="0" hidden="1" customWidth="1"/>
    <col min="9729" max="9729" width="4.140625" customWidth="1"/>
    <col min="9730" max="9730" width="5.5703125" customWidth="1"/>
    <col min="9731" max="9731" width="6" customWidth="1"/>
    <col min="9732" max="9732" width="8.140625" customWidth="1"/>
    <col min="9733" max="9733" width="6.42578125" customWidth="1"/>
    <col min="9734" max="9734" width="25.85546875" customWidth="1"/>
    <col min="9735" max="9735" width="9.85546875" customWidth="1"/>
    <col min="9736" max="9736" width="0" hidden="1" customWidth="1"/>
    <col min="9737" max="9737" width="9.42578125" customWidth="1"/>
    <col min="9739" max="9739" width="10.5703125" customWidth="1"/>
    <col min="9740" max="9740" width="9.7109375" bestFit="1" customWidth="1"/>
    <col min="9984" max="9984" width="0" hidden="1" customWidth="1"/>
    <col min="9985" max="9985" width="4.140625" customWidth="1"/>
    <col min="9986" max="9986" width="5.5703125" customWidth="1"/>
    <col min="9987" max="9987" width="6" customWidth="1"/>
    <col min="9988" max="9988" width="8.140625" customWidth="1"/>
    <col min="9989" max="9989" width="6.42578125" customWidth="1"/>
    <col min="9990" max="9990" width="25.85546875" customWidth="1"/>
    <col min="9991" max="9991" width="9.85546875" customWidth="1"/>
    <col min="9992" max="9992" width="0" hidden="1" customWidth="1"/>
    <col min="9993" max="9993" width="9.42578125" customWidth="1"/>
    <col min="9995" max="9995" width="10.5703125" customWidth="1"/>
    <col min="9996" max="9996" width="9.7109375" bestFit="1" customWidth="1"/>
    <col min="10240" max="10240" width="0" hidden="1" customWidth="1"/>
    <col min="10241" max="10241" width="4.140625" customWidth="1"/>
    <col min="10242" max="10242" width="5.5703125" customWidth="1"/>
    <col min="10243" max="10243" width="6" customWidth="1"/>
    <col min="10244" max="10244" width="8.140625" customWidth="1"/>
    <col min="10245" max="10245" width="6.42578125" customWidth="1"/>
    <col min="10246" max="10246" width="25.85546875" customWidth="1"/>
    <col min="10247" max="10247" width="9.85546875" customWidth="1"/>
    <col min="10248" max="10248" width="0" hidden="1" customWidth="1"/>
    <col min="10249" max="10249" width="9.42578125" customWidth="1"/>
    <col min="10251" max="10251" width="10.5703125" customWidth="1"/>
    <col min="10252" max="10252" width="9.7109375" bestFit="1" customWidth="1"/>
    <col min="10496" max="10496" width="0" hidden="1" customWidth="1"/>
    <col min="10497" max="10497" width="4.140625" customWidth="1"/>
    <col min="10498" max="10498" width="5.5703125" customWidth="1"/>
    <col min="10499" max="10499" width="6" customWidth="1"/>
    <col min="10500" max="10500" width="8.140625" customWidth="1"/>
    <col min="10501" max="10501" width="6.42578125" customWidth="1"/>
    <col min="10502" max="10502" width="25.85546875" customWidth="1"/>
    <col min="10503" max="10503" width="9.85546875" customWidth="1"/>
    <col min="10504" max="10504" width="0" hidden="1" customWidth="1"/>
    <col min="10505" max="10505" width="9.42578125" customWidth="1"/>
    <col min="10507" max="10507" width="10.5703125" customWidth="1"/>
    <col min="10508" max="10508" width="9.7109375" bestFit="1" customWidth="1"/>
    <col min="10752" max="10752" width="0" hidden="1" customWidth="1"/>
    <col min="10753" max="10753" width="4.140625" customWidth="1"/>
    <col min="10754" max="10754" width="5.5703125" customWidth="1"/>
    <col min="10755" max="10755" width="6" customWidth="1"/>
    <col min="10756" max="10756" width="8.140625" customWidth="1"/>
    <col min="10757" max="10757" width="6.42578125" customWidth="1"/>
    <col min="10758" max="10758" width="25.85546875" customWidth="1"/>
    <col min="10759" max="10759" width="9.85546875" customWidth="1"/>
    <col min="10760" max="10760" width="0" hidden="1" customWidth="1"/>
    <col min="10761" max="10761" width="9.42578125" customWidth="1"/>
    <col min="10763" max="10763" width="10.5703125" customWidth="1"/>
    <col min="10764" max="10764" width="9.7109375" bestFit="1" customWidth="1"/>
    <col min="11008" max="11008" width="0" hidden="1" customWidth="1"/>
    <col min="11009" max="11009" width="4.140625" customWidth="1"/>
    <col min="11010" max="11010" width="5.5703125" customWidth="1"/>
    <col min="11011" max="11011" width="6" customWidth="1"/>
    <col min="11012" max="11012" width="8.140625" customWidth="1"/>
    <col min="11013" max="11013" width="6.42578125" customWidth="1"/>
    <col min="11014" max="11014" width="25.85546875" customWidth="1"/>
    <col min="11015" max="11015" width="9.85546875" customWidth="1"/>
    <col min="11016" max="11016" width="0" hidden="1" customWidth="1"/>
    <col min="11017" max="11017" width="9.42578125" customWidth="1"/>
    <col min="11019" max="11019" width="10.5703125" customWidth="1"/>
    <col min="11020" max="11020" width="9.7109375" bestFit="1" customWidth="1"/>
    <col min="11264" max="11264" width="0" hidden="1" customWidth="1"/>
    <col min="11265" max="11265" width="4.140625" customWidth="1"/>
    <col min="11266" max="11266" width="5.5703125" customWidth="1"/>
    <col min="11267" max="11267" width="6" customWidth="1"/>
    <col min="11268" max="11268" width="8.140625" customWidth="1"/>
    <col min="11269" max="11269" width="6.42578125" customWidth="1"/>
    <col min="11270" max="11270" width="25.85546875" customWidth="1"/>
    <col min="11271" max="11271" width="9.85546875" customWidth="1"/>
    <col min="11272" max="11272" width="0" hidden="1" customWidth="1"/>
    <col min="11273" max="11273" width="9.42578125" customWidth="1"/>
    <col min="11275" max="11275" width="10.5703125" customWidth="1"/>
    <col min="11276" max="11276" width="9.7109375" bestFit="1" customWidth="1"/>
    <col min="11520" max="11520" width="0" hidden="1" customWidth="1"/>
    <col min="11521" max="11521" width="4.140625" customWidth="1"/>
    <col min="11522" max="11522" width="5.5703125" customWidth="1"/>
    <col min="11523" max="11523" width="6" customWidth="1"/>
    <col min="11524" max="11524" width="8.140625" customWidth="1"/>
    <col min="11525" max="11525" width="6.42578125" customWidth="1"/>
    <col min="11526" max="11526" width="25.85546875" customWidth="1"/>
    <col min="11527" max="11527" width="9.85546875" customWidth="1"/>
    <col min="11528" max="11528" width="0" hidden="1" customWidth="1"/>
    <col min="11529" max="11529" width="9.42578125" customWidth="1"/>
    <col min="11531" max="11531" width="10.5703125" customWidth="1"/>
    <col min="11532" max="11532" width="9.7109375" bestFit="1" customWidth="1"/>
    <col min="11776" max="11776" width="0" hidden="1" customWidth="1"/>
    <col min="11777" max="11777" width="4.140625" customWidth="1"/>
    <col min="11778" max="11778" width="5.5703125" customWidth="1"/>
    <col min="11779" max="11779" width="6" customWidth="1"/>
    <col min="11780" max="11780" width="8.140625" customWidth="1"/>
    <col min="11781" max="11781" width="6.42578125" customWidth="1"/>
    <col min="11782" max="11782" width="25.85546875" customWidth="1"/>
    <col min="11783" max="11783" width="9.85546875" customWidth="1"/>
    <col min="11784" max="11784" width="0" hidden="1" customWidth="1"/>
    <col min="11785" max="11785" width="9.42578125" customWidth="1"/>
    <col min="11787" max="11787" width="10.5703125" customWidth="1"/>
    <col min="11788" max="11788" width="9.7109375" bestFit="1" customWidth="1"/>
    <col min="12032" max="12032" width="0" hidden="1" customWidth="1"/>
    <col min="12033" max="12033" width="4.140625" customWidth="1"/>
    <col min="12034" max="12034" width="5.5703125" customWidth="1"/>
    <col min="12035" max="12035" width="6" customWidth="1"/>
    <col min="12036" max="12036" width="8.140625" customWidth="1"/>
    <col min="12037" max="12037" width="6.42578125" customWidth="1"/>
    <col min="12038" max="12038" width="25.85546875" customWidth="1"/>
    <col min="12039" max="12039" width="9.85546875" customWidth="1"/>
    <col min="12040" max="12040" width="0" hidden="1" customWidth="1"/>
    <col min="12041" max="12041" width="9.42578125" customWidth="1"/>
    <col min="12043" max="12043" width="10.5703125" customWidth="1"/>
    <col min="12044" max="12044" width="9.7109375" bestFit="1" customWidth="1"/>
    <col min="12288" max="12288" width="0" hidden="1" customWidth="1"/>
    <col min="12289" max="12289" width="4.140625" customWidth="1"/>
    <col min="12290" max="12290" width="5.5703125" customWidth="1"/>
    <col min="12291" max="12291" width="6" customWidth="1"/>
    <col min="12292" max="12292" width="8.140625" customWidth="1"/>
    <col min="12293" max="12293" width="6.42578125" customWidth="1"/>
    <col min="12294" max="12294" width="25.85546875" customWidth="1"/>
    <col min="12295" max="12295" width="9.85546875" customWidth="1"/>
    <col min="12296" max="12296" width="0" hidden="1" customWidth="1"/>
    <col min="12297" max="12297" width="9.42578125" customWidth="1"/>
    <col min="12299" max="12299" width="10.5703125" customWidth="1"/>
    <col min="12300" max="12300" width="9.7109375" bestFit="1" customWidth="1"/>
    <col min="12544" max="12544" width="0" hidden="1" customWidth="1"/>
    <col min="12545" max="12545" width="4.140625" customWidth="1"/>
    <col min="12546" max="12546" width="5.5703125" customWidth="1"/>
    <col min="12547" max="12547" width="6" customWidth="1"/>
    <col min="12548" max="12548" width="8.140625" customWidth="1"/>
    <col min="12549" max="12549" width="6.42578125" customWidth="1"/>
    <col min="12550" max="12550" width="25.85546875" customWidth="1"/>
    <col min="12551" max="12551" width="9.85546875" customWidth="1"/>
    <col min="12552" max="12552" width="0" hidden="1" customWidth="1"/>
    <col min="12553" max="12553" width="9.42578125" customWidth="1"/>
    <col min="12555" max="12555" width="10.5703125" customWidth="1"/>
    <col min="12556" max="12556" width="9.7109375" bestFit="1" customWidth="1"/>
    <col min="12800" max="12800" width="0" hidden="1" customWidth="1"/>
    <col min="12801" max="12801" width="4.140625" customWidth="1"/>
    <col min="12802" max="12802" width="5.5703125" customWidth="1"/>
    <col min="12803" max="12803" width="6" customWidth="1"/>
    <col min="12804" max="12804" width="8.140625" customWidth="1"/>
    <col min="12805" max="12805" width="6.42578125" customWidth="1"/>
    <col min="12806" max="12806" width="25.85546875" customWidth="1"/>
    <col min="12807" max="12807" width="9.85546875" customWidth="1"/>
    <col min="12808" max="12808" width="0" hidden="1" customWidth="1"/>
    <col min="12809" max="12809" width="9.42578125" customWidth="1"/>
    <col min="12811" max="12811" width="10.5703125" customWidth="1"/>
    <col min="12812" max="12812" width="9.7109375" bestFit="1" customWidth="1"/>
    <col min="13056" max="13056" width="0" hidden="1" customWidth="1"/>
    <col min="13057" max="13057" width="4.140625" customWidth="1"/>
    <col min="13058" max="13058" width="5.5703125" customWidth="1"/>
    <col min="13059" max="13059" width="6" customWidth="1"/>
    <col min="13060" max="13060" width="8.140625" customWidth="1"/>
    <col min="13061" max="13061" width="6.42578125" customWidth="1"/>
    <col min="13062" max="13062" width="25.85546875" customWidth="1"/>
    <col min="13063" max="13063" width="9.85546875" customWidth="1"/>
    <col min="13064" max="13064" width="0" hidden="1" customWidth="1"/>
    <col min="13065" max="13065" width="9.42578125" customWidth="1"/>
    <col min="13067" max="13067" width="10.5703125" customWidth="1"/>
    <col min="13068" max="13068" width="9.7109375" bestFit="1" customWidth="1"/>
    <col min="13312" max="13312" width="0" hidden="1" customWidth="1"/>
    <col min="13313" max="13313" width="4.140625" customWidth="1"/>
    <col min="13314" max="13314" width="5.5703125" customWidth="1"/>
    <col min="13315" max="13315" width="6" customWidth="1"/>
    <col min="13316" max="13316" width="8.140625" customWidth="1"/>
    <col min="13317" max="13317" width="6.42578125" customWidth="1"/>
    <col min="13318" max="13318" width="25.85546875" customWidth="1"/>
    <col min="13319" max="13319" width="9.85546875" customWidth="1"/>
    <col min="13320" max="13320" width="0" hidden="1" customWidth="1"/>
    <col min="13321" max="13321" width="9.42578125" customWidth="1"/>
    <col min="13323" max="13323" width="10.5703125" customWidth="1"/>
    <col min="13324" max="13324" width="9.7109375" bestFit="1" customWidth="1"/>
    <col min="13568" max="13568" width="0" hidden="1" customWidth="1"/>
    <col min="13569" max="13569" width="4.140625" customWidth="1"/>
    <col min="13570" max="13570" width="5.5703125" customWidth="1"/>
    <col min="13571" max="13571" width="6" customWidth="1"/>
    <col min="13572" max="13572" width="8.140625" customWidth="1"/>
    <col min="13573" max="13573" width="6.42578125" customWidth="1"/>
    <col min="13574" max="13574" width="25.85546875" customWidth="1"/>
    <col min="13575" max="13575" width="9.85546875" customWidth="1"/>
    <col min="13576" max="13576" width="0" hidden="1" customWidth="1"/>
    <col min="13577" max="13577" width="9.42578125" customWidth="1"/>
    <col min="13579" max="13579" width="10.5703125" customWidth="1"/>
    <col min="13580" max="13580" width="9.7109375" bestFit="1" customWidth="1"/>
    <col min="13824" max="13824" width="0" hidden="1" customWidth="1"/>
    <col min="13825" max="13825" width="4.140625" customWidth="1"/>
    <col min="13826" max="13826" width="5.5703125" customWidth="1"/>
    <col min="13827" max="13827" width="6" customWidth="1"/>
    <col min="13828" max="13828" width="8.140625" customWidth="1"/>
    <col min="13829" max="13829" width="6.42578125" customWidth="1"/>
    <col min="13830" max="13830" width="25.85546875" customWidth="1"/>
    <col min="13831" max="13831" width="9.85546875" customWidth="1"/>
    <col min="13832" max="13832" width="0" hidden="1" customWidth="1"/>
    <col min="13833" max="13833" width="9.42578125" customWidth="1"/>
    <col min="13835" max="13835" width="10.5703125" customWidth="1"/>
    <col min="13836" max="13836" width="9.7109375" bestFit="1" customWidth="1"/>
    <col min="14080" max="14080" width="0" hidden="1" customWidth="1"/>
    <col min="14081" max="14081" width="4.140625" customWidth="1"/>
    <col min="14082" max="14082" width="5.5703125" customWidth="1"/>
    <col min="14083" max="14083" width="6" customWidth="1"/>
    <col min="14084" max="14084" width="8.140625" customWidth="1"/>
    <col min="14085" max="14085" width="6.42578125" customWidth="1"/>
    <col min="14086" max="14086" width="25.85546875" customWidth="1"/>
    <col min="14087" max="14087" width="9.85546875" customWidth="1"/>
    <col min="14088" max="14088" width="0" hidden="1" customWidth="1"/>
    <col min="14089" max="14089" width="9.42578125" customWidth="1"/>
    <col min="14091" max="14091" width="10.5703125" customWidth="1"/>
    <col min="14092" max="14092" width="9.7109375" bestFit="1" customWidth="1"/>
    <col min="14336" max="14336" width="0" hidden="1" customWidth="1"/>
    <col min="14337" max="14337" width="4.140625" customWidth="1"/>
    <col min="14338" max="14338" width="5.5703125" customWidth="1"/>
    <col min="14339" max="14339" width="6" customWidth="1"/>
    <col min="14340" max="14340" width="8.140625" customWidth="1"/>
    <col min="14341" max="14341" width="6.42578125" customWidth="1"/>
    <col min="14342" max="14342" width="25.85546875" customWidth="1"/>
    <col min="14343" max="14343" width="9.85546875" customWidth="1"/>
    <col min="14344" max="14344" width="0" hidden="1" customWidth="1"/>
    <col min="14345" max="14345" width="9.42578125" customWidth="1"/>
    <col min="14347" max="14347" width="10.5703125" customWidth="1"/>
    <col min="14348" max="14348" width="9.7109375" bestFit="1" customWidth="1"/>
    <col min="14592" max="14592" width="0" hidden="1" customWidth="1"/>
    <col min="14593" max="14593" width="4.140625" customWidth="1"/>
    <col min="14594" max="14594" width="5.5703125" customWidth="1"/>
    <col min="14595" max="14595" width="6" customWidth="1"/>
    <col min="14596" max="14596" width="8.140625" customWidth="1"/>
    <col min="14597" max="14597" width="6.42578125" customWidth="1"/>
    <col min="14598" max="14598" width="25.85546875" customWidth="1"/>
    <col min="14599" max="14599" width="9.85546875" customWidth="1"/>
    <col min="14600" max="14600" width="0" hidden="1" customWidth="1"/>
    <col min="14601" max="14601" width="9.42578125" customWidth="1"/>
    <col min="14603" max="14603" width="10.5703125" customWidth="1"/>
    <col min="14604" max="14604" width="9.7109375" bestFit="1" customWidth="1"/>
    <col min="14848" max="14848" width="0" hidden="1" customWidth="1"/>
    <col min="14849" max="14849" width="4.140625" customWidth="1"/>
    <col min="14850" max="14850" width="5.5703125" customWidth="1"/>
    <col min="14851" max="14851" width="6" customWidth="1"/>
    <col min="14852" max="14852" width="8.140625" customWidth="1"/>
    <col min="14853" max="14853" width="6.42578125" customWidth="1"/>
    <col min="14854" max="14854" width="25.85546875" customWidth="1"/>
    <col min="14855" max="14855" width="9.85546875" customWidth="1"/>
    <col min="14856" max="14856" width="0" hidden="1" customWidth="1"/>
    <col min="14857" max="14857" width="9.42578125" customWidth="1"/>
    <col min="14859" max="14859" width="10.5703125" customWidth="1"/>
    <col min="14860" max="14860" width="9.7109375" bestFit="1" customWidth="1"/>
    <col min="15104" max="15104" width="0" hidden="1" customWidth="1"/>
    <col min="15105" max="15105" width="4.140625" customWidth="1"/>
    <col min="15106" max="15106" width="5.5703125" customWidth="1"/>
    <col min="15107" max="15107" width="6" customWidth="1"/>
    <col min="15108" max="15108" width="8.140625" customWidth="1"/>
    <col min="15109" max="15109" width="6.42578125" customWidth="1"/>
    <col min="15110" max="15110" width="25.85546875" customWidth="1"/>
    <col min="15111" max="15111" width="9.85546875" customWidth="1"/>
    <col min="15112" max="15112" width="0" hidden="1" customWidth="1"/>
    <col min="15113" max="15113" width="9.42578125" customWidth="1"/>
    <col min="15115" max="15115" width="10.5703125" customWidth="1"/>
    <col min="15116" max="15116" width="9.7109375" bestFit="1" customWidth="1"/>
    <col min="15360" max="15360" width="0" hidden="1" customWidth="1"/>
    <col min="15361" max="15361" width="4.140625" customWidth="1"/>
    <col min="15362" max="15362" width="5.5703125" customWidth="1"/>
    <col min="15363" max="15363" width="6" customWidth="1"/>
    <col min="15364" max="15364" width="8.140625" customWidth="1"/>
    <col min="15365" max="15365" width="6.42578125" customWidth="1"/>
    <col min="15366" max="15366" width="25.85546875" customWidth="1"/>
    <col min="15367" max="15367" width="9.85546875" customWidth="1"/>
    <col min="15368" max="15368" width="0" hidden="1" customWidth="1"/>
    <col min="15369" max="15369" width="9.42578125" customWidth="1"/>
    <col min="15371" max="15371" width="10.5703125" customWidth="1"/>
    <col min="15372" max="15372" width="9.7109375" bestFit="1" customWidth="1"/>
    <col min="15616" max="15616" width="0" hidden="1" customWidth="1"/>
    <col min="15617" max="15617" width="4.140625" customWidth="1"/>
    <col min="15618" max="15618" width="5.5703125" customWidth="1"/>
    <col min="15619" max="15619" width="6" customWidth="1"/>
    <col min="15620" max="15620" width="8.140625" customWidth="1"/>
    <col min="15621" max="15621" width="6.42578125" customWidth="1"/>
    <col min="15622" max="15622" width="25.85546875" customWidth="1"/>
    <col min="15623" max="15623" width="9.85546875" customWidth="1"/>
    <col min="15624" max="15624" width="0" hidden="1" customWidth="1"/>
    <col min="15625" max="15625" width="9.42578125" customWidth="1"/>
    <col min="15627" max="15627" width="10.5703125" customWidth="1"/>
    <col min="15628" max="15628" width="9.7109375" bestFit="1" customWidth="1"/>
    <col min="15872" max="15872" width="0" hidden="1" customWidth="1"/>
    <col min="15873" max="15873" width="4.140625" customWidth="1"/>
    <col min="15874" max="15874" width="5.5703125" customWidth="1"/>
    <col min="15875" max="15875" width="6" customWidth="1"/>
    <col min="15876" max="15876" width="8.140625" customWidth="1"/>
    <col min="15877" max="15877" width="6.42578125" customWidth="1"/>
    <col min="15878" max="15878" width="25.85546875" customWidth="1"/>
    <col min="15879" max="15879" width="9.85546875" customWidth="1"/>
    <col min="15880" max="15880" width="0" hidden="1" customWidth="1"/>
    <col min="15881" max="15881" width="9.42578125" customWidth="1"/>
    <col min="15883" max="15883" width="10.5703125" customWidth="1"/>
    <col min="15884" max="15884" width="9.7109375" bestFit="1" customWidth="1"/>
    <col min="16128" max="16128" width="0" hidden="1" customWidth="1"/>
    <col min="16129" max="16129" width="4.140625" customWidth="1"/>
    <col min="16130" max="16130" width="5.5703125" customWidth="1"/>
    <col min="16131" max="16131" width="6" customWidth="1"/>
    <col min="16132" max="16132" width="8.140625" customWidth="1"/>
    <col min="16133" max="16133" width="6.42578125" customWidth="1"/>
    <col min="16134" max="16134" width="25.85546875" customWidth="1"/>
    <col min="16135" max="16135" width="9.85546875" customWidth="1"/>
    <col min="16136" max="16136" width="0" hidden="1" customWidth="1"/>
    <col min="16137" max="16137" width="9.42578125" customWidth="1"/>
    <col min="16139" max="16139" width="10.5703125" customWidth="1"/>
    <col min="16140" max="16140" width="9.7109375" bestFit="1" customWidth="1"/>
  </cols>
  <sheetData>
    <row r="2" spans="2:14" ht="15.75" thickBot="1" x14ac:dyDescent="0.3"/>
    <row r="3" spans="2:14" ht="18.75" x14ac:dyDescent="0.3">
      <c r="B3" s="298" t="s">
        <v>264</v>
      </c>
      <c r="C3" s="299"/>
      <c r="D3" s="299"/>
      <c r="E3" s="299"/>
      <c r="F3" s="379"/>
      <c r="G3" s="379"/>
      <c r="H3" s="379"/>
      <c r="I3" s="379"/>
      <c r="J3" s="379"/>
      <c r="K3" s="379"/>
      <c r="L3" s="300"/>
      <c r="M3" s="300"/>
      <c r="N3" s="300"/>
    </row>
    <row r="4" spans="2:14" ht="51" x14ac:dyDescent="0.25">
      <c r="B4" s="1014" t="s">
        <v>0</v>
      </c>
      <c r="C4" s="1015"/>
      <c r="D4" s="1015"/>
      <c r="E4" s="1015"/>
      <c r="F4" s="1015"/>
      <c r="G4" s="1016"/>
      <c r="H4" s="538" t="s">
        <v>310</v>
      </c>
      <c r="I4" s="538" t="s">
        <v>311</v>
      </c>
      <c r="J4" s="538" t="s">
        <v>312</v>
      </c>
      <c r="K4" s="538" t="s">
        <v>313</v>
      </c>
      <c r="L4" s="655" t="s">
        <v>314</v>
      </c>
      <c r="M4" s="538" t="s">
        <v>315</v>
      </c>
      <c r="N4" s="538" t="s">
        <v>316</v>
      </c>
    </row>
    <row r="5" spans="2:14" ht="33.75" x14ac:dyDescent="0.25">
      <c r="B5" s="302" t="s">
        <v>209</v>
      </c>
      <c r="C5" s="303" t="s">
        <v>210</v>
      </c>
      <c r="D5" s="304" t="s">
        <v>211</v>
      </c>
      <c r="E5" s="304" t="s">
        <v>212</v>
      </c>
      <c r="F5" s="304" t="s">
        <v>239</v>
      </c>
      <c r="G5" s="305" t="s">
        <v>214</v>
      </c>
      <c r="H5" s="574">
        <f>H6+H17</f>
        <v>16225.71</v>
      </c>
      <c r="I5" s="574">
        <f>I6+I17</f>
        <v>4760.43</v>
      </c>
      <c r="J5" s="567">
        <f>J6+J17</f>
        <v>9760</v>
      </c>
      <c r="K5" s="567">
        <f>K6+K17</f>
        <v>12740</v>
      </c>
      <c r="L5" s="573">
        <f>L6+L17</f>
        <v>14120</v>
      </c>
      <c r="M5" s="573">
        <f t="shared" ref="M5:N5" si="0">M6+M17</f>
        <v>15120</v>
      </c>
      <c r="N5" s="573">
        <f t="shared" si="0"/>
        <v>18120</v>
      </c>
    </row>
    <row r="6" spans="2:14" ht="15.75" x14ac:dyDescent="0.25">
      <c r="B6" s="489"/>
      <c r="C6" s="308">
        <v>1</v>
      </c>
      <c r="D6" s="999" t="s">
        <v>265</v>
      </c>
      <c r="E6" s="1017"/>
      <c r="F6" s="1017"/>
      <c r="G6" s="1018"/>
      <c r="H6" s="570">
        <f>H7+H13</f>
        <v>3045.7</v>
      </c>
      <c r="I6" s="570">
        <f>I7+I13</f>
        <v>3119</v>
      </c>
      <c r="J6" s="309">
        <f>J7+J13</f>
        <v>7060</v>
      </c>
      <c r="K6" s="309">
        <f>K7+K13</f>
        <v>8840</v>
      </c>
      <c r="L6" s="490">
        <f>SUM(L7+L13)</f>
        <v>6920</v>
      </c>
      <c r="M6" s="490">
        <f t="shared" ref="M6:N6" si="1">SUM(M7+M13)</f>
        <v>6920</v>
      </c>
      <c r="N6" s="490">
        <f t="shared" si="1"/>
        <v>6920</v>
      </c>
    </row>
    <row r="7" spans="2:14" ht="15.75" x14ac:dyDescent="0.25">
      <c r="B7" s="492"/>
      <c r="C7" s="493"/>
      <c r="D7" s="415">
        <v>1</v>
      </c>
      <c r="E7" s="1067" t="s">
        <v>266</v>
      </c>
      <c r="F7" s="1068"/>
      <c r="G7" s="1069"/>
      <c r="H7" s="704">
        <f>H8</f>
        <v>1753.8000000000002</v>
      </c>
      <c r="I7" s="704">
        <f>I8</f>
        <v>2898.41</v>
      </c>
      <c r="J7" s="704">
        <f t="shared" ref="J7:N7" si="2">J8</f>
        <v>5640</v>
      </c>
      <c r="K7" s="704">
        <f t="shared" si="2"/>
        <v>4820</v>
      </c>
      <c r="L7" s="704">
        <f t="shared" si="2"/>
        <v>5500</v>
      </c>
      <c r="M7" s="704">
        <f t="shared" si="2"/>
        <v>5500</v>
      </c>
      <c r="N7" s="704">
        <f t="shared" si="2"/>
        <v>5500</v>
      </c>
    </row>
    <row r="8" spans="2:14" ht="15.75" x14ac:dyDescent="0.25">
      <c r="B8" s="494"/>
      <c r="C8" s="495"/>
      <c r="D8" s="496"/>
      <c r="E8" s="388" t="s">
        <v>267</v>
      </c>
      <c r="F8" s="100">
        <v>630</v>
      </c>
      <c r="G8" s="146" t="s">
        <v>19</v>
      </c>
      <c r="H8" s="76">
        <f>SUM(H9:H12)</f>
        <v>1753.8000000000002</v>
      </c>
      <c r="I8" s="76">
        <f>SUM(I9:I12)</f>
        <v>2898.41</v>
      </c>
      <c r="J8" s="76">
        <f t="shared" ref="J8:N8" si="3">SUM(J9:J12)</f>
        <v>5640</v>
      </c>
      <c r="K8" s="76">
        <f t="shared" si="3"/>
        <v>4820</v>
      </c>
      <c r="L8" s="76">
        <f t="shared" si="3"/>
        <v>5500</v>
      </c>
      <c r="M8" s="76">
        <f t="shared" si="3"/>
        <v>5500</v>
      </c>
      <c r="N8" s="76">
        <f t="shared" si="3"/>
        <v>5500</v>
      </c>
    </row>
    <row r="9" spans="2:14" ht="15.75" x14ac:dyDescent="0.25">
      <c r="B9" s="494"/>
      <c r="C9" s="495"/>
      <c r="D9" s="496"/>
      <c r="E9" s="388" t="s">
        <v>267</v>
      </c>
      <c r="F9" s="170">
        <v>632</v>
      </c>
      <c r="G9" s="317" t="s">
        <v>92</v>
      </c>
      <c r="H9" s="116">
        <v>106.4</v>
      </c>
      <c r="I9" s="116">
        <v>2365.63</v>
      </c>
      <c r="J9" s="116">
        <v>2500</v>
      </c>
      <c r="K9" s="116">
        <v>2500</v>
      </c>
      <c r="L9" s="103">
        <v>1200</v>
      </c>
      <c r="M9" s="103">
        <v>1200</v>
      </c>
      <c r="N9" s="103">
        <v>1200</v>
      </c>
    </row>
    <row r="10" spans="2:14" ht="15.75" x14ac:dyDescent="0.25">
      <c r="B10" s="494"/>
      <c r="C10" s="495"/>
      <c r="D10" s="496"/>
      <c r="E10" s="388" t="s">
        <v>267</v>
      </c>
      <c r="F10" s="170">
        <v>633</v>
      </c>
      <c r="G10" s="317" t="s">
        <v>93</v>
      </c>
      <c r="H10" s="116">
        <v>939.59</v>
      </c>
      <c r="I10" s="116">
        <v>138.63999999999999</v>
      </c>
      <c r="J10" s="116">
        <v>1500</v>
      </c>
      <c r="K10" s="116">
        <v>1500</v>
      </c>
      <c r="L10" s="77">
        <v>2000</v>
      </c>
      <c r="M10" s="103">
        <v>2000</v>
      </c>
      <c r="N10" s="103">
        <v>2000</v>
      </c>
    </row>
    <row r="11" spans="2:14" ht="15.75" x14ac:dyDescent="0.25">
      <c r="B11" s="494"/>
      <c r="C11" s="495"/>
      <c r="D11" s="496"/>
      <c r="E11" s="388" t="s">
        <v>267</v>
      </c>
      <c r="F11" s="170">
        <v>635</v>
      </c>
      <c r="G11" s="317" t="s">
        <v>94</v>
      </c>
      <c r="H11" s="116">
        <v>197.93</v>
      </c>
      <c r="I11" s="116">
        <v>0</v>
      </c>
      <c r="J11" s="118">
        <v>820</v>
      </c>
      <c r="K11" s="116">
        <v>820</v>
      </c>
      <c r="L11" s="103">
        <v>800</v>
      </c>
      <c r="M11" s="77">
        <v>800</v>
      </c>
      <c r="N11" s="77">
        <v>800</v>
      </c>
    </row>
    <row r="12" spans="2:14" ht="15.75" x14ac:dyDescent="0.25">
      <c r="B12" s="494"/>
      <c r="C12" s="495"/>
      <c r="D12" s="496"/>
      <c r="E12" s="388" t="s">
        <v>267</v>
      </c>
      <c r="F12" s="170">
        <v>637</v>
      </c>
      <c r="G12" s="210" t="s">
        <v>95</v>
      </c>
      <c r="H12" s="572">
        <v>509.88</v>
      </c>
      <c r="I12" s="572">
        <v>394.14</v>
      </c>
      <c r="J12" s="118">
        <v>820</v>
      </c>
      <c r="K12" s="118"/>
      <c r="L12" s="116">
        <v>1500</v>
      </c>
      <c r="M12" s="103">
        <v>1500</v>
      </c>
      <c r="N12" s="103">
        <v>1500</v>
      </c>
    </row>
    <row r="13" spans="2:14" ht="15.75" x14ac:dyDescent="0.25">
      <c r="B13" s="492"/>
      <c r="C13" s="493"/>
      <c r="D13" s="335">
        <v>2</v>
      </c>
      <c r="E13" s="1070" t="s">
        <v>268</v>
      </c>
      <c r="F13" s="1071"/>
      <c r="G13" s="1072"/>
      <c r="H13" s="571">
        <f>SUM(H14:H16)</f>
        <v>1291.8999999999999</v>
      </c>
      <c r="I13" s="571">
        <f>SUM(I14:I16)</f>
        <v>220.59</v>
      </c>
      <c r="J13" s="337">
        <f>SUM(J14:J16)</f>
        <v>1420</v>
      </c>
      <c r="K13" s="337">
        <f t="shared" ref="K13:L13" si="4">SUM(K14:K16)</f>
        <v>4020</v>
      </c>
      <c r="L13" s="337">
        <f t="shared" si="4"/>
        <v>1420</v>
      </c>
      <c r="M13" s="337">
        <f>SUM(M14:M16)</f>
        <v>1420</v>
      </c>
      <c r="N13" s="337">
        <f t="shared" ref="N13" si="5">SUM(N14:N16)</f>
        <v>1420</v>
      </c>
    </row>
    <row r="14" spans="2:14" ht="26.25" x14ac:dyDescent="0.25">
      <c r="B14" s="494"/>
      <c r="C14" s="495"/>
      <c r="D14" s="411"/>
      <c r="E14" s="400" t="s">
        <v>267</v>
      </c>
      <c r="F14" s="170">
        <v>610</v>
      </c>
      <c r="G14" s="139" t="s">
        <v>3</v>
      </c>
      <c r="H14" s="113">
        <v>1068.08</v>
      </c>
      <c r="I14" s="113">
        <v>180</v>
      </c>
      <c r="J14" s="113">
        <v>1100</v>
      </c>
      <c r="K14" s="113">
        <v>1100</v>
      </c>
      <c r="L14" s="615">
        <v>1100</v>
      </c>
      <c r="M14" s="615">
        <v>1100</v>
      </c>
      <c r="N14" s="615">
        <v>1100</v>
      </c>
    </row>
    <row r="15" spans="2:14" ht="26.25" x14ac:dyDescent="0.25">
      <c r="B15" s="494"/>
      <c r="C15" s="495"/>
      <c r="D15" s="411"/>
      <c r="E15" s="400" t="s">
        <v>267</v>
      </c>
      <c r="F15" s="316">
        <v>620</v>
      </c>
      <c r="G15" s="139" t="s">
        <v>77</v>
      </c>
      <c r="H15" s="113">
        <v>223.82</v>
      </c>
      <c r="I15" s="113">
        <v>40.590000000000003</v>
      </c>
      <c r="J15" s="113">
        <v>220</v>
      </c>
      <c r="K15" s="113">
        <v>220</v>
      </c>
      <c r="L15" s="615">
        <v>220</v>
      </c>
      <c r="M15" s="615">
        <v>220</v>
      </c>
      <c r="N15" s="615">
        <v>220</v>
      </c>
    </row>
    <row r="16" spans="2:14" ht="15.75" x14ac:dyDescent="0.25">
      <c r="B16" s="494"/>
      <c r="C16" s="495"/>
      <c r="D16" s="411"/>
      <c r="E16" s="400" t="s">
        <v>267</v>
      </c>
      <c r="F16" s="316">
        <v>630</v>
      </c>
      <c r="G16" s="139" t="s">
        <v>269</v>
      </c>
      <c r="H16" s="113"/>
      <c r="I16" s="113">
        <v>0</v>
      </c>
      <c r="J16" s="113">
        <v>100</v>
      </c>
      <c r="K16" s="113">
        <v>2700</v>
      </c>
      <c r="L16" s="615">
        <v>100</v>
      </c>
      <c r="M16" s="615">
        <v>100</v>
      </c>
      <c r="N16" s="615">
        <v>100</v>
      </c>
    </row>
    <row r="17" spans="2:14" x14ac:dyDescent="0.25">
      <c r="B17" s="307"/>
      <c r="C17" s="308">
        <v>2</v>
      </c>
      <c r="D17" s="1005" t="s">
        <v>270</v>
      </c>
      <c r="E17" s="1019"/>
      <c r="F17" s="1019"/>
      <c r="G17" s="1020"/>
      <c r="H17" s="575">
        <f>SUM(H18:H19)</f>
        <v>13180.01</v>
      </c>
      <c r="I17" s="575">
        <f>SUM(I18:I19)</f>
        <v>1641.43</v>
      </c>
      <c r="J17" s="309">
        <f>J18+J19</f>
        <v>2700</v>
      </c>
      <c r="K17" s="309">
        <f t="shared" ref="K17:L17" si="6">K18+K19</f>
        <v>3900</v>
      </c>
      <c r="L17" s="309">
        <f t="shared" si="6"/>
        <v>7200</v>
      </c>
      <c r="M17" s="309">
        <f t="shared" ref="M17" si="7">M18+M19</f>
        <v>8200</v>
      </c>
      <c r="N17" s="309">
        <f t="shared" ref="N17" si="8">N18+N19</f>
        <v>11200</v>
      </c>
    </row>
    <row r="18" spans="2:14" x14ac:dyDescent="0.25">
      <c r="B18" s="443"/>
      <c r="C18" s="242"/>
      <c r="D18" s="387"/>
      <c r="E18" s="400" t="s">
        <v>267</v>
      </c>
      <c r="F18" s="320">
        <v>633</v>
      </c>
      <c r="G18" s="317" t="s">
        <v>271</v>
      </c>
      <c r="H18" s="116">
        <v>13030.01</v>
      </c>
      <c r="I18" s="116">
        <v>1341.43</v>
      </c>
      <c r="J18" s="116">
        <v>2000</v>
      </c>
      <c r="K18" s="116">
        <v>3200</v>
      </c>
      <c r="L18" s="103">
        <v>3200</v>
      </c>
      <c r="M18" s="103">
        <v>3200</v>
      </c>
      <c r="N18" s="77">
        <v>3200</v>
      </c>
    </row>
    <row r="19" spans="2:14" ht="39" x14ac:dyDescent="0.25">
      <c r="B19" s="443"/>
      <c r="C19" s="242"/>
      <c r="D19" s="242"/>
      <c r="E19" s="400" t="s">
        <v>267</v>
      </c>
      <c r="F19" s="957">
        <v>642</v>
      </c>
      <c r="G19" s="317" t="s">
        <v>422</v>
      </c>
      <c r="H19" s="116">
        <v>150</v>
      </c>
      <c r="I19" s="116">
        <v>300</v>
      </c>
      <c r="J19" s="116">
        <v>700</v>
      </c>
      <c r="K19" s="116">
        <v>700</v>
      </c>
      <c r="L19" s="103">
        <v>4000</v>
      </c>
      <c r="M19" s="103">
        <v>5000</v>
      </c>
      <c r="N19" s="103">
        <v>8000</v>
      </c>
    </row>
    <row r="20" spans="2:14" x14ac:dyDescent="0.25">
      <c r="B20" s="443"/>
      <c r="C20" s="242"/>
      <c r="D20" s="387"/>
      <c r="E20" s="105"/>
      <c r="F20" s="105"/>
      <c r="G20" s="105"/>
      <c r="H20" s="85"/>
      <c r="I20" s="85"/>
      <c r="J20" s="77"/>
      <c r="K20" s="77"/>
      <c r="L20" s="375"/>
      <c r="M20" s="207"/>
      <c r="N20" s="207"/>
    </row>
    <row r="21" spans="2:14" ht="15.75" thickBot="1" x14ac:dyDescent="0.3">
      <c r="B21" s="1073"/>
      <c r="C21" s="1074"/>
      <c r="D21" s="497" t="s">
        <v>108</v>
      </c>
      <c r="E21" s="958"/>
      <c r="F21" s="958"/>
      <c r="G21" s="958"/>
      <c r="H21" s="959"/>
      <c r="I21" s="959"/>
      <c r="J21" s="498"/>
      <c r="K21" s="498"/>
      <c r="L21" s="82"/>
      <c r="M21" s="82"/>
      <c r="N21" s="82"/>
    </row>
    <row r="22" spans="2:14" ht="33.75" x14ac:dyDescent="0.25">
      <c r="B22" s="499" t="s">
        <v>209</v>
      </c>
      <c r="C22" s="500" t="s">
        <v>238</v>
      </c>
      <c r="D22" s="501" t="s">
        <v>211</v>
      </c>
      <c r="E22" s="960" t="s">
        <v>212</v>
      </c>
      <c r="F22" s="960" t="s">
        <v>239</v>
      </c>
      <c r="G22" s="961" t="s">
        <v>214</v>
      </c>
      <c r="H22" s="951">
        <f>SUM(H23)</f>
        <v>482.02</v>
      </c>
      <c r="I22" s="951">
        <f>SUM(I23)</f>
        <v>0</v>
      </c>
      <c r="J22" s="502">
        <f>J25+J36</f>
        <v>0</v>
      </c>
      <c r="K22" s="502">
        <f t="shared" ref="K22:N22" si="9">K25+K36</f>
        <v>0</v>
      </c>
      <c r="L22" s="502">
        <f>SUM(L23:L24)</f>
        <v>3000</v>
      </c>
      <c r="M22" s="502">
        <f t="shared" si="9"/>
        <v>0</v>
      </c>
      <c r="N22" s="502">
        <f t="shared" si="9"/>
        <v>0</v>
      </c>
    </row>
    <row r="23" spans="2:14" x14ac:dyDescent="0.25">
      <c r="B23" s="503"/>
      <c r="C23" s="504"/>
      <c r="D23" s="504"/>
      <c r="E23" s="371" t="s">
        <v>272</v>
      </c>
      <c r="F23" s="468">
        <v>713</v>
      </c>
      <c r="G23" s="469" t="s">
        <v>110</v>
      </c>
      <c r="H23" s="580">
        <v>482.02</v>
      </c>
      <c r="I23" s="579"/>
      <c r="J23" s="82"/>
      <c r="K23" s="82"/>
      <c r="L23" s="82"/>
      <c r="M23" s="82"/>
      <c r="N23" s="82"/>
    </row>
    <row r="24" spans="2:14" x14ac:dyDescent="0.25">
      <c r="B24" s="955"/>
      <c r="C24" s="955"/>
      <c r="D24" s="955"/>
      <c r="E24" s="962" t="s">
        <v>421</v>
      </c>
      <c r="F24" s="963">
        <v>720</v>
      </c>
      <c r="G24" s="956" t="s">
        <v>420</v>
      </c>
      <c r="H24" s="278"/>
      <c r="I24" s="278"/>
      <c r="J24" s="278"/>
      <c r="K24" s="278"/>
      <c r="L24" s="82">
        <v>3000</v>
      </c>
      <c r="M24" s="278"/>
      <c r="N24" s="278"/>
    </row>
    <row r="25" spans="2:14" x14ac:dyDescent="0.25">
      <c r="H25" s="35"/>
      <c r="I25" s="3"/>
      <c r="J25" s="374"/>
      <c r="K25" s="374"/>
      <c r="L25" s="375"/>
    </row>
    <row r="26" spans="2:14" ht="15.75" x14ac:dyDescent="0.25">
      <c r="B26" s="1066" t="s">
        <v>236</v>
      </c>
      <c r="C26" s="1027"/>
      <c r="D26" s="1027"/>
      <c r="E26" s="1027"/>
      <c r="F26" s="1027"/>
      <c r="G26" s="1027"/>
      <c r="H26" s="475">
        <f>H22+H5</f>
        <v>16707.73</v>
      </c>
      <c r="I26" s="475">
        <f>I22+I5</f>
        <v>4760.43</v>
      </c>
      <c r="J26" s="309">
        <f>J5+J22</f>
        <v>9760</v>
      </c>
      <c r="K26" s="309">
        <f>SUM(K5:K19)</f>
        <v>51880</v>
      </c>
      <c r="L26" s="309">
        <f>L5+L22</f>
        <v>17120</v>
      </c>
      <c r="M26" s="309">
        <f t="shared" ref="M26:N26" si="10">M5+M22</f>
        <v>15120</v>
      </c>
      <c r="N26" s="309">
        <f t="shared" si="10"/>
        <v>18120</v>
      </c>
    </row>
  </sheetData>
  <mergeCells count="7">
    <mergeCell ref="B26:G26"/>
    <mergeCell ref="B4:G4"/>
    <mergeCell ref="D6:G6"/>
    <mergeCell ref="E7:G7"/>
    <mergeCell ref="E13:G13"/>
    <mergeCell ref="D17:G17"/>
    <mergeCell ref="B21:C21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13</vt:i4>
      </vt:variant>
    </vt:vector>
  </HeadingPairs>
  <TitlesOfParts>
    <vt:vector size="13" baseType="lpstr">
      <vt:lpstr>príjem</vt:lpstr>
      <vt:lpstr>výdavky</vt:lpstr>
      <vt:lpstr>program 1</vt:lpstr>
      <vt:lpstr>program 2</vt:lpstr>
      <vt:lpstr>program 3</vt:lpstr>
      <vt:lpstr>program 4</vt:lpstr>
      <vt:lpstr>program 5</vt:lpstr>
      <vt:lpstr>program 6</vt:lpstr>
      <vt:lpstr>program 7</vt:lpstr>
      <vt:lpstr>program 8</vt:lpstr>
      <vt:lpstr>program 9</vt:lpstr>
      <vt:lpstr>program 10</vt:lpstr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Andrej Trnka</cp:lastModifiedBy>
  <cp:lastPrinted>2015-11-23T08:57:56Z</cp:lastPrinted>
  <dcterms:created xsi:type="dcterms:W3CDTF">2015-10-23T09:24:18Z</dcterms:created>
  <dcterms:modified xsi:type="dcterms:W3CDTF">2015-12-11T09:11:53Z</dcterms:modified>
</cp:coreProperties>
</file>