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D:\brestovany - web\"/>
    </mc:Choice>
  </mc:AlternateContent>
  <xr:revisionPtr revIDLastSave="0" documentId="13_ncr:1_{9B84DB7A-F308-4969-AFC1-AB684995CC17}" xr6:coauthVersionLast="40" xr6:coauthVersionMax="40" xr10:uidLastSave="{00000000-0000-0000-0000-000000000000}"/>
  <bookViews>
    <workbookView xWindow="0" yWindow="0" windowWidth="23040" windowHeight="9048" tabRatio="830" xr2:uid="{00000000-000D-0000-FFFF-FFFF00000000}"/>
  </bookViews>
  <sheets>
    <sheet name="príjem" sheetId="2" r:id="rId1"/>
    <sheet name="výdaj" sheetId="1" r:id="rId2"/>
    <sheet name="PR 1 planovanie, manažment" sheetId="3" r:id="rId3"/>
    <sheet name="PR 2 Služby občanom" sheetId="4" r:id="rId4"/>
    <sheet name="PR 3 odpadové hos." sheetId="5" r:id="rId5"/>
    <sheet name="PR 4 komunikácie" sheetId="6" r:id="rId6"/>
    <sheet name="PR 5 vzdelávanie" sheetId="7" r:id="rId7"/>
    <sheet name="PR 6 šport" sheetId="8" r:id="rId8"/>
    <sheet name="PR 7 kultúra" sheetId="9" r:id="rId9"/>
    <sheet name="PR 8 ver.osvet.+údržba obce" sheetId="10" r:id="rId10"/>
    <sheet name="PR 9 bývanie" sheetId="11" r:id="rId11"/>
    <sheet name="PR 10 sociálne služby" sheetId="12" r:id="rId12"/>
    <sheet name="sumár" sheetId="13" state="hidden" r:id="rId1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9" l="1"/>
  <c r="N13" i="9"/>
  <c r="M13" i="9"/>
  <c r="M65" i="3" l="1"/>
  <c r="L65" i="3"/>
  <c r="K65" i="3"/>
  <c r="J65" i="3"/>
  <c r="I65" i="3"/>
  <c r="F82" i="1"/>
  <c r="G34" i="2"/>
  <c r="F34" i="2"/>
  <c r="E34" i="2"/>
  <c r="D34" i="2"/>
  <c r="G195" i="1"/>
  <c r="F195" i="1"/>
  <c r="F196" i="1"/>
  <c r="G196" i="1"/>
  <c r="H82" i="1"/>
  <c r="E134" i="1"/>
  <c r="F134" i="1"/>
  <c r="F132" i="1" s="1"/>
  <c r="G134" i="1"/>
  <c r="G132" i="1" s="1"/>
  <c r="J134" i="1"/>
  <c r="J132" i="1" s="1"/>
  <c r="I134" i="1"/>
  <c r="I132" i="1" s="1"/>
  <c r="H134" i="1"/>
  <c r="J161" i="1"/>
  <c r="I161" i="1"/>
  <c r="F161" i="1"/>
  <c r="G161" i="1"/>
  <c r="H161" i="1"/>
  <c r="N15" i="10"/>
  <c r="M15" i="10"/>
  <c r="H15" i="10"/>
  <c r="I15" i="10"/>
  <c r="J15" i="10"/>
  <c r="K15" i="10"/>
  <c r="L15" i="10"/>
  <c r="K100" i="3"/>
  <c r="N11" i="4"/>
  <c r="M11" i="4"/>
  <c r="L11" i="4"/>
  <c r="I11" i="4"/>
  <c r="N16" i="12"/>
  <c r="N13" i="12"/>
  <c r="N9" i="12"/>
  <c r="N18" i="12"/>
  <c r="N15" i="12" s="1"/>
  <c r="N13" i="11"/>
  <c r="N8" i="11"/>
  <c r="M8" i="11"/>
  <c r="L8" i="11"/>
  <c r="K8" i="11"/>
  <c r="J8" i="11"/>
  <c r="I8" i="11"/>
  <c r="N7" i="11"/>
  <c r="N13" i="10"/>
  <c r="N8" i="10"/>
  <c r="M8" i="10"/>
  <c r="L8" i="10"/>
  <c r="K8" i="10"/>
  <c r="J8" i="10"/>
  <c r="I8" i="10"/>
  <c r="N22" i="10"/>
  <c r="N7" i="10"/>
  <c r="N6" i="10" s="1"/>
  <c r="N18" i="9"/>
  <c r="N8" i="9"/>
  <c r="N7" i="9" s="1"/>
  <c r="M8" i="9"/>
  <c r="L8" i="9"/>
  <c r="K8" i="9"/>
  <c r="J8" i="9"/>
  <c r="I8" i="9"/>
  <c r="L14" i="8"/>
  <c r="H6" i="8"/>
  <c r="I6" i="8"/>
  <c r="J6" i="8"/>
  <c r="K6" i="8"/>
  <c r="L6" i="8"/>
  <c r="M6" i="8"/>
  <c r="N6" i="8"/>
  <c r="N19" i="8" s="1"/>
  <c r="N14" i="8"/>
  <c r="G396" i="7"/>
  <c r="I387" i="7"/>
  <c r="H387" i="7"/>
  <c r="M374" i="7"/>
  <c r="L374" i="7"/>
  <c r="K374" i="7"/>
  <c r="J374" i="7"/>
  <c r="I374" i="7"/>
  <c r="H374" i="7"/>
  <c r="M369" i="7"/>
  <c r="M368" i="7" s="1"/>
  <c r="M367" i="7" s="1"/>
  <c r="L369" i="7"/>
  <c r="L368" i="7" s="1"/>
  <c r="L367" i="7" s="1"/>
  <c r="K369" i="7"/>
  <c r="K368" i="7" s="1"/>
  <c r="K367" i="7" s="1"/>
  <c r="J369" i="7"/>
  <c r="J368" i="7" s="1"/>
  <c r="J367" i="7" s="1"/>
  <c r="I369" i="7"/>
  <c r="I368" i="7" s="1"/>
  <c r="I367" i="7" s="1"/>
  <c r="H369" i="7"/>
  <c r="G369" i="7"/>
  <c r="H368" i="7"/>
  <c r="H367" i="7" s="1"/>
  <c r="G368" i="7"/>
  <c r="G367" i="7" s="1"/>
  <c r="M364" i="7"/>
  <c r="L364" i="7"/>
  <c r="K364" i="7"/>
  <c r="J364" i="7"/>
  <c r="I364" i="7"/>
  <c r="H364" i="7"/>
  <c r="G364" i="7"/>
  <c r="M362" i="7"/>
  <c r="L362" i="7"/>
  <c r="K362" i="7"/>
  <c r="J362" i="7"/>
  <c r="I362" i="7"/>
  <c r="H362" i="7"/>
  <c r="G362" i="7"/>
  <c r="M359" i="7"/>
  <c r="L359" i="7"/>
  <c r="K359" i="7"/>
  <c r="J359" i="7"/>
  <c r="I359" i="7"/>
  <c r="H359" i="7"/>
  <c r="G359" i="7"/>
  <c r="M356" i="7"/>
  <c r="L356" i="7"/>
  <c r="K356" i="7"/>
  <c r="K353" i="7" s="1"/>
  <c r="J356" i="7"/>
  <c r="I356" i="7"/>
  <c r="I353" i="7" s="1"/>
  <c r="H356" i="7"/>
  <c r="G356" i="7"/>
  <c r="G353" i="7" s="1"/>
  <c r="M353" i="7"/>
  <c r="L353" i="7"/>
  <c r="J353" i="7"/>
  <c r="H353" i="7"/>
  <c r="M350" i="7"/>
  <c r="L350" i="7"/>
  <c r="K350" i="7"/>
  <c r="J350" i="7"/>
  <c r="I350" i="7"/>
  <c r="H350" i="7"/>
  <c r="G350" i="7"/>
  <c r="M346" i="7"/>
  <c r="L346" i="7"/>
  <c r="K346" i="7"/>
  <c r="J346" i="7"/>
  <c r="I346" i="7"/>
  <c r="H346" i="7"/>
  <c r="G346" i="7"/>
  <c r="H342" i="7"/>
  <c r="G342" i="7"/>
  <c r="M341" i="7"/>
  <c r="L341" i="7"/>
  <c r="K341" i="7"/>
  <c r="J341" i="7"/>
  <c r="I341" i="7"/>
  <c r="H341" i="7"/>
  <c r="G341" i="7"/>
  <c r="M317" i="7"/>
  <c r="L317" i="7"/>
  <c r="K317" i="7"/>
  <c r="J317" i="7"/>
  <c r="I317" i="7"/>
  <c r="H317" i="7"/>
  <c r="G317" i="7"/>
  <c r="M316" i="7"/>
  <c r="L316" i="7"/>
  <c r="K316" i="7"/>
  <c r="J316" i="7"/>
  <c r="I316" i="7"/>
  <c r="H316" i="7"/>
  <c r="G316" i="7"/>
  <c r="M309" i="7"/>
  <c r="L309" i="7"/>
  <c r="K309" i="7"/>
  <c r="J309" i="7"/>
  <c r="I309" i="7"/>
  <c r="H309" i="7"/>
  <c r="G309" i="7"/>
  <c r="G257" i="7" s="1"/>
  <c r="M307" i="7"/>
  <c r="L307" i="7"/>
  <c r="K307" i="7"/>
  <c r="J307" i="7"/>
  <c r="I307" i="7"/>
  <c r="H307" i="7"/>
  <c r="G307" i="7"/>
  <c r="M281" i="7"/>
  <c r="M258" i="7" s="1"/>
  <c r="L281" i="7"/>
  <c r="K281" i="7"/>
  <c r="J281" i="7"/>
  <c r="I281" i="7"/>
  <c r="H281" i="7"/>
  <c r="G281" i="7"/>
  <c r="M280" i="7"/>
  <c r="M257" i="7" s="1"/>
  <c r="L280" i="7"/>
  <c r="L257" i="7" s="1"/>
  <c r="K280" i="7"/>
  <c r="J280" i="7"/>
  <c r="I280" i="7"/>
  <c r="H280" i="7"/>
  <c r="G280" i="7"/>
  <c r="M265" i="7"/>
  <c r="L265" i="7"/>
  <c r="L258" i="7" s="1"/>
  <c r="K265" i="7"/>
  <c r="J265" i="7"/>
  <c r="I265" i="7"/>
  <c r="H265" i="7"/>
  <c r="G265" i="7"/>
  <c r="M264" i="7"/>
  <c r="L264" i="7"/>
  <c r="K264" i="7"/>
  <c r="K257" i="7" s="1"/>
  <c r="J264" i="7"/>
  <c r="I264" i="7"/>
  <c r="H264" i="7"/>
  <c r="G264" i="7"/>
  <c r="M260" i="7"/>
  <c r="L260" i="7"/>
  <c r="K260" i="7"/>
  <c r="K258" i="7" s="1"/>
  <c r="J260" i="7"/>
  <c r="J258" i="7" s="1"/>
  <c r="I260" i="7"/>
  <c r="I258" i="7" s="1"/>
  <c r="H260" i="7"/>
  <c r="G260" i="7"/>
  <c r="M259" i="7"/>
  <c r="L259" i="7"/>
  <c r="K259" i="7"/>
  <c r="J259" i="7"/>
  <c r="J257" i="7" s="1"/>
  <c r="I259" i="7"/>
  <c r="I257" i="7" s="1"/>
  <c r="H259" i="7"/>
  <c r="H257" i="7" s="1"/>
  <c r="G259" i="7"/>
  <c r="H258" i="7"/>
  <c r="G258" i="7"/>
  <c r="H238" i="7"/>
  <c r="H231" i="7" s="1"/>
  <c r="G238" i="7"/>
  <c r="I237" i="7"/>
  <c r="H237" i="7"/>
  <c r="G237" i="7"/>
  <c r="G231" i="7"/>
  <c r="H230" i="7"/>
  <c r="G230" i="7"/>
  <c r="M223" i="7"/>
  <c r="L223" i="7"/>
  <c r="L218" i="7" s="1"/>
  <c r="L255" i="7" s="1"/>
  <c r="K223" i="7"/>
  <c r="J223" i="7"/>
  <c r="H223" i="7"/>
  <c r="G223" i="7"/>
  <c r="G218" i="7" s="1"/>
  <c r="M222" i="7"/>
  <c r="M217" i="7" s="1"/>
  <c r="M254" i="7" s="1"/>
  <c r="L222" i="7"/>
  <c r="L217" i="7" s="1"/>
  <c r="L254" i="7" s="1"/>
  <c r="K222" i="7"/>
  <c r="J222" i="7"/>
  <c r="H222" i="7"/>
  <c r="G222" i="7"/>
  <c r="M218" i="7"/>
  <c r="M252" i="7" s="1"/>
  <c r="K218" i="7"/>
  <c r="K240" i="7" s="1"/>
  <c r="J218" i="7"/>
  <c r="J243" i="7" s="1"/>
  <c r="I218" i="7"/>
  <c r="I246" i="7" s="1"/>
  <c r="H218" i="7"/>
  <c r="K217" i="7"/>
  <c r="K242" i="7" s="1"/>
  <c r="J217" i="7"/>
  <c r="J245" i="7" s="1"/>
  <c r="I217" i="7"/>
  <c r="H217" i="7"/>
  <c r="G217" i="7"/>
  <c r="G216" i="7" s="1"/>
  <c r="M213" i="7"/>
  <c r="L213" i="7"/>
  <c r="K213" i="7"/>
  <c r="J213" i="7"/>
  <c r="I213" i="7"/>
  <c r="H213" i="7"/>
  <c r="G213" i="7"/>
  <c r="M202" i="7"/>
  <c r="L202" i="7"/>
  <c r="K202" i="7"/>
  <c r="J202" i="7"/>
  <c r="J171" i="7" s="1"/>
  <c r="I202" i="7"/>
  <c r="H202" i="7"/>
  <c r="G202" i="7"/>
  <c r="M197" i="7"/>
  <c r="L197" i="7"/>
  <c r="K197" i="7"/>
  <c r="J197" i="7"/>
  <c r="I197" i="7"/>
  <c r="H197" i="7"/>
  <c r="G197" i="7"/>
  <c r="M185" i="7"/>
  <c r="L185" i="7"/>
  <c r="K185" i="7"/>
  <c r="J185" i="7"/>
  <c r="I185" i="7"/>
  <c r="H185" i="7"/>
  <c r="G185" i="7"/>
  <c r="N176" i="7"/>
  <c r="O188" i="7" s="1"/>
  <c r="O189" i="7" s="1"/>
  <c r="M174" i="7"/>
  <c r="L174" i="7"/>
  <c r="K174" i="7"/>
  <c r="J174" i="7"/>
  <c r="I174" i="7"/>
  <c r="I171" i="7" s="1"/>
  <c r="H174" i="7"/>
  <c r="G174" i="7"/>
  <c r="M172" i="7"/>
  <c r="L172" i="7"/>
  <c r="L171" i="7" s="1"/>
  <c r="K172" i="7"/>
  <c r="J172" i="7"/>
  <c r="I172" i="7"/>
  <c r="H172" i="7"/>
  <c r="H171" i="7" s="1"/>
  <c r="G172" i="7"/>
  <c r="G171" i="7" s="1"/>
  <c r="M171" i="7"/>
  <c r="K171" i="7"/>
  <c r="I150" i="7"/>
  <c r="I143" i="7" s="1"/>
  <c r="H150" i="7"/>
  <c r="H143" i="7" s="1"/>
  <c r="G150" i="7"/>
  <c r="G143" i="7" s="1"/>
  <c r="M135" i="7"/>
  <c r="L135" i="7"/>
  <c r="K135" i="7"/>
  <c r="K128" i="7" s="1"/>
  <c r="K148" i="7" s="1"/>
  <c r="J135" i="7"/>
  <c r="J128" i="7" s="1"/>
  <c r="J148" i="7" s="1"/>
  <c r="M134" i="7"/>
  <c r="M127" i="7" s="1"/>
  <c r="M147" i="7" s="1"/>
  <c r="L134" i="7"/>
  <c r="K134" i="7"/>
  <c r="K127" i="7" s="1"/>
  <c r="K147" i="7" s="1"/>
  <c r="J134" i="7"/>
  <c r="M133" i="7"/>
  <c r="L133" i="7"/>
  <c r="K133" i="7"/>
  <c r="J133" i="7"/>
  <c r="H133" i="7"/>
  <c r="H126" i="7" s="1"/>
  <c r="H125" i="7" s="1"/>
  <c r="G133" i="7"/>
  <c r="M128" i="7"/>
  <c r="M148" i="7" s="1"/>
  <c r="L128" i="7"/>
  <c r="L170" i="7" s="1"/>
  <c r="H128" i="7"/>
  <c r="L127" i="7"/>
  <c r="L169" i="7" s="1"/>
  <c r="J127" i="7"/>
  <c r="J147" i="7" s="1"/>
  <c r="H127" i="7"/>
  <c r="M126" i="7"/>
  <c r="M146" i="7" s="1"/>
  <c r="L126" i="7"/>
  <c r="L168" i="7" s="1"/>
  <c r="K126" i="7"/>
  <c r="J126" i="7"/>
  <c r="J146" i="7" s="1"/>
  <c r="I126" i="7"/>
  <c r="G126" i="7"/>
  <c r="G125" i="7" s="1"/>
  <c r="M123" i="7"/>
  <c r="L123" i="7"/>
  <c r="K123" i="7"/>
  <c r="J123" i="7"/>
  <c r="H123" i="7"/>
  <c r="G123" i="7"/>
  <c r="M113" i="7"/>
  <c r="L113" i="7"/>
  <c r="K113" i="7"/>
  <c r="J113" i="7"/>
  <c r="I113" i="7"/>
  <c r="I94" i="7" s="1"/>
  <c r="H113" i="7"/>
  <c r="H94" i="7" s="1"/>
  <c r="G113" i="7"/>
  <c r="M110" i="7"/>
  <c r="L110" i="7"/>
  <c r="K110" i="7"/>
  <c r="J110" i="7"/>
  <c r="I110" i="7"/>
  <c r="H110" i="7"/>
  <c r="G110" i="7"/>
  <c r="M99" i="7"/>
  <c r="L99" i="7"/>
  <c r="K99" i="7"/>
  <c r="J99" i="7"/>
  <c r="I99" i="7"/>
  <c r="H99" i="7"/>
  <c r="G99" i="7"/>
  <c r="M97" i="7"/>
  <c r="L97" i="7"/>
  <c r="K97" i="7"/>
  <c r="J97" i="7"/>
  <c r="H97" i="7"/>
  <c r="M95" i="7"/>
  <c r="L95" i="7"/>
  <c r="L94" i="7" s="1"/>
  <c r="K95" i="7"/>
  <c r="K94" i="7" s="1"/>
  <c r="J95" i="7"/>
  <c r="J94" i="7" s="1"/>
  <c r="H95" i="7"/>
  <c r="G95" i="7"/>
  <c r="G94" i="7"/>
  <c r="H87" i="7"/>
  <c r="H84" i="7" s="1"/>
  <c r="G87" i="7"/>
  <c r="G84" i="7" s="1"/>
  <c r="M80" i="7"/>
  <c r="L80" i="7"/>
  <c r="K80" i="7"/>
  <c r="K78" i="7" s="1"/>
  <c r="K92" i="7" s="1"/>
  <c r="J80" i="7"/>
  <c r="J78" i="7" s="1"/>
  <c r="I80" i="7"/>
  <c r="I78" i="7" s="1"/>
  <c r="I90" i="7" s="1"/>
  <c r="H80" i="7"/>
  <c r="G80" i="7"/>
  <c r="M78" i="7"/>
  <c r="M90" i="7" s="1"/>
  <c r="L78" i="7"/>
  <c r="L91" i="7" s="1"/>
  <c r="H78" i="7"/>
  <c r="G78" i="7"/>
  <c r="G77" i="7" s="1"/>
  <c r="H74" i="7"/>
  <c r="G74" i="7"/>
  <c r="M64" i="7"/>
  <c r="L64" i="7"/>
  <c r="K64" i="7"/>
  <c r="J64" i="7"/>
  <c r="I64" i="7"/>
  <c r="I34" i="7" s="1"/>
  <c r="H64" i="7"/>
  <c r="G64" i="7"/>
  <c r="M59" i="7"/>
  <c r="L59" i="7"/>
  <c r="K59" i="7"/>
  <c r="J59" i="7"/>
  <c r="I59" i="7"/>
  <c r="H59" i="7"/>
  <c r="H34" i="7" s="1"/>
  <c r="G59" i="7"/>
  <c r="M46" i="7"/>
  <c r="L46" i="7"/>
  <c r="K46" i="7"/>
  <c r="J46" i="7"/>
  <c r="I46" i="7"/>
  <c r="H46" i="7"/>
  <c r="G46" i="7"/>
  <c r="M37" i="7"/>
  <c r="L37" i="7"/>
  <c r="K37" i="7"/>
  <c r="J37" i="7"/>
  <c r="H37" i="7"/>
  <c r="G37" i="7"/>
  <c r="G34" i="7" s="1"/>
  <c r="G7" i="7" s="1"/>
  <c r="M35" i="7"/>
  <c r="M34" i="7" s="1"/>
  <c r="L35" i="7"/>
  <c r="L34" i="7" s="1"/>
  <c r="K35" i="7"/>
  <c r="J35" i="7"/>
  <c r="J34" i="7" s="1"/>
  <c r="G35" i="7"/>
  <c r="K34" i="7"/>
  <c r="I21" i="7"/>
  <c r="I16" i="7" s="1"/>
  <c r="H21" i="7"/>
  <c r="H16" i="7" s="1"/>
  <c r="G21" i="7"/>
  <c r="G16" i="7"/>
  <c r="M11" i="7"/>
  <c r="M8" i="7" s="1"/>
  <c r="M32" i="7" s="1"/>
  <c r="L11" i="7"/>
  <c r="L8" i="7" s="1"/>
  <c r="L22" i="7" s="1"/>
  <c r="K11" i="7"/>
  <c r="J11" i="7"/>
  <c r="J8" i="7" s="1"/>
  <c r="J24" i="7" s="1"/>
  <c r="I11" i="7"/>
  <c r="H11" i="7"/>
  <c r="G11" i="7"/>
  <c r="K8" i="7"/>
  <c r="K22" i="7" s="1"/>
  <c r="I8" i="7"/>
  <c r="H8" i="7"/>
  <c r="G8" i="7"/>
  <c r="N7" i="6"/>
  <c r="N5" i="6" s="1"/>
  <c r="M7" i="6"/>
  <c r="L7" i="6"/>
  <c r="K7" i="6"/>
  <c r="J7" i="6"/>
  <c r="I7" i="6"/>
  <c r="N13" i="6"/>
  <c r="E222" i="1"/>
  <c r="J222" i="1"/>
  <c r="I222" i="1"/>
  <c r="H222" i="1"/>
  <c r="F222" i="1"/>
  <c r="G222" i="1"/>
  <c r="N19" i="5"/>
  <c r="M19" i="5"/>
  <c r="I11" i="5"/>
  <c r="N13" i="5"/>
  <c r="M13" i="5"/>
  <c r="L13" i="5"/>
  <c r="K13" i="5"/>
  <c r="K11" i="5" s="1"/>
  <c r="J13" i="5"/>
  <c r="J11" i="5" s="1"/>
  <c r="I13" i="5"/>
  <c r="N11" i="5"/>
  <c r="M11" i="5"/>
  <c r="L11" i="5"/>
  <c r="N5" i="5"/>
  <c r="N34" i="5" s="1"/>
  <c r="N7" i="5"/>
  <c r="N6" i="5" s="1"/>
  <c r="M7" i="5"/>
  <c r="M6" i="5" s="1"/>
  <c r="L7" i="5"/>
  <c r="L6" i="5" s="1"/>
  <c r="K7" i="5"/>
  <c r="J7" i="5"/>
  <c r="J6" i="5" s="1"/>
  <c r="I7" i="5"/>
  <c r="I6" i="5" s="1"/>
  <c r="H7" i="5"/>
  <c r="H6" i="5" s="1"/>
  <c r="K6" i="5"/>
  <c r="N41" i="4"/>
  <c r="N7" i="4"/>
  <c r="H255" i="1"/>
  <c r="G63" i="2"/>
  <c r="H206" i="1"/>
  <c r="H241" i="1"/>
  <c r="H247" i="1"/>
  <c r="N35" i="4"/>
  <c r="N33" i="4"/>
  <c r="M33" i="4"/>
  <c r="L33" i="4"/>
  <c r="K33" i="4"/>
  <c r="L26" i="4"/>
  <c r="K26" i="4"/>
  <c r="J26" i="4"/>
  <c r="I26" i="4"/>
  <c r="N20" i="4"/>
  <c r="N17" i="4" s="1"/>
  <c r="M20" i="4"/>
  <c r="M17" i="4" s="1"/>
  <c r="L20" i="4"/>
  <c r="L17" i="4" s="1"/>
  <c r="K17" i="4"/>
  <c r="G6" i="7" l="1"/>
  <c r="G4" i="7" s="1"/>
  <c r="G380" i="7" s="1"/>
  <c r="H7" i="7"/>
  <c r="H216" i="7"/>
  <c r="I125" i="7"/>
  <c r="M94" i="7"/>
  <c r="I7" i="7"/>
  <c r="N26" i="10"/>
  <c r="H77" i="7"/>
  <c r="N6" i="9"/>
  <c r="N6" i="11"/>
  <c r="N8" i="12"/>
  <c r="N5" i="12"/>
  <c r="N27" i="12" s="1"/>
  <c r="N5" i="9"/>
  <c r="N27" i="9" s="1"/>
  <c r="J93" i="7"/>
  <c r="J89" i="7"/>
  <c r="J92" i="7"/>
  <c r="J88" i="7"/>
  <c r="J91" i="7"/>
  <c r="J90" i="7"/>
  <c r="M22" i="7"/>
  <c r="J26" i="7"/>
  <c r="J28" i="7"/>
  <c r="J30" i="7"/>
  <c r="J32" i="7"/>
  <c r="L88" i="7"/>
  <c r="K89" i="7"/>
  <c r="I91" i="7"/>
  <c r="M91" i="7"/>
  <c r="L92" i="7"/>
  <c r="K93" i="7"/>
  <c r="L146" i="7"/>
  <c r="L147" i="7"/>
  <c r="L148" i="7"/>
  <c r="M153" i="7"/>
  <c r="M154" i="7"/>
  <c r="M155" i="7"/>
  <c r="M156" i="7"/>
  <c r="M157" i="7"/>
  <c r="M158" i="7"/>
  <c r="M159" i="7"/>
  <c r="M160" i="7"/>
  <c r="M161" i="7"/>
  <c r="M162" i="7"/>
  <c r="M163" i="7"/>
  <c r="M164" i="7"/>
  <c r="M165" i="7"/>
  <c r="M166" i="7"/>
  <c r="M167" i="7"/>
  <c r="M168" i="7"/>
  <c r="M169" i="7"/>
  <c r="M170" i="7"/>
  <c r="L239" i="7"/>
  <c r="L240" i="7"/>
  <c r="L242" i="7"/>
  <c r="K243" i="7"/>
  <c r="K245" i="7"/>
  <c r="J246" i="7"/>
  <c r="J248" i="7"/>
  <c r="J249" i="7"/>
  <c r="J251" i="7"/>
  <c r="J252" i="7"/>
  <c r="J254" i="7"/>
  <c r="I255" i="7"/>
  <c r="M255" i="7"/>
  <c r="J22" i="7"/>
  <c r="K26" i="7"/>
  <c r="K28" i="7"/>
  <c r="K30" i="7"/>
  <c r="K32" i="7"/>
  <c r="I88" i="7"/>
  <c r="M88" i="7"/>
  <c r="L89" i="7"/>
  <c r="K90" i="7"/>
  <c r="I92" i="7"/>
  <c r="M92" i="7"/>
  <c r="L93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M239" i="7"/>
  <c r="M240" i="7"/>
  <c r="M242" i="7"/>
  <c r="L243" i="7"/>
  <c r="L245" i="7"/>
  <c r="K246" i="7"/>
  <c r="K248" i="7"/>
  <c r="K249" i="7"/>
  <c r="K251" i="7"/>
  <c r="K252" i="7"/>
  <c r="K254" i="7"/>
  <c r="J255" i="7"/>
  <c r="L24" i="7"/>
  <c r="L26" i="7"/>
  <c r="L28" i="7"/>
  <c r="L30" i="7"/>
  <c r="L32" i="7"/>
  <c r="I89" i="7"/>
  <c r="M89" i="7"/>
  <c r="L90" i="7"/>
  <c r="K91" i="7"/>
  <c r="I93" i="7"/>
  <c r="M93" i="7"/>
  <c r="K153" i="7"/>
  <c r="K154" i="7"/>
  <c r="K155" i="7"/>
  <c r="K156" i="7"/>
  <c r="K157" i="7"/>
  <c r="K158" i="7"/>
  <c r="K159" i="7"/>
  <c r="K160" i="7"/>
  <c r="K161" i="7"/>
  <c r="K162" i="7"/>
  <c r="K163" i="7"/>
  <c r="K164" i="7"/>
  <c r="K165" i="7"/>
  <c r="K166" i="7"/>
  <c r="K167" i="7"/>
  <c r="K168" i="7"/>
  <c r="K169" i="7"/>
  <c r="K170" i="7"/>
  <c r="J239" i="7"/>
  <c r="J240" i="7"/>
  <c r="J242" i="7"/>
  <c r="I243" i="7"/>
  <c r="I238" i="7" s="1"/>
  <c r="I231" i="7" s="1"/>
  <c r="I216" i="7" s="1"/>
  <c r="M243" i="7"/>
  <c r="M245" i="7"/>
  <c r="L246" i="7"/>
  <c r="L248" i="7"/>
  <c r="L249" i="7"/>
  <c r="L251" i="7"/>
  <c r="L252" i="7"/>
  <c r="K255" i="7"/>
  <c r="M24" i="7"/>
  <c r="M26" i="7"/>
  <c r="M28" i="7"/>
  <c r="M30" i="7"/>
  <c r="K88" i="7"/>
  <c r="K87" i="7" s="1"/>
  <c r="K84" i="7" s="1"/>
  <c r="K77" i="7" s="1"/>
  <c r="K146" i="7"/>
  <c r="L153" i="7"/>
  <c r="L154" i="7"/>
  <c r="L155" i="7"/>
  <c r="L156" i="7"/>
  <c r="L157" i="7"/>
  <c r="L158" i="7"/>
  <c r="L159" i="7"/>
  <c r="L160" i="7"/>
  <c r="L161" i="7"/>
  <c r="L162" i="7"/>
  <c r="L163" i="7"/>
  <c r="L164" i="7"/>
  <c r="L165" i="7"/>
  <c r="L166" i="7"/>
  <c r="L167" i="7"/>
  <c r="K239" i="7"/>
  <c r="M246" i="7"/>
  <c r="M248" i="7"/>
  <c r="M249" i="7"/>
  <c r="M251" i="7"/>
  <c r="N32" i="4"/>
  <c r="N26" i="4" s="1"/>
  <c r="N25" i="4" s="1"/>
  <c r="N6" i="4" s="1"/>
  <c r="N46" i="4" s="1"/>
  <c r="K21" i="7" l="1"/>
  <c r="K16" i="7" s="1"/>
  <c r="K7" i="7" s="1"/>
  <c r="O40" i="7" s="1"/>
  <c r="G384" i="7" s="1"/>
  <c r="J384" i="7" s="1"/>
  <c r="K237" i="7"/>
  <c r="K230" i="7" s="1"/>
  <c r="J238" i="7"/>
  <c r="J231" i="7" s="1"/>
  <c r="J21" i="7"/>
  <c r="J16" i="7" s="1"/>
  <c r="J7" i="7" s="1"/>
  <c r="L21" i="7"/>
  <c r="L16" i="7" s="1"/>
  <c r="L7" i="7" s="1"/>
  <c r="J237" i="7"/>
  <c r="J230" i="7" s="1"/>
  <c r="K238" i="7"/>
  <c r="K231" i="7" s="1"/>
  <c r="K216" i="7" s="1"/>
  <c r="K4" i="7" s="1"/>
  <c r="K380" i="7" s="1"/>
  <c r="H6" i="7"/>
  <c r="H4" i="7" s="1"/>
  <c r="H380" i="7" s="1"/>
  <c r="N5" i="11"/>
  <c r="N18" i="11"/>
  <c r="I384" i="7"/>
  <c r="K151" i="7"/>
  <c r="K144" i="7" s="1"/>
  <c r="M237" i="7"/>
  <c r="M230" i="7" s="1"/>
  <c r="J152" i="7"/>
  <c r="J145" i="7" s="1"/>
  <c r="M87" i="7"/>
  <c r="M84" i="7" s="1"/>
  <c r="M77" i="7" s="1"/>
  <c r="M151" i="7"/>
  <c r="M144" i="7" s="1"/>
  <c r="L151" i="7"/>
  <c r="L144" i="7" s="1"/>
  <c r="L150" i="7"/>
  <c r="L143" i="7" s="1"/>
  <c r="K150" i="7"/>
  <c r="K143" i="7" s="1"/>
  <c r="J151" i="7"/>
  <c r="J144" i="7" s="1"/>
  <c r="I87" i="7"/>
  <c r="I84" i="7" s="1"/>
  <c r="I77" i="7" s="1"/>
  <c r="I6" i="7" s="1"/>
  <c r="M150" i="7"/>
  <c r="M143" i="7" s="1"/>
  <c r="O95" i="7"/>
  <c r="G385" i="7" s="1"/>
  <c r="J150" i="7"/>
  <c r="J143" i="7" s="1"/>
  <c r="L238" i="7"/>
  <c r="L231" i="7" s="1"/>
  <c r="M21" i="7"/>
  <c r="M16" i="7" s="1"/>
  <c r="M7" i="7" s="1"/>
  <c r="L152" i="7"/>
  <c r="L145" i="7" s="1"/>
  <c r="J216" i="7"/>
  <c r="K152" i="7"/>
  <c r="K145" i="7" s="1"/>
  <c r="M238" i="7"/>
  <c r="M231" i="7" s="1"/>
  <c r="L237" i="7"/>
  <c r="L230" i="7" s="1"/>
  <c r="M152" i="7"/>
  <c r="M145" i="7" s="1"/>
  <c r="L87" i="7"/>
  <c r="L84" i="7" s="1"/>
  <c r="L77" i="7" s="1"/>
  <c r="J87" i="7"/>
  <c r="J84" i="7" s="1"/>
  <c r="J77" i="7" s="1"/>
  <c r="L216" i="7" l="1"/>
  <c r="J125" i="7"/>
  <c r="J6" i="7" s="1"/>
  <c r="J4" i="7" s="1"/>
  <c r="J380" i="7" s="1"/>
  <c r="K125" i="7"/>
  <c r="O176" i="7"/>
  <c r="G386" i="7" s="1"/>
  <c r="L125" i="7"/>
  <c r="L6" i="7" s="1"/>
  <c r="L4" i="7" s="1"/>
  <c r="L380" i="7" s="1"/>
  <c r="M125" i="7"/>
  <c r="M6" i="7"/>
  <c r="J385" i="7"/>
  <c r="I385" i="7"/>
  <c r="M216" i="7"/>
  <c r="M4" i="7" l="1"/>
  <c r="M380" i="7" s="1"/>
  <c r="I386" i="7"/>
  <c r="J386" i="7"/>
  <c r="I8" i="4" l="1"/>
  <c r="M50" i="3"/>
  <c r="M100" i="3"/>
  <c r="M96" i="3"/>
  <c r="M93" i="3"/>
  <c r="M90" i="3"/>
  <c r="M89" i="3" s="1"/>
  <c r="M82" i="3"/>
  <c r="M83" i="3"/>
  <c r="M80" i="3"/>
  <c r="M68" i="3"/>
  <c r="M44" i="3"/>
  <c r="M38" i="3"/>
  <c r="M32" i="3"/>
  <c r="M27" i="3"/>
  <c r="M25" i="3"/>
  <c r="M15" i="3"/>
  <c r="M10" i="3"/>
  <c r="L50" i="3"/>
  <c r="L90" i="3"/>
  <c r="L89" i="3" s="1"/>
  <c r="L83" i="3"/>
  <c r="L82" i="3" s="1"/>
  <c r="L80" i="3"/>
  <c r="L68" i="3"/>
  <c r="L44" i="3"/>
  <c r="L38" i="3"/>
  <c r="L32" i="3"/>
  <c r="L27" i="3"/>
  <c r="L25" i="3"/>
  <c r="L15" i="3"/>
  <c r="L10" i="3"/>
  <c r="K50" i="3"/>
  <c r="K90" i="3"/>
  <c r="K89" i="3" s="1"/>
  <c r="K83" i="3"/>
  <c r="K82" i="3" s="1"/>
  <c r="K80" i="3"/>
  <c r="K68" i="3"/>
  <c r="K44" i="3"/>
  <c r="K38" i="3"/>
  <c r="K32" i="3"/>
  <c r="K27" i="3"/>
  <c r="K25" i="3"/>
  <c r="K24" i="3" s="1"/>
  <c r="K15" i="3"/>
  <c r="K10" i="3"/>
  <c r="J50" i="3"/>
  <c r="I90" i="3"/>
  <c r="I89" i="3" s="1"/>
  <c r="J90" i="3"/>
  <c r="J89" i="3" s="1"/>
  <c r="J83" i="3"/>
  <c r="J82" i="3" s="1"/>
  <c r="J80" i="3"/>
  <c r="J71" i="3"/>
  <c r="J68" i="3" s="1"/>
  <c r="I50" i="3"/>
  <c r="J44" i="3"/>
  <c r="J38" i="3"/>
  <c r="J32" i="3"/>
  <c r="J27" i="3"/>
  <c r="J25" i="3"/>
  <c r="J15" i="3"/>
  <c r="J10" i="3"/>
  <c r="G48" i="1"/>
  <c r="F48" i="1"/>
  <c r="J100" i="3"/>
  <c r="I100" i="3"/>
  <c r="I96" i="3"/>
  <c r="I83" i="3"/>
  <c r="I82" i="3" s="1"/>
  <c r="I93" i="3"/>
  <c r="I80" i="3"/>
  <c r="L93" i="3"/>
  <c r="K93" i="3"/>
  <c r="J93" i="3"/>
  <c r="I68" i="3"/>
  <c r="I44" i="3"/>
  <c r="I38" i="3"/>
  <c r="I32" i="3"/>
  <c r="I27" i="3"/>
  <c r="I25" i="3"/>
  <c r="I15" i="3"/>
  <c r="I10" i="3"/>
  <c r="H100" i="3"/>
  <c r="H96" i="3"/>
  <c r="H93" i="3"/>
  <c r="H90" i="3"/>
  <c r="H89" i="3" s="1"/>
  <c r="H83" i="3"/>
  <c r="H82" i="3" s="1"/>
  <c r="H80" i="3"/>
  <c r="H71" i="3"/>
  <c r="H68" i="3" s="1"/>
  <c r="H50" i="3"/>
  <c r="H44" i="3"/>
  <c r="H65" i="3"/>
  <c r="H38" i="3"/>
  <c r="H32" i="3"/>
  <c r="H27" i="3"/>
  <c r="H25" i="3"/>
  <c r="H15" i="3"/>
  <c r="H10" i="3"/>
  <c r="G15" i="3"/>
  <c r="G27" i="3"/>
  <c r="G32" i="3"/>
  <c r="G44" i="3"/>
  <c r="G50" i="3"/>
  <c r="G65" i="3"/>
  <c r="I9" i="3" l="1"/>
  <c r="I8" i="3" s="1"/>
  <c r="M24" i="3"/>
  <c r="M9" i="3" s="1"/>
  <c r="M8" i="3" s="1"/>
  <c r="L24" i="3"/>
  <c r="L9" i="3" s="1"/>
  <c r="J24" i="3"/>
  <c r="J9" i="3" s="1"/>
  <c r="I24" i="3"/>
  <c r="H24" i="3"/>
  <c r="H9" i="3" s="1"/>
  <c r="H8" i="3" s="1"/>
  <c r="G24" i="3"/>
  <c r="M113" i="3" l="1"/>
  <c r="J288" i="1"/>
  <c r="G288" i="1"/>
  <c r="F288" i="1"/>
  <c r="E292" i="1" l="1"/>
  <c r="G290" i="1"/>
  <c r="F290" i="1"/>
  <c r="E288" i="1"/>
  <c r="E290" i="1" s="1"/>
  <c r="J282" i="1"/>
  <c r="I282" i="1"/>
  <c r="H282" i="1"/>
  <c r="G282" i="1"/>
  <c r="G294" i="1" s="1"/>
  <c r="F282" i="1"/>
  <c r="F294" i="1" s="1"/>
  <c r="H111" i="1" l="1"/>
  <c r="I116" i="1"/>
  <c r="J73" i="1"/>
  <c r="J70" i="1" s="1"/>
  <c r="I73" i="1"/>
  <c r="J290" i="1"/>
  <c r="J294" i="1"/>
  <c r="J255" i="1"/>
  <c r="J238" i="1"/>
  <c r="J235" i="1"/>
  <c r="J232" i="1"/>
  <c r="J218" i="1"/>
  <c r="J206" i="1"/>
  <c r="J196" i="1"/>
  <c r="J195" i="1" s="1"/>
  <c r="J184" i="1"/>
  <c r="J181" i="1"/>
  <c r="J176" i="1" s="1"/>
  <c r="J175" i="1" s="1"/>
  <c r="J170" i="1"/>
  <c r="J169" i="1" s="1"/>
  <c r="J167" i="1"/>
  <c r="J166" i="1" s="1"/>
  <c r="J156" i="1"/>
  <c r="J155" i="1" s="1"/>
  <c r="J149" i="1"/>
  <c r="J146" i="1"/>
  <c r="J145" i="1" s="1"/>
  <c r="J140" i="1"/>
  <c r="J139" i="1" s="1"/>
  <c r="J127" i="1"/>
  <c r="J126" i="1" s="1"/>
  <c r="J122" i="1"/>
  <c r="J120" i="1" s="1"/>
  <c r="J116" i="1"/>
  <c r="J115" i="1" s="1"/>
  <c r="J111" i="1"/>
  <c r="J109" i="1" s="1"/>
  <c r="J104" i="1"/>
  <c r="J98" i="1"/>
  <c r="J97" i="1" s="1"/>
  <c r="J95" i="1"/>
  <c r="J91" i="1"/>
  <c r="J82" i="1"/>
  <c r="J79" i="1" s="1"/>
  <c r="J65" i="1"/>
  <c r="J48" i="1"/>
  <c r="J41" i="1"/>
  <c r="J35" i="1"/>
  <c r="J29" i="1"/>
  <c r="J24" i="1"/>
  <c r="J22" i="1"/>
  <c r="J12" i="1"/>
  <c r="J7" i="1"/>
  <c r="C63" i="2"/>
  <c r="D63" i="2"/>
  <c r="E63" i="2"/>
  <c r="F63" i="2"/>
  <c r="H63" i="2"/>
  <c r="I63" i="2"/>
  <c r="I75" i="2" s="1"/>
  <c r="I71" i="2"/>
  <c r="I76" i="2" s="1"/>
  <c r="I34" i="2"/>
  <c r="I28" i="2"/>
  <c r="I26" i="2"/>
  <c r="I20" i="2"/>
  <c r="I17" i="2"/>
  <c r="I9" i="2"/>
  <c r="I6" i="2"/>
  <c r="J270" i="1" l="1"/>
  <c r="J293" i="1" s="1"/>
  <c r="J21" i="1"/>
  <c r="J6" i="1" s="1"/>
  <c r="J203" i="1" s="1"/>
  <c r="J292" i="1" s="1"/>
  <c r="I48" i="2"/>
  <c r="I74" i="2" s="1"/>
  <c r="J296" i="1" l="1"/>
  <c r="J297" i="1" s="1"/>
  <c r="G255" i="1" l="1"/>
  <c r="F255" i="1"/>
  <c r="G176" i="1" l="1"/>
  <c r="F176" i="1"/>
  <c r="F155" i="1"/>
  <c r="I181" i="1"/>
  <c r="G181" i="1"/>
  <c r="F181" i="1"/>
  <c r="G232" i="1"/>
  <c r="G218" i="1"/>
  <c r="G206" i="1"/>
  <c r="G184" i="1"/>
  <c r="G170" i="1"/>
  <c r="G169" i="1" s="1"/>
  <c r="G167" i="1"/>
  <c r="G166" i="1" s="1"/>
  <c r="G156" i="1"/>
  <c r="G155" i="1" s="1"/>
  <c r="G149" i="1"/>
  <c r="G146" i="1"/>
  <c r="G145" i="1" s="1"/>
  <c r="G140" i="1"/>
  <c r="G139" i="1" s="1"/>
  <c r="G127" i="1"/>
  <c r="G126" i="1" s="1"/>
  <c r="G122" i="1"/>
  <c r="G120" i="1" s="1"/>
  <c r="G116" i="1"/>
  <c r="G115" i="1" s="1"/>
  <c r="G111" i="1"/>
  <c r="G109" i="1" s="1"/>
  <c r="G104" i="1"/>
  <c r="G98" i="1"/>
  <c r="G97" i="1" s="1"/>
  <c r="G95" i="1"/>
  <c r="G91" i="1"/>
  <c r="G82" i="1"/>
  <c r="G79" i="1" s="1"/>
  <c r="G70" i="1"/>
  <c r="G65" i="1"/>
  <c r="G41" i="1"/>
  <c r="G35" i="1"/>
  <c r="G29" i="1"/>
  <c r="G24" i="1"/>
  <c r="G22" i="1"/>
  <c r="G12" i="1"/>
  <c r="G7" i="1"/>
  <c r="F232" i="1"/>
  <c r="F218" i="1"/>
  <c r="F206" i="1"/>
  <c r="F184" i="1"/>
  <c r="F170" i="1"/>
  <c r="F169" i="1" s="1"/>
  <c r="F167" i="1"/>
  <c r="F166" i="1" s="1"/>
  <c r="F156" i="1"/>
  <c r="F149" i="1"/>
  <c r="F146" i="1"/>
  <c r="F145" i="1" s="1"/>
  <c r="F140" i="1"/>
  <c r="F139" i="1" s="1"/>
  <c r="F127" i="1"/>
  <c r="F126" i="1" s="1"/>
  <c r="F122" i="1"/>
  <c r="F120" i="1" s="1"/>
  <c r="F116" i="1"/>
  <c r="F115" i="1" s="1"/>
  <c r="F111" i="1"/>
  <c r="F109" i="1" s="1"/>
  <c r="F104" i="1"/>
  <c r="F98" i="1"/>
  <c r="F97" i="1" s="1"/>
  <c r="F95" i="1"/>
  <c r="F91" i="1"/>
  <c r="F79" i="1"/>
  <c r="F70" i="1"/>
  <c r="F65" i="1"/>
  <c r="F41" i="1"/>
  <c r="F35" i="1"/>
  <c r="F29" i="1"/>
  <c r="F24" i="1"/>
  <c r="F22" i="1"/>
  <c r="F12" i="1"/>
  <c r="F7" i="1"/>
  <c r="F21" i="1" l="1"/>
  <c r="G21" i="1"/>
  <c r="G6" i="1" s="1"/>
  <c r="G270" i="1"/>
  <c r="G293" i="1" s="1"/>
  <c r="F270" i="1"/>
  <c r="F293" i="1" s="1"/>
  <c r="F175" i="1"/>
  <c r="G175" i="1"/>
  <c r="F6" i="1"/>
  <c r="F203" i="1" s="1"/>
  <c r="G203" i="1" l="1"/>
  <c r="G292" i="1" s="1"/>
  <c r="G296" i="1" s="1"/>
  <c r="G297" i="1" s="1"/>
  <c r="F292" i="1"/>
  <c r="F296" i="1" s="1"/>
  <c r="F297" i="1" s="1"/>
  <c r="F71" i="2"/>
  <c r="F76" i="2" s="1"/>
  <c r="F75" i="2"/>
  <c r="F28" i="2"/>
  <c r="F26" i="2"/>
  <c r="F20" i="2"/>
  <c r="F17" i="2"/>
  <c r="F9" i="2"/>
  <c r="F6" i="2"/>
  <c r="E71" i="2"/>
  <c r="E76" i="2" s="1"/>
  <c r="E75" i="2"/>
  <c r="E28" i="2"/>
  <c r="E26" i="2"/>
  <c r="E20" i="2"/>
  <c r="E17" i="2"/>
  <c r="E9" i="2"/>
  <c r="E6" i="2"/>
  <c r="E48" i="2" l="1"/>
  <c r="E74" i="2" s="1"/>
  <c r="E77" i="2" s="1"/>
  <c r="F48" i="2"/>
  <c r="F74" i="2" s="1"/>
  <c r="F77" i="2" s="1"/>
  <c r="I184" i="1" l="1"/>
  <c r="H184" i="1"/>
  <c r="H181" i="1" l="1"/>
  <c r="H176" i="1"/>
  <c r="H175" i="1" l="1"/>
  <c r="E255" i="1" l="1"/>
  <c r="E196" i="1" l="1"/>
  <c r="E195" i="1" s="1"/>
  <c r="E184" i="1"/>
  <c r="E181" i="1"/>
  <c r="E176" i="1"/>
  <c r="D181" i="1"/>
  <c r="D176" i="1"/>
  <c r="E170" i="1"/>
  <c r="E169" i="1" s="1"/>
  <c r="E111" i="1"/>
  <c r="E48" i="1"/>
  <c r="E282" i="1"/>
  <c r="E294" i="1" s="1"/>
  <c r="E241" i="1"/>
  <c r="E238" i="1"/>
  <c r="E232" i="1"/>
  <c r="E218" i="1"/>
  <c r="E206" i="1"/>
  <c r="E167" i="1"/>
  <c r="E166" i="1" s="1"/>
  <c r="E161" i="1"/>
  <c r="E156" i="1"/>
  <c r="E155" i="1" s="1"/>
  <c r="E149" i="1"/>
  <c r="E146" i="1"/>
  <c r="E145" i="1" s="1"/>
  <c r="E140" i="1"/>
  <c r="E139" i="1" s="1"/>
  <c r="E132" i="1"/>
  <c r="E127" i="1"/>
  <c r="E126" i="1" s="1"/>
  <c r="E122" i="1"/>
  <c r="E120" i="1" s="1"/>
  <c r="E116" i="1"/>
  <c r="E115" i="1" s="1"/>
  <c r="E104" i="1"/>
  <c r="E98" i="1"/>
  <c r="E97" i="1" s="1"/>
  <c r="E95" i="1"/>
  <c r="E91" i="1"/>
  <c r="E82" i="1"/>
  <c r="E79" i="1" s="1"/>
  <c r="E65" i="1"/>
  <c r="E41" i="1"/>
  <c r="E35" i="1"/>
  <c r="E29" i="1"/>
  <c r="E24" i="1"/>
  <c r="E22" i="1"/>
  <c r="E12" i="1"/>
  <c r="E7" i="1"/>
  <c r="E175" i="1" l="1"/>
  <c r="D175" i="1"/>
  <c r="E270" i="1"/>
  <c r="E293" i="1" s="1"/>
  <c r="E296" i="1" s="1"/>
  <c r="E297" i="1" s="1"/>
  <c r="E21" i="1"/>
  <c r="E6" i="1" s="1"/>
  <c r="D75" i="2" l="1"/>
  <c r="D20" i="2"/>
  <c r="D71" i="2"/>
  <c r="D76" i="2" s="1"/>
  <c r="D28" i="2"/>
  <c r="D26" i="2"/>
  <c r="D17" i="2" l="1"/>
  <c r="D9" i="2"/>
  <c r="D6" i="2"/>
  <c r="D48" i="2" l="1"/>
  <c r="D74" i="2" s="1"/>
  <c r="D77" i="2" s="1"/>
  <c r="I48" i="1" l="1"/>
  <c r="H48" i="1"/>
  <c r="H35" i="1"/>
  <c r="I24" i="1"/>
  <c r="I29" i="1"/>
  <c r="H29" i="1"/>
  <c r="H24" i="1"/>
  <c r="I22" i="1" l="1"/>
  <c r="D245" i="1" l="1"/>
  <c r="D195" i="1"/>
  <c r="D167" i="1"/>
  <c r="D166" i="1" s="1"/>
  <c r="D241" i="1"/>
  <c r="D238" i="1"/>
  <c r="I149" i="1"/>
  <c r="H149" i="1"/>
  <c r="D149" i="1"/>
  <c r="D79" i="1"/>
  <c r="E73" i="1" s="1"/>
  <c r="E70" i="1" s="1"/>
  <c r="D70" i="1"/>
  <c r="I70" i="1"/>
  <c r="D7" i="1"/>
  <c r="H75" i="2"/>
  <c r="G75" i="2"/>
  <c r="C28" i="2"/>
  <c r="I255" i="1"/>
  <c r="D255" i="1"/>
  <c r="I218" i="1"/>
  <c r="H218" i="1"/>
  <c r="D218" i="1"/>
  <c r="I206" i="1"/>
  <c r="D206" i="1"/>
  <c r="M13" i="12"/>
  <c r="L13" i="12"/>
  <c r="K13" i="12"/>
  <c r="I111" i="1"/>
  <c r="I170" i="1"/>
  <c r="H34" i="2" l="1"/>
  <c r="H71" i="2" l="1"/>
  <c r="H76" i="2" s="1"/>
  <c r="H28" i="2"/>
  <c r="H26" i="2"/>
  <c r="H20" i="2"/>
  <c r="H17" i="2"/>
  <c r="H9" i="2"/>
  <c r="H6" i="2"/>
  <c r="G71" i="2"/>
  <c r="G76" i="2" s="1"/>
  <c r="G28" i="2"/>
  <c r="G26" i="2"/>
  <c r="G20" i="2"/>
  <c r="G17" i="2"/>
  <c r="G9" i="2"/>
  <c r="G6" i="2"/>
  <c r="G48" i="2" l="1"/>
  <c r="G74" i="2" s="1"/>
  <c r="G77" i="2" s="1"/>
  <c r="H48" i="2"/>
  <c r="H74" i="2" s="1"/>
  <c r="H77" i="2" s="1"/>
  <c r="J18" i="12"/>
  <c r="J16" i="12"/>
  <c r="J13" i="12"/>
  <c r="J9" i="12"/>
  <c r="J13" i="11"/>
  <c r="J7" i="11"/>
  <c r="J22" i="10"/>
  <c r="J13" i="10"/>
  <c r="J7" i="10"/>
  <c r="J23" i="9"/>
  <c r="J18" i="9"/>
  <c r="J13" i="9"/>
  <c r="J7" i="9"/>
  <c r="J14" i="8"/>
  <c r="J13" i="6"/>
  <c r="J5" i="6"/>
  <c r="J19" i="5"/>
  <c r="J41" i="4"/>
  <c r="J35" i="4"/>
  <c r="J33" i="4"/>
  <c r="J20" i="4"/>
  <c r="J17" i="4" s="1"/>
  <c r="J8" i="4"/>
  <c r="I14" i="8"/>
  <c r="C26" i="2"/>
  <c r="J15" i="12" l="1"/>
  <c r="J6" i="10"/>
  <c r="J26" i="10" s="1"/>
  <c r="J8" i="12"/>
  <c r="J5" i="12" s="1"/>
  <c r="J27" i="12" s="1"/>
  <c r="J6" i="9"/>
  <c r="J5" i="9" s="1"/>
  <c r="J27" i="9" s="1"/>
  <c r="J18" i="6"/>
  <c r="J32" i="4"/>
  <c r="J25" i="4" s="1"/>
  <c r="J7" i="4"/>
  <c r="J6" i="4" s="1"/>
  <c r="J46" i="4" s="1"/>
  <c r="H113" i="3"/>
  <c r="J19" i="8"/>
  <c r="J5" i="5"/>
  <c r="J34" i="5" s="1"/>
  <c r="J6" i="11"/>
  <c r="J18" i="11" s="1"/>
  <c r="I113" i="3"/>
  <c r="J5" i="11" l="1"/>
  <c r="M18" i="12"/>
  <c r="M16" i="12"/>
  <c r="M9" i="12"/>
  <c r="M8" i="12" s="1"/>
  <c r="H13" i="11"/>
  <c r="H8" i="11"/>
  <c r="H7" i="11"/>
  <c r="M13" i="11"/>
  <c r="M7" i="11"/>
  <c r="M22" i="10"/>
  <c r="M13" i="10"/>
  <c r="M7" i="10"/>
  <c r="M18" i="9"/>
  <c r="M7" i="9"/>
  <c r="M14" i="8"/>
  <c r="M13" i="6"/>
  <c r="M5" i="6"/>
  <c r="H13" i="5"/>
  <c r="H11" i="5" s="1"/>
  <c r="H11" i="4"/>
  <c r="M41" i="4"/>
  <c r="M35" i="4"/>
  <c r="M32" i="4" s="1"/>
  <c r="M26" i="4"/>
  <c r="M25" i="4" s="1"/>
  <c r="M8" i="4"/>
  <c r="I238" i="1"/>
  <c r="H238" i="1"/>
  <c r="C34" i="2"/>
  <c r="G71" i="3"/>
  <c r="G68" i="3" s="1"/>
  <c r="G82" i="3"/>
  <c r="G89" i="3"/>
  <c r="G93" i="3"/>
  <c r="G96" i="3"/>
  <c r="G100" i="3"/>
  <c r="L100" i="3"/>
  <c r="L96" i="3"/>
  <c r="L8" i="3" s="1"/>
  <c r="D12" i="1"/>
  <c r="D22" i="1"/>
  <c r="D24" i="1"/>
  <c r="D29" i="1"/>
  <c r="D35" i="1"/>
  <c r="D41" i="1"/>
  <c r="D48" i="1"/>
  <c r="D65" i="1"/>
  <c r="D91" i="1"/>
  <c r="D95" i="1"/>
  <c r="D97" i="1"/>
  <c r="D104" i="1"/>
  <c r="D109" i="1"/>
  <c r="D116" i="1"/>
  <c r="D120" i="1"/>
  <c r="D127" i="1"/>
  <c r="D126" i="1" s="1"/>
  <c r="D132" i="1"/>
  <c r="D140" i="1"/>
  <c r="D139" i="1" s="1"/>
  <c r="D146" i="1"/>
  <c r="D145" i="1" s="1"/>
  <c r="D155" i="1"/>
  <c r="D161" i="1"/>
  <c r="D169" i="1"/>
  <c r="D184" i="1"/>
  <c r="D222" i="1"/>
  <c r="D232" i="1"/>
  <c r="D235" i="1"/>
  <c r="D247" i="1"/>
  <c r="D250" i="1"/>
  <c r="D252" i="1"/>
  <c r="C20" i="2"/>
  <c r="C17" i="2"/>
  <c r="C9" i="2"/>
  <c r="C6" i="2"/>
  <c r="H6" i="11" l="1"/>
  <c r="D21" i="1"/>
  <c r="D6" i="1" s="1"/>
  <c r="D115" i="1"/>
  <c r="E109" i="1"/>
  <c r="D270" i="1"/>
  <c r="M15" i="12"/>
  <c r="M5" i="12" s="1"/>
  <c r="M27" i="12" s="1"/>
  <c r="M6" i="10"/>
  <c r="M26" i="10" s="1"/>
  <c r="M6" i="9"/>
  <c r="M5" i="9" s="1"/>
  <c r="M27" i="9" s="1"/>
  <c r="M18" i="6"/>
  <c r="M5" i="5"/>
  <c r="M34" i="5" s="1"/>
  <c r="M7" i="4"/>
  <c r="L113" i="3"/>
  <c r="M19" i="8"/>
  <c r="G9" i="3"/>
  <c r="G8" i="3" s="1"/>
  <c r="G113" i="3" s="1"/>
  <c r="C48" i="2"/>
  <c r="C74" i="2" s="1"/>
  <c r="M6" i="11"/>
  <c r="M18" i="11" s="1"/>
  <c r="M6" i="4" l="1"/>
  <c r="M46" i="4" s="1"/>
  <c r="M5" i="11"/>
  <c r="I288" i="1" l="1"/>
  <c r="I290" i="1" s="1"/>
  <c r="I294" i="1"/>
  <c r="I235" i="1"/>
  <c r="I232" i="1"/>
  <c r="I196" i="1"/>
  <c r="I195" i="1" s="1"/>
  <c r="I176" i="1"/>
  <c r="I175" i="1" s="1"/>
  <c r="I169" i="1" s="1"/>
  <c r="I167" i="1"/>
  <c r="I166" i="1" s="1"/>
  <c r="I156" i="1"/>
  <c r="I155" i="1" s="1"/>
  <c r="I146" i="1"/>
  <c r="I145" i="1" s="1"/>
  <c r="I140" i="1"/>
  <c r="I139" i="1" s="1"/>
  <c r="I127" i="1"/>
  <c r="I126" i="1" s="1"/>
  <c r="I122" i="1"/>
  <c r="I120" i="1" s="1"/>
  <c r="I115" i="1"/>
  <c r="I109" i="1"/>
  <c r="I104" i="1"/>
  <c r="I98" i="1"/>
  <c r="I97" i="1" s="1"/>
  <c r="I95" i="1"/>
  <c r="I91" i="1"/>
  <c r="I82" i="1"/>
  <c r="I79" i="1" s="1"/>
  <c r="I65" i="1"/>
  <c r="I41" i="1"/>
  <c r="I35" i="1"/>
  <c r="I12" i="1"/>
  <c r="I7" i="1"/>
  <c r="I21" i="1" l="1"/>
  <c r="I6" i="1" s="1"/>
  <c r="I270" i="1"/>
  <c r="I293" i="1" s="1"/>
  <c r="I203" i="1" l="1"/>
  <c r="I292" i="1" s="1"/>
  <c r="I296" i="1" s="1"/>
  <c r="I297" i="1" s="1"/>
  <c r="K7" i="11" l="1"/>
  <c r="L7" i="11"/>
  <c r="H127" i="1" l="1"/>
  <c r="K16" i="12" l="1"/>
  <c r="L16" i="12"/>
  <c r="K7" i="10"/>
  <c r="L7" i="10"/>
  <c r="K18" i="9"/>
  <c r="L18" i="9"/>
  <c r="K5" i="6"/>
  <c r="L5" i="6"/>
  <c r="H104" i="1" l="1"/>
  <c r="H73" i="1" l="1"/>
  <c r="H70" i="1" s="1"/>
  <c r="H79" i="1"/>
  <c r="I9" i="12" l="1"/>
  <c r="I13" i="12"/>
  <c r="I16" i="12"/>
  <c r="I18" i="12"/>
  <c r="H18" i="12"/>
  <c r="H16" i="12"/>
  <c r="H13" i="12"/>
  <c r="H9" i="12"/>
  <c r="H8" i="12" s="1"/>
  <c r="I7" i="11"/>
  <c r="I13" i="11"/>
  <c r="I22" i="10"/>
  <c r="I7" i="10"/>
  <c r="I13" i="10"/>
  <c r="I7" i="9"/>
  <c r="I13" i="9"/>
  <c r="I18" i="9"/>
  <c r="I23" i="9"/>
  <c r="H23" i="9"/>
  <c r="H18" i="9"/>
  <c r="H13" i="9"/>
  <c r="H7" i="9"/>
  <c r="H14" i="8"/>
  <c r="I5" i="6"/>
  <c r="I13" i="6"/>
  <c r="H13" i="6"/>
  <c r="H5" i="6"/>
  <c r="I19" i="5"/>
  <c r="H19" i="5"/>
  <c r="I20" i="4"/>
  <c r="I17" i="4" s="1"/>
  <c r="I33" i="4"/>
  <c r="I35" i="4"/>
  <c r="I41" i="4"/>
  <c r="H41" i="4"/>
  <c r="H35" i="4"/>
  <c r="H33" i="4"/>
  <c r="H26" i="4"/>
  <c r="H25" i="4" s="1"/>
  <c r="H17" i="4"/>
  <c r="H8" i="4"/>
  <c r="H15" i="12" l="1"/>
  <c r="I6" i="11"/>
  <c r="I18" i="11" s="1"/>
  <c r="I15" i="12"/>
  <c r="I18" i="6"/>
  <c r="H5" i="12"/>
  <c r="H27" i="12" s="1"/>
  <c r="I8" i="12"/>
  <c r="I6" i="10"/>
  <c r="I26" i="10" s="1"/>
  <c r="H6" i="9"/>
  <c r="H5" i="9" s="1"/>
  <c r="H27" i="9" s="1"/>
  <c r="I6" i="9"/>
  <c r="I5" i="9" s="1"/>
  <c r="H18" i="6"/>
  <c r="H5" i="5"/>
  <c r="H34" i="5" s="1"/>
  <c r="I5" i="5"/>
  <c r="I34" i="5" s="1"/>
  <c r="H7" i="4"/>
  <c r="I32" i="4"/>
  <c r="I25" i="4" s="1"/>
  <c r="I5" i="11"/>
  <c r="H18" i="11"/>
  <c r="H5" i="11"/>
  <c r="I7" i="4"/>
  <c r="H32" i="4"/>
  <c r="I5" i="12" l="1"/>
  <c r="I27" i="12" s="1"/>
  <c r="I6" i="4"/>
  <c r="I46" i="4" s="1"/>
  <c r="H6" i="4"/>
  <c r="H46" i="4" s="1"/>
  <c r="D288" i="1"/>
  <c r="D290" i="1" s="1"/>
  <c r="D282" i="1"/>
  <c r="D294" i="1" s="1"/>
  <c r="C71" i="2"/>
  <c r="C76" i="2" s="1"/>
  <c r="C75" i="2"/>
  <c r="C77" i="2" l="1"/>
  <c r="D292" i="1"/>
  <c r="D293" i="1"/>
  <c r="D296" i="1" l="1"/>
  <c r="D297" i="1" s="1"/>
  <c r="K9" i="12" l="1"/>
  <c r="K8" i="12" s="1"/>
  <c r="L9" i="12"/>
  <c r="L8" i="12" s="1"/>
  <c r="K13" i="11"/>
  <c r="L13" i="11"/>
  <c r="K7" i="9"/>
  <c r="L7" i="9"/>
  <c r="K19" i="5"/>
  <c r="L19" i="5"/>
  <c r="H290" i="1" l="1"/>
  <c r="H294" i="1"/>
  <c r="H196" i="1"/>
  <c r="H195" i="1" s="1"/>
  <c r="H167" i="1"/>
  <c r="H166" i="1" s="1"/>
  <c r="H156" i="1"/>
  <c r="H155" i="1" s="1"/>
  <c r="H146" i="1"/>
  <c r="H145" i="1" s="1"/>
  <c r="H140" i="1"/>
  <c r="H139" i="1" s="1"/>
  <c r="H132" i="1"/>
  <c r="H126" i="1"/>
  <c r="H122" i="1"/>
  <c r="H120" i="1" s="1"/>
  <c r="H116" i="1"/>
  <c r="H115" i="1" s="1"/>
  <c r="H109" i="1"/>
  <c r="H98" i="1"/>
  <c r="H97" i="1" s="1"/>
  <c r="H95" i="1"/>
  <c r="H91" i="1"/>
  <c r="H65" i="1"/>
  <c r="H41" i="1"/>
  <c r="H22" i="1"/>
  <c r="H12" i="1"/>
  <c r="H7" i="1"/>
  <c r="H235" i="1"/>
  <c r="H232" i="1"/>
  <c r="H170" i="1" l="1"/>
  <c r="H169" i="1" s="1"/>
  <c r="H21" i="1"/>
  <c r="H6" i="1" s="1"/>
  <c r="H270" i="1"/>
  <c r="H293" i="1" s="1"/>
  <c r="H203" i="1" l="1"/>
  <c r="H292" i="1" s="1"/>
  <c r="H296" i="1" s="1"/>
  <c r="H297" i="1" s="1"/>
  <c r="K18" i="12"/>
  <c r="K15" i="12" s="1"/>
  <c r="K5" i="12" s="1"/>
  <c r="L18" i="12"/>
  <c r="L15" i="12" s="1"/>
  <c r="L5" i="12" s="1"/>
  <c r="K6" i="11"/>
  <c r="K5" i="11" s="1"/>
  <c r="L6" i="11"/>
  <c r="L5" i="11" s="1"/>
  <c r="K22" i="10"/>
  <c r="L22" i="10"/>
  <c r="K13" i="10"/>
  <c r="K6" i="10" s="1"/>
  <c r="L13" i="10"/>
  <c r="L6" i="10" s="1"/>
  <c r="H13" i="10"/>
  <c r="H8" i="10"/>
  <c r="H7" i="10" s="1"/>
  <c r="K13" i="9"/>
  <c r="K6" i="9" s="1"/>
  <c r="K5" i="9" s="1"/>
  <c r="K27" i="9" s="1"/>
  <c r="L6" i="9"/>
  <c r="L5" i="9" s="1"/>
  <c r="L27" i="9" s="1"/>
  <c r="I19" i="8"/>
  <c r="K14" i="8"/>
  <c r="K19" i="8" s="1"/>
  <c r="L19" i="8"/>
  <c r="H19" i="8"/>
  <c r="K13" i="6"/>
  <c r="K18" i="6" s="1"/>
  <c r="L13" i="6"/>
  <c r="L18" i="6" s="1"/>
  <c r="K5" i="5"/>
  <c r="K34" i="5" s="1"/>
  <c r="L5" i="5"/>
  <c r="L34" i="5" s="1"/>
  <c r="K41" i="4"/>
  <c r="L41" i="4"/>
  <c r="K35" i="4"/>
  <c r="K32" i="4" s="1"/>
  <c r="K25" i="4" s="1"/>
  <c r="L35" i="4"/>
  <c r="L32" i="4" s="1"/>
  <c r="L25" i="4" s="1"/>
  <c r="K8" i="4"/>
  <c r="L8" i="4"/>
  <c r="L7" i="4" s="1"/>
  <c r="J96" i="3"/>
  <c r="J8" i="3" s="1"/>
  <c r="K96" i="3"/>
  <c r="K9" i="3" s="1"/>
  <c r="K8" i="3" s="1"/>
  <c r="L6" i="4" l="1"/>
  <c r="K26" i="10"/>
  <c r="L26" i="10"/>
  <c r="K7" i="4"/>
  <c r="K6" i="4" s="1"/>
  <c r="H6" i="10"/>
  <c r="K113" i="3"/>
  <c r="J113" i="3"/>
  <c r="K27" i="12"/>
  <c r="L27" i="12"/>
  <c r="L18" i="11"/>
  <c r="K18" i="11"/>
  <c r="L46" i="4" l="1"/>
  <c r="K46" i="4"/>
  <c r="H22" i="10" l="1"/>
  <c r="H26" i="10" s="1"/>
  <c r="I27" i="9" l="1"/>
</calcChain>
</file>

<file path=xl/sharedStrings.xml><?xml version="1.0" encoding="utf-8"?>
<sst xmlns="http://schemas.openxmlformats.org/spreadsheetml/2006/main" count="1624" uniqueCount="528">
  <si>
    <t>Bežné výdavky</t>
  </si>
  <si>
    <t>v Eur</t>
  </si>
  <si>
    <t>01.1.1 Výdavky verejnej správy</t>
  </si>
  <si>
    <t>Mzdy, platy, sl.príjmy a ost.osobné vyrovnania</t>
  </si>
  <si>
    <t>Tarifný plat, osob. plat, základný plat</t>
  </si>
  <si>
    <t>Príplatky</t>
  </si>
  <si>
    <t>Odmeny</t>
  </si>
  <si>
    <t xml:space="preserve">Doplatok k platu </t>
  </si>
  <si>
    <t>Poistné a príspevok do poisťovní</t>
  </si>
  <si>
    <t>Poistné do Všeobecnej zdravotnej poisťovne</t>
  </si>
  <si>
    <t>Poistné do ostatných zdravotných poisťovní</t>
  </si>
  <si>
    <t>625 001</t>
  </si>
  <si>
    <t>Na nemocenské poistenie</t>
  </si>
  <si>
    <t>625 002</t>
  </si>
  <si>
    <t>Na starobné poistenie</t>
  </si>
  <si>
    <t>Na úrazové poistenie</t>
  </si>
  <si>
    <t>Na invalidné poistenie</t>
  </si>
  <si>
    <t>Na poistenie v nezamestnanosti</t>
  </si>
  <si>
    <t>Na poistenie do rezervného fondu solidarity</t>
  </si>
  <si>
    <t>Tovary a služby</t>
  </si>
  <si>
    <t>z toho</t>
  </si>
  <si>
    <t>Cestovné náhrady</t>
  </si>
  <si>
    <t>631 001</t>
  </si>
  <si>
    <t>Tuzemské</t>
  </si>
  <si>
    <t>Energie, voda a telef.náklady</t>
  </si>
  <si>
    <t>Energie</t>
  </si>
  <si>
    <t>Vodné, stočné</t>
  </si>
  <si>
    <t>Poštovné služby a telekomunikačné služby</t>
  </si>
  <si>
    <t xml:space="preserve">Materiál </t>
  </si>
  <si>
    <t>Výpočtová technika</t>
  </si>
  <si>
    <t>Všeobecný materiál</t>
  </si>
  <si>
    <t>Špeciálny materiál</t>
  </si>
  <si>
    <t>Knihy, časopisy, noviny, učebnice, uč. pomôcky.....</t>
  </si>
  <si>
    <t>Softvér a licencie</t>
  </si>
  <si>
    <t>Reprezentačné</t>
  </si>
  <si>
    <t>Dopravné</t>
  </si>
  <si>
    <t>634 001</t>
  </si>
  <si>
    <t>Palivo, mazivá, oleje, špeciálne kvapaliny</t>
  </si>
  <si>
    <t>Servis, údržba, opravy a výdavky s tým spojené</t>
  </si>
  <si>
    <t>Poistenie</t>
  </si>
  <si>
    <t>Karty, známky poplatky</t>
  </si>
  <si>
    <t>Pracovné odevy, pomôcky</t>
  </si>
  <si>
    <t>Rutinná a štandartná údržba,budov,výp.techniky</t>
  </si>
  <si>
    <t>635 002</t>
  </si>
  <si>
    <t>Výpočtovej techniky</t>
  </si>
  <si>
    <t>Prevádzkových strojov, prístrojov, zariadení, techniky</t>
  </si>
  <si>
    <t>Špeciálne stroje prístroje, zariadenia, techniky a náradia</t>
  </si>
  <si>
    <t>Budov, objektov alebo ich častí</t>
  </si>
  <si>
    <t>Služby</t>
  </si>
  <si>
    <t>637 001</t>
  </si>
  <si>
    <t>Školenia, kurzy, semináre, porady, konferencie, symp.</t>
  </si>
  <si>
    <t>Propagácia, reklama a inzercia</t>
  </si>
  <si>
    <t>Všeobecné služby</t>
  </si>
  <si>
    <t xml:space="preserve">Špeciálne služby </t>
  </si>
  <si>
    <t>Poplatky a odvody</t>
  </si>
  <si>
    <t>Stravovanie</t>
  </si>
  <si>
    <t>Poistné</t>
  </si>
  <si>
    <t>Prídel do sociálneho fondu</t>
  </si>
  <si>
    <t>Provízia</t>
  </si>
  <si>
    <t>Odmeny a príspevky-poslanci ob.zastup.</t>
  </si>
  <si>
    <t>Odmeny zamestnancov mimopracovného pomeru (dohoda o vykonaní práce)</t>
  </si>
  <si>
    <t>Bežné transfery</t>
  </si>
  <si>
    <t>Členské ZMOS</t>
  </si>
  <si>
    <t>Bežné trnafery na odchodné</t>
  </si>
  <si>
    <t>Bežné transfery na nemocenské dávky</t>
  </si>
  <si>
    <t>01.3.3 Iné všeobecné služby /matrika/</t>
  </si>
  <si>
    <t>Energie, voda a komunikácie</t>
  </si>
  <si>
    <t>Materiál</t>
  </si>
  <si>
    <t xml:space="preserve">01.7.0 Transakcie verejného dlhu </t>
  </si>
  <si>
    <t xml:space="preserve">Splácanie úrokov </t>
  </si>
  <si>
    <t>02.2.2 Civilná obrana</t>
  </si>
  <si>
    <t>03.2.0 Ochrana pred požiarmi</t>
  </si>
  <si>
    <t>Rutinná a štandartná údržba</t>
  </si>
  <si>
    <t>04.1.2 Všeobecno-pracovná oblasť - aktivač.čin.</t>
  </si>
  <si>
    <t>04.5.1 Cestná doprava</t>
  </si>
  <si>
    <t>Poistné a príspevky do poisťovní</t>
  </si>
  <si>
    <t>05.1.0 Nakladanie s odpadmi</t>
  </si>
  <si>
    <t>Všeobecné služby -A.S.A</t>
  </si>
  <si>
    <t>05.2.0 Nakladanie s odpad.vodami (kanalizácia)</t>
  </si>
  <si>
    <t>06.1.0 Bývanie a občianska vybavenosť inde neklasifikované</t>
  </si>
  <si>
    <t>Energie, voda a telekomunikačné náklady</t>
  </si>
  <si>
    <t>Rutinná a štandardná údržba</t>
  </si>
  <si>
    <t xml:space="preserve">06.2.0 Údržba obce </t>
  </si>
  <si>
    <t xml:space="preserve">Rutinná a štandartná údržba </t>
  </si>
  <si>
    <t>06.4.0 Verejné osvetlenie</t>
  </si>
  <si>
    <t xml:space="preserve">07.6.0 Zdravotníctvo inde neklasifikované </t>
  </si>
  <si>
    <t>Energie, voda a telekomunikačné služby</t>
  </si>
  <si>
    <t>Transfery jednotlivcom a neziskovým PO (futbalisti)</t>
  </si>
  <si>
    <t>08.2.0 Kultúrne služby</t>
  </si>
  <si>
    <t>vodné stočné, energie</t>
  </si>
  <si>
    <t>všeobecný materiál</t>
  </si>
  <si>
    <t>rutinná a štandardná údržba</t>
  </si>
  <si>
    <t>všeobecné služby - pranie obrusov</t>
  </si>
  <si>
    <t xml:space="preserve">08.3.0 Vysielacie a vydavateľské služby </t>
  </si>
  <si>
    <t>Nájomné za prenájom (podperné body)</t>
  </si>
  <si>
    <t>Rutinná a štandardná údržba káblová televízia</t>
  </si>
  <si>
    <t>Všeobecné služby (miestny rozhlas)</t>
  </si>
  <si>
    <t>Dane (leasingová zmluva)</t>
  </si>
  <si>
    <t>08.4.0 Náboženské a iné spoločenské služby</t>
  </si>
  <si>
    <t>09.1.2.1 Základné vzdelanie s bežnou starostlivosťou</t>
  </si>
  <si>
    <t>10.2.0 Staroba</t>
  </si>
  <si>
    <t>Materiál (Posedenie s dôchodcami)</t>
  </si>
  <si>
    <t>Všeobecné služby (Stravovanie pre dôchodcov)</t>
  </si>
  <si>
    <t>Bežné výdavky spolu:</t>
  </si>
  <si>
    <t>Kapitálové výdavky</t>
  </si>
  <si>
    <t>Nákup výpočtovej techniky</t>
  </si>
  <si>
    <t>Nákup strojov, prístrojov</t>
  </si>
  <si>
    <t>Prípravná a projektová dokumentácia</t>
  </si>
  <si>
    <t>05.2.0 Nakladanie s odpad.vodami</t>
  </si>
  <si>
    <t>Kanalizačné prípojky</t>
  </si>
  <si>
    <t>06.2.0 Rozvoj obcí</t>
  </si>
  <si>
    <t>Nákup,strojov, prístrojov</t>
  </si>
  <si>
    <t>08.3.0 Vysielateľské a vydavateľské služby</t>
  </si>
  <si>
    <t>717 001 40</t>
  </si>
  <si>
    <t>Realizácia nových stavieb</t>
  </si>
  <si>
    <t xml:space="preserve">09.1.2.1 Základné vzdelanie s bežnou starostlivosťou  </t>
  </si>
  <si>
    <t>Kapitálové výdavky spolu:</t>
  </si>
  <si>
    <t xml:space="preserve">Výdavkové finančné operácie </t>
  </si>
  <si>
    <t>01.7.0  Transakcie verejného dlhu</t>
  </si>
  <si>
    <t>821 007  00</t>
  </si>
  <si>
    <t>Splác. tuzemskej istiny z úverov ŠFRB  2x15 b.j.</t>
  </si>
  <si>
    <t>821 007  10</t>
  </si>
  <si>
    <t>Splácanie tuzemskej istiny z úverov ŠFRB 30 b.j.</t>
  </si>
  <si>
    <t>821 007  20</t>
  </si>
  <si>
    <t>Splácanie tuzemskej istiny z úverov ŠFRB 2x20 b.j.</t>
  </si>
  <si>
    <t>821 007  30</t>
  </si>
  <si>
    <t>Splác. tuzemskej istiny z úverov ŠFRB  3x24 b.j.</t>
  </si>
  <si>
    <t>821 007 40</t>
  </si>
  <si>
    <t>Splác. tuzemskej istiny z úverov ŠFRB  2x24 b.j.</t>
  </si>
  <si>
    <t>Splácanie istiny z bankových úverov - leasing</t>
  </si>
  <si>
    <t xml:space="preserve">Bežné príjmy </t>
  </si>
  <si>
    <t>v Eur.</t>
  </si>
  <si>
    <t>Daňové príjmy - dane z príjmov, dane z majetku</t>
  </si>
  <si>
    <t>Výnos dane z príjmov poukázaný územnej samospráve</t>
  </si>
  <si>
    <t>Daň z nehnuteľnosti</t>
  </si>
  <si>
    <t>Daňové príjmy - dane za špecifické služby</t>
  </si>
  <si>
    <t>Za psa</t>
  </si>
  <si>
    <t>Za nevýherné hracie automaty</t>
  </si>
  <si>
    <t>Za ubytovanie</t>
  </si>
  <si>
    <t>Za užívanie verejného priestratstva</t>
  </si>
  <si>
    <t>Za komunálne odpady a drobné stavebné odpady</t>
  </si>
  <si>
    <t>Za jadrové zariadenia</t>
  </si>
  <si>
    <t>Nedaňové príjmy - príjmy z podnikania a z vlastníctva majetku</t>
  </si>
  <si>
    <t>Z prenajatých pozemkov</t>
  </si>
  <si>
    <t>Z prenajatých budov, priestorov, objektov</t>
  </si>
  <si>
    <t>Nedaňové príjmy - administratívne poplatky a iné poplatky a platby</t>
  </si>
  <si>
    <t>Administratívne poplatky</t>
  </si>
  <si>
    <t>Pokuty a penále za porušenie predpisov</t>
  </si>
  <si>
    <t>Poplatky a platby z nepriemyselného a náhodného pred.služ.</t>
  </si>
  <si>
    <t>Nedaňové príjmy - úroky z tuzemských úverov, pôžičiek</t>
  </si>
  <si>
    <t xml:space="preserve">Úroky  z tuzemských úverov, pôžičiek a vkladov </t>
  </si>
  <si>
    <t>Iné nedaňové príjmy</t>
  </si>
  <si>
    <t>vrátené finančné prostriedky od FO</t>
  </si>
  <si>
    <t>Tuzemské bežné granty a transfery</t>
  </si>
  <si>
    <t xml:space="preserve">Transfery v rámci VS - zo št.rozp. Na ZŠ /z KŠÚ/ </t>
  </si>
  <si>
    <t>T v rámci VS - zo ŠR Koordinátori, CO</t>
  </si>
  <si>
    <t>T v rámci VS - zo ŠR na stavebnú činnosť</t>
  </si>
  <si>
    <t>T v rámci VS - zo ŠR Sčítanie obyvateľov, Voľby</t>
  </si>
  <si>
    <t>Bežné príjmy spolu:</t>
  </si>
  <si>
    <t>Kapitálové príjmy</t>
  </si>
  <si>
    <t xml:space="preserve">Príjmy zo združených investičných prostriedkov </t>
  </si>
  <si>
    <t>Príjmové finančné operácie</t>
  </si>
  <si>
    <t>Príjmy z ostatných finančných operácií</t>
  </si>
  <si>
    <t>Sumarizácia príjmov</t>
  </si>
  <si>
    <t xml:space="preserve">Kapitálové príjmy </t>
  </si>
  <si>
    <t>Rozpočtové príjmy spolu</t>
  </si>
  <si>
    <t>Prevod prostriedkov z RFa ostatných fondov</t>
  </si>
  <si>
    <t>Iné príjmové finančné operácie</t>
  </si>
  <si>
    <t>Bankové úvery</t>
  </si>
  <si>
    <t>transfery</t>
  </si>
  <si>
    <t>projektová dokumentácia</t>
  </si>
  <si>
    <t xml:space="preserve">09.1.1.1 Základné vzdelanie s bežnou starostlivosťou  </t>
  </si>
  <si>
    <t>splacanie istiny 
z bankových úverov</t>
  </si>
  <si>
    <t>Prevádzkových strojov, prístrojov, zariadení, techniky a náradia</t>
  </si>
  <si>
    <t>Realizácia nových stavieb-dotácia</t>
  </si>
  <si>
    <t>Realizácia nových stavieb-úver</t>
  </si>
  <si>
    <t>manipulačné poplatky</t>
  </si>
  <si>
    <t>01.6.0. Hlásenie obyvateľov, voľby</t>
  </si>
  <si>
    <t>príjmy spolu</t>
  </si>
  <si>
    <t xml:space="preserve">Kapitálové výdavky </t>
  </si>
  <si>
    <t>Výdavkové finančné operácie</t>
  </si>
  <si>
    <t>Rozpočtové výdavky školy</t>
  </si>
  <si>
    <t xml:space="preserve">výdavky spolu </t>
  </si>
  <si>
    <t>výsledok hospodárenia</t>
  </si>
  <si>
    <t xml:space="preserve">vlastné príjmy školy </t>
  </si>
  <si>
    <t>Program 1:   Plánovanie, manažment a kontrola</t>
  </si>
  <si>
    <t>program</t>
  </si>
  <si>
    <t>podprogram</t>
  </si>
  <si>
    <t>projekt/
prvok</t>
  </si>
  <si>
    <t>funkčná 
klasifi
kácia</t>
  </si>
  <si>
    <t>položka/
podpoložka</t>
  </si>
  <si>
    <t>názov</t>
  </si>
  <si>
    <t>Manažment obce</t>
  </si>
  <si>
    <t>01.1.1.</t>
  </si>
  <si>
    <t xml:space="preserve">Knihy, časopisy, noviny, učebnice, </t>
  </si>
  <si>
    <t xml:space="preserve">Palivo, mazivá, oleje, </t>
  </si>
  <si>
    <t xml:space="preserve">Servis, údržba, opravy </t>
  </si>
  <si>
    <t>Rutinná údržba,budov,výpočtovej 
techniky</t>
  </si>
  <si>
    <t>Prvádzkových strojov, prístrojov, zariadení, techniky a náradia</t>
  </si>
  <si>
    <t>01.6.0. Voľby</t>
  </si>
  <si>
    <t>01.6.0.</t>
  </si>
  <si>
    <t>dopravné</t>
  </si>
  <si>
    <t>02.2.0.</t>
  </si>
  <si>
    <t>03.2.0.</t>
  </si>
  <si>
    <t>07.6.0.</t>
  </si>
  <si>
    <t>Členstvo obce v samosprávnych organizáciách a združeniach</t>
  </si>
  <si>
    <t>Propagácia a prezentácia obce</t>
  </si>
  <si>
    <t>1.1.1.</t>
  </si>
  <si>
    <t>Spolu</t>
  </si>
  <si>
    <t>Program 2:   Služby občanom</t>
  </si>
  <si>
    <t>podprog-ram</t>
  </si>
  <si>
    <t>položka</t>
  </si>
  <si>
    <t>Administratívne služby pre občanov</t>
  </si>
  <si>
    <t>Matrika</t>
  </si>
  <si>
    <t>01.3.3.</t>
  </si>
  <si>
    <t>Hlásenie obyvateľov</t>
  </si>
  <si>
    <t>Obecné cintoríny a Domy smútku</t>
  </si>
  <si>
    <t>08.4.0.</t>
  </si>
  <si>
    <t>Médiá</t>
  </si>
  <si>
    <t xml:space="preserve"> - Obecný rozhlas</t>
  </si>
  <si>
    <t>8.3.0.</t>
  </si>
  <si>
    <t xml:space="preserve"> - Káblová televízia</t>
  </si>
  <si>
    <t>funk.
klasifi
kácia</t>
  </si>
  <si>
    <t>Program 3:   Odpadové hospodárstvo</t>
  </si>
  <si>
    <t>Nakladanie s odpadom</t>
  </si>
  <si>
    <t>05.1.0.</t>
  </si>
  <si>
    <t>Kanalizácia</t>
  </si>
  <si>
    <t>05.2.0.</t>
  </si>
  <si>
    <t xml:space="preserve">Poistné a príspevky </t>
  </si>
  <si>
    <t xml:space="preserve">Prípravná a projektová dokumentácia  </t>
  </si>
  <si>
    <t>Program 4:   Komunikácie</t>
  </si>
  <si>
    <t>04.5.1.</t>
  </si>
  <si>
    <t>Program 6:   Šport</t>
  </si>
  <si>
    <t>08.1.0.</t>
  </si>
  <si>
    <t>čistička a WC</t>
  </si>
  <si>
    <t>Program 7:   Kultúra</t>
  </si>
  <si>
    <t>Kultúrna infraštruktúra</t>
  </si>
  <si>
    <t xml:space="preserve">Kultúrny dom </t>
  </si>
  <si>
    <t>08.2.0.</t>
  </si>
  <si>
    <t>Knižnica</t>
  </si>
  <si>
    <t xml:space="preserve">Tovary a služby </t>
  </si>
  <si>
    <t>Organizácia a podpora kultúrnych podujatí</t>
  </si>
  <si>
    <t>Materiál - kultúra</t>
  </si>
  <si>
    <t>08.3.0.</t>
  </si>
  <si>
    <t>Program 8:   Prostredie pre život</t>
  </si>
  <si>
    <t>Verejné osvetlenie</t>
  </si>
  <si>
    <t>06.4.0.</t>
  </si>
  <si>
    <t>Správa a údržba zelene</t>
  </si>
  <si>
    <t>06.2.0.</t>
  </si>
  <si>
    <t>Program 9:   Bývanie</t>
  </si>
  <si>
    <t>Správa bytového fondu</t>
  </si>
  <si>
    <t xml:space="preserve"> Bývanie a občianska vybavenosť </t>
  </si>
  <si>
    <t>06.1.0.</t>
  </si>
  <si>
    <t>01.7.0.</t>
  </si>
  <si>
    <t>rozp.klasi-
fikácia</t>
  </si>
  <si>
    <t>Program 10:   Sociálne služby</t>
  </si>
  <si>
    <t>Opatrovateľská služby v byte občana</t>
  </si>
  <si>
    <t>10.4.0.</t>
  </si>
  <si>
    <t>Mzdy a odvody</t>
  </si>
  <si>
    <t>Starostlivosť o seniorov</t>
  </si>
  <si>
    <t>10.2.0.</t>
  </si>
  <si>
    <t>Transfery jednotlivocom a neziskovým PO (Jednota dôchodcov Brestovany)</t>
  </si>
  <si>
    <t>Starostlivosť o občanov v núdzi</t>
  </si>
  <si>
    <t xml:space="preserve"> - Dávky v hmontej a sociálnej núdzi</t>
  </si>
  <si>
    <t>10.7.0.</t>
  </si>
  <si>
    <t xml:space="preserve"> - Aktivačné práce</t>
  </si>
  <si>
    <t>04.1.2.</t>
  </si>
  <si>
    <t>Doplatok k platu</t>
  </si>
  <si>
    <t>Telekomunikačná technika</t>
  </si>
  <si>
    <t>T. z rozpočtu vyššieho územného celku</t>
  </si>
  <si>
    <t>Bežné  transfery</t>
  </si>
  <si>
    <t>08.1.0 Rekreačné a športové služby (futbalisti)</t>
  </si>
  <si>
    <t xml:space="preserve">všeobecné služby </t>
  </si>
  <si>
    <t>Materiál (kulturne akcie)</t>
  </si>
  <si>
    <t>8.4.0.</t>
  </si>
  <si>
    <t>Program 5:   Vzdelávanie</t>
  </si>
  <si>
    <t>Materská škola, 
školský klub detí, školská jedáleň</t>
  </si>
  <si>
    <t>Materská škola</t>
  </si>
  <si>
    <t>09.1.1.1</t>
  </si>
  <si>
    <t>Mzdy,platy, a ost.vyrovnania</t>
  </si>
  <si>
    <t>Tarifný plat, osobný plat, základný plat, funkčný plat</t>
  </si>
  <si>
    <t>Osobný príplatok</t>
  </si>
  <si>
    <t xml:space="preserve"> </t>
  </si>
  <si>
    <t>Ostatné príplatky</t>
  </si>
  <si>
    <t>Poistné a prísp.do poisťovní</t>
  </si>
  <si>
    <t>všeobecná zdravotná poisťovňa</t>
  </si>
  <si>
    <t>dôvera</t>
  </si>
  <si>
    <t>Poistné do sociálnej poisťovne</t>
  </si>
  <si>
    <t>Poistenie v nezamestnanosti</t>
  </si>
  <si>
    <t>Rezervný fond</t>
  </si>
  <si>
    <t>Energie, voda a poštové služby</t>
  </si>
  <si>
    <t>energie</t>
  </si>
  <si>
    <t>originálne</t>
  </si>
  <si>
    <t>Poštové služby a telekomunikačné</t>
  </si>
  <si>
    <t>Komunikačná infraštruktúra</t>
  </si>
  <si>
    <t>Interiérové vybavenie</t>
  </si>
  <si>
    <t>Prevádzkové stroje, prístroje,..</t>
  </si>
  <si>
    <t>Knihy, časopisy, noviny,...</t>
  </si>
  <si>
    <t>Pracovné odevy, obuv,...</t>
  </si>
  <si>
    <t>Rutinná a štan.údržba</t>
  </si>
  <si>
    <t>Náhrady</t>
  </si>
  <si>
    <t>poistné</t>
  </si>
  <si>
    <t>Transfery jednotlivcom</t>
  </si>
  <si>
    <t>Na odchodné</t>
  </si>
  <si>
    <t>nemocenské dávky</t>
  </si>
  <si>
    <t>Školský klub detí</t>
  </si>
  <si>
    <t>09.5.0.</t>
  </si>
  <si>
    <t>Školská jedáleň</t>
  </si>
  <si>
    <t>09.6.0.1</t>
  </si>
  <si>
    <t>09.6.0.2</t>
  </si>
  <si>
    <t>09.6.0.3</t>
  </si>
  <si>
    <t>Softvér</t>
  </si>
  <si>
    <t>Školenie, kurzy, semináre</t>
  </si>
  <si>
    <t>Špeciálne služby</t>
  </si>
  <si>
    <t>Základná škola</t>
  </si>
  <si>
    <t>09.1.2.1</t>
  </si>
  <si>
    <t>09.2.1.1</t>
  </si>
  <si>
    <t xml:space="preserve">energie </t>
  </si>
  <si>
    <t xml:space="preserve">Vodné, stočné </t>
  </si>
  <si>
    <t>Špeciálne stroje, prístroje, ....</t>
  </si>
  <si>
    <t>Palivá</t>
  </si>
  <si>
    <t>palivá</t>
  </si>
  <si>
    <t>Odmeny zamestnancov mimo prac.</t>
  </si>
  <si>
    <t>preddavky</t>
  </si>
  <si>
    <t>Špeciálne služby OU</t>
  </si>
  <si>
    <t>Predškoláci</t>
  </si>
  <si>
    <t>Hmotná núdza</t>
  </si>
  <si>
    <t>Na dávku v hmotnej núdzi</t>
  </si>
  <si>
    <t>Sociálne znevýhod.prostredia</t>
  </si>
  <si>
    <t>Vzdelávacie poukazy</t>
  </si>
  <si>
    <t>09.1.1.</t>
  </si>
  <si>
    <t>Realizácia stavieb</t>
  </si>
  <si>
    <t>09.6.0.1.</t>
  </si>
  <si>
    <t>Nákup strojov - prevádzkové</t>
  </si>
  <si>
    <t>09.1.2.</t>
  </si>
  <si>
    <t>Prípr.a projekt.dokumetnácia</t>
  </si>
  <si>
    <t>Originálne</t>
  </si>
  <si>
    <t>rekultivácia skládky</t>
  </si>
  <si>
    <t xml:space="preserve">obnova parku </t>
  </si>
  <si>
    <t>Prípravna a projektová dokumetácia</t>
  </si>
  <si>
    <t>Kultúrne služby knižnica</t>
  </si>
  <si>
    <t xml:space="preserve">Transfery občianskym združeniam </t>
  </si>
  <si>
    <t>Kapitálový transfer zo ŠR - MŠ</t>
  </si>
  <si>
    <t>vratky do štátneho rozpočtu</t>
  </si>
  <si>
    <t>08.2.0 Kultúrne služby - kultúrny dom</t>
  </si>
  <si>
    <t>obec - osobitný príjemca</t>
  </si>
  <si>
    <t>obstaranie kapitalových aktív - Kanalizačné prípojky</t>
  </si>
  <si>
    <t>telocvičňa</t>
  </si>
  <si>
    <t>Výťažky z lotérií a iných hier</t>
  </si>
  <si>
    <t>Príjmy z náhradného poistného plnenia</t>
  </si>
  <si>
    <t>T v rámci VS - dotácia pre hasičov</t>
  </si>
  <si>
    <t>Poštové služby telekomunikačný - internet</t>
  </si>
  <si>
    <t>prístavba,výstavba a rekonštrukcia MŠ</t>
  </si>
  <si>
    <t>Rekonšt. prevádzkových strojov - vlastné zdroje</t>
  </si>
  <si>
    <t>Transfery občianskym združeniam</t>
  </si>
  <si>
    <t>návrh 
rozpočtu rok 2019</t>
  </si>
  <si>
    <t>Zadržané finančné prostreidky</t>
  </si>
  <si>
    <t>Konkurzy a súťaže</t>
  </si>
  <si>
    <t>Rozpočet 2019</t>
  </si>
  <si>
    <t>špeciálne služby</t>
  </si>
  <si>
    <t>dohoda-mzdy</t>
  </si>
  <si>
    <t>telekomunikačná technika</t>
  </si>
  <si>
    <t>prepravné a nájom dopravných prost.</t>
  </si>
  <si>
    <t>Asistent učiteľa</t>
  </si>
  <si>
    <t>Škola v prírode + Lyžiarsky výcvik</t>
  </si>
  <si>
    <t>Príspevok na učebnice</t>
  </si>
  <si>
    <t>Obnova parku</t>
  </si>
  <si>
    <t>Rekon. a moder. str. a zar.</t>
  </si>
  <si>
    <t>na žiaka</t>
  </si>
  <si>
    <t>Povinný prídel do sociálneho fondu</t>
  </si>
  <si>
    <t>Bežné transf. jednotlivcom, neziskovýcm PO (Dudváh, Malženice,MFO )</t>
  </si>
  <si>
    <t>Bežné transf. jednotlivcom, neziskovýcm právnickým osobám a poskytovateľom zdr. Pomoci (Dudváh, Malženice, MAS IN REGION, MFO)</t>
  </si>
  <si>
    <t>plnenie rozpočtu rok 2016</t>
  </si>
  <si>
    <t>návrh 
rozpočtu rok 2020</t>
  </si>
  <si>
    <t>Všeobecné služby -FCC</t>
  </si>
  <si>
    <t>kompostéry</t>
  </si>
  <si>
    <t>návrh rozpočtu rok 2020</t>
  </si>
  <si>
    <t>T v rámci VS - rodinné prídavky</t>
  </si>
  <si>
    <t>Príjmy zo združených investičných prostried.</t>
  </si>
  <si>
    <t>Dotácia z recykl. fondu(smetné nádoby)</t>
  </si>
  <si>
    <t>Rodinné prídavky</t>
  </si>
  <si>
    <t xml:space="preserve">realizácia stavieb </t>
  </si>
  <si>
    <t>08.1.0 Rekreácia, kultúra a náboženstvo</t>
  </si>
  <si>
    <t>rekonštrukcia 3. budovy ZŠ dotácia</t>
  </si>
  <si>
    <t>nákup mechanizácie, smetné nádoby - vlastné zdroje</t>
  </si>
  <si>
    <t>nákup mechanizácie a smetné nádoby dotácia</t>
  </si>
  <si>
    <t>Rozpočet 2020</t>
  </si>
  <si>
    <t>Z úhrad za dobývací priestor</t>
  </si>
  <si>
    <t>Kapitálový transfer zo ŠR - zdravie na tanieri</t>
  </si>
  <si>
    <t xml:space="preserve">Kapitálový transfer zo ŠR - kamer. systém </t>
  </si>
  <si>
    <t>Realizácia nových stavieb - chodník</t>
  </si>
  <si>
    <t>Rekonštrukcia a modernizácia - KD</t>
  </si>
  <si>
    <t>Relizácia stavieb - chodník</t>
  </si>
  <si>
    <t>Rekonš. a moder. - KD</t>
  </si>
  <si>
    <t>Skutočné plnenie 2016</t>
  </si>
  <si>
    <t>vlastné príjmy</t>
  </si>
  <si>
    <t xml:space="preserve">Poštové služby </t>
  </si>
  <si>
    <t>Poštové služby</t>
  </si>
  <si>
    <t>Telekomunikačné služby</t>
  </si>
  <si>
    <t>OK</t>
  </si>
  <si>
    <t>Vlastné príjmy</t>
  </si>
  <si>
    <t>Výpočtová technika Mimoriad.výsled.</t>
  </si>
  <si>
    <t>Vypracovala: Mgr. Jana Strakošová</t>
  </si>
  <si>
    <t>Bežné transfery na odstup.</t>
  </si>
  <si>
    <t>Bežné transfery na nemocen. dávky</t>
  </si>
  <si>
    <t>Transfery jednotlivocom a neziskovým PO (fajn centrum, holubári, poľovníci, Bučany)</t>
  </si>
  <si>
    <t>Zostatok prostriedkov zo ŠR z predchádz.r.</t>
  </si>
  <si>
    <t xml:space="preserve">Rekonš.a a moder. </t>
  </si>
  <si>
    <t>Kapitálový transfer zo ŠR - rekoštr. Chodníka,kotolne</t>
  </si>
  <si>
    <t>Transfery jednotlivocom a neziskovým PO (,fajn centrum,holubári, Bucany, polovníci,Križovany)</t>
  </si>
  <si>
    <t>plnenie rozpočtu rok 2017</t>
  </si>
  <si>
    <t>návrh 
rozpočtu rok 2021</t>
  </si>
  <si>
    <t>Za stravné</t>
  </si>
  <si>
    <t>Z vratiek</t>
  </si>
  <si>
    <t>T v rámci VS - zo ŠR na matriku</t>
  </si>
  <si>
    <t>T v rámci VS - zo ŠR - REGOB+hlásenie obyvateľov</t>
  </si>
  <si>
    <t>T v rámci VS - vzdelávacie poukazy</t>
  </si>
  <si>
    <t>T v rámci VS - strava škola zo ŠR</t>
  </si>
  <si>
    <t>Kapitál. Transfer zo ŠR - prístavba hasič. Zbrojnice</t>
  </si>
  <si>
    <t>Kapitál. Transfer zo ŠR - nástupný priest. pred ocú a KD</t>
  </si>
  <si>
    <t>Kapitálový transfer z EÚ - zberný dvor</t>
  </si>
  <si>
    <t>Kapitálový transfer zo ŠR - zberný dvor</t>
  </si>
  <si>
    <t>Kapitálový transfer zo ŠR - školský park</t>
  </si>
  <si>
    <t>Recyklačný fond</t>
  </si>
  <si>
    <t>T zo ŠR skladník CO</t>
  </si>
  <si>
    <t>T v rámci VS - príjem z OÚ - škola</t>
  </si>
  <si>
    <t>Prijatá fin.zábezpeka</t>
  </si>
  <si>
    <t>Refundácia CO</t>
  </si>
  <si>
    <t>pokuty penále</t>
  </si>
  <si>
    <t>vratky do ŠR</t>
  </si>
  <si>
    <t>Stravovanie voľby</t>
  </si>
  <si>
    <t>Odmeny - voľby</t>
  </si>
  <si>
    <t>Odmeny za doručenie - voľby</t>
  </si>
  <si>
    <t>Materiál -pracovné odevy, pomôcky</t>
  </si>
  <si>
    <t>Dane (leasing.zmluva), licencia</t>
  </si>
  <si>
    <t>Prípravná a projekt. Dokumentácia</t>
  </si>
  <si>
    <t xml:space="preserve">prípravná a projektová dokumentácia </t>
  </si>
  <si>
    <t>Stavebné úpravy ZŠ - polytech.učeb.</t>
  </si>
  <si>
    <t>rekonštrukcia 3. budovy vl. Zdroje</t>
  </si>
  <si>
    <t>rekonštrukcia 3. budovy z úveru</t>
  </si>
  <si>
    <t>Energie (kotolňa, pivnica)</t>
  </si>
  <si>
    <t>Služby  (odmeny zamest. mimo prac.pomer)</t>
  </si>
  <si>
    <t>všeobecný materiál - cintoríny</t>
  </si>
  <si>
    <t>všeobecný materiál BHS</t>
  </si>
  <si>
    <t>Odmeny zamest.projekt.manaž.EÚ</t>
  </si>
  <si>
    <t>Odmeny zamest.projekt.manaž.ŠR</t>
  </si>
  <si>
    <t>Odmeny zamest.projekt.manaž. Obec</t>
  </si>
  <si>
    <t>Poistné projekt. manaž. EÚ</t>
  </si>
  <si>
    <t>Poistné projekt. manaž. ŠR</t>
  </si>
  <si>
    <t>Poistné projekt. manaž. obec</t>
  </si>
  <si>
    <t xml:space="preserve">Vrátky do rozpočtu </t>
  </si>
  <si>
    <t>Všeob.služby - podpora opatrovateľ.služby</t>
  </si>
  <si>
    <t>rozpočet  2018</t>
  </si>
  <si>
    <t>očakávaná skutočnosť 2018</t>
  </si>
  <si>
    <t>očakávaná skutočnosť rok 2018</t>
  </si>
  <si>
    <t>Prenájom zásobníka na plyn</t>
  </si>
  <si>
    <t>Knihy,časopisy, noviny</t>
  </si>
  <si>
    <t>Všeob. materiál</t>
  </si>
  <si>
    <t>Nákup nehmotných aktív(pozemkov)</t>
  </si>
  <si>
    <t>Nákup strojov, prístrojov - dotácia kamery</t>
  </si>
  <si>
    <t>Nákup strojov, prístrojov (kamery vl.zdroje)</t>
  </si>
  <si>
    <t>real. Stavieb - nástup. priestor pred ocú a KD vlastné zdroje</t>
  </si>
  <si>
    <t>real. stavieb - nástupný priestor pred ocú a KD dotácia</t>
  </si>
  <si>
    <t>realizácia stavieb- hasičská zbrojnica dotacia</t>
  </si>
  <si>
    <t>Plech. Sklad. Hala na stroje ZD</t>
  </si>
  <si>
    <t>Zberný dvor EÚ</t>
  </si>
  <si>
    <t>Zberný dvor ŠR</t>
  </si>
  <si>
    <t>Zberný dvor-stavba ZD vl. Zdroje</t>
  </si>
  <si>
    <t>Rekonštr.a moderniz. - dažď. kanalizácia</t>
  </si>
  <si>
    <t>Výstavba parku ŠR</t>
  </si>
  <si>
    <t xml:space="preserve">Výstavba parku vl. Zdroje </t>
  </si>
  <si>
    <t>Vrátenie vkladov - bytovky</t>
  </si>
  <si>
    <t>realizácia stavieb -hasič.zbroj. Vl.zdroje</t>
  </si>
  <si>
    <t>rozpočet 2018</t>
  </si>
  <si>
    <t>návrh rozpočtu rok 2021</t>
  </si>
  <si>
    <t>Rekonštrukcia a modernizácia - cesty</t>
  </si>
  <si>
    <t>Rekonštrukcia a modernizácia-štadión</t>
  </si>
  <si>
    <t>Nákup strojov,prístr. A zariadení (drvička)</t>
  </si>
  <si>
    <t>pokuty, penále</t>
  </si>
  <si>
    <t>Všeobecný materiál - cintoríny</t>
  </si>
  <si>
    <t>Všeobecný materiál -BHS</t>
  </si>
  <si>
    <t>Rekonš.a modernizácia-starý ocú (strecha,okná)</t>
  </si>
  <si>
    <t>Nákup strojov,prístrojov - klimatizácia</t>
  </si>
  <si>
    <t>Rekonštrukcia a modernizácia-rozhlas</t>
  </si>
  <si>
    <t>Realizácia nových stavieb-triedy vl.zdroje</t>
  </si>
  <si>
    <t>Real. Nových stavieb - triedy dotácia</t>
  </si>
  <si>
    <t>Kapitálový transfer zo ŠR - triedy škola</t>
  </si>
  <si>
    <t>Rekonštr.a modernizácia - rozhlas</t>
  </si>
  <si>
    <t>5.1.0.</t>
  </si>
  <si>
    <t>Nákup strojov,prístr. - drvička</t>
  </si>
  <si>
    <t>zberný dvor vl.zdroje</t>
  </si>
  <si>
    <t>zberný dvor EÚ</t>
  </si>
  <si>
    <t>zberný dvor ŠR</t>
  </si>
  <si>
    <t>Plech.sklad.hala na stroje ZD</t>
  </si>
  <si>
    <t>Skutočné plnenie 2017</t>
  </si>
  <si>
    <t>Schválený rozpočet 2018</t>
  </si>
  <si>
    <t>Očakávaná skutočnosť za rok 2018</t>
  </si>
  <si>
    <t>Rozpočet 2021</t>
  </si>
  <si>
    <t>Servis, údržba, oprava spojené z dopravou</t>
  </si>
  <si>
    <t>Dôvera, Union</t>
  </si>
  <si>
    <t>Rozpočet na rok 2019</t>
  </si>
  <si>
    <t>Podľa VZN č.1/2017</t>
  </si>
  <si>
    <t>15.9.2018 = 94 výkaz 40-01</t>
  </si>
  <si>
    <t>15.9.2018 = 89 výkaz 40-01</t>
  </si>
  <si>
    <t>15.9.2018 = 94+85+50= 229 prihlásených stravníkov</t>
  </si>
  <si>
    <t>PRÍJMY</t>
  </si>
  <si>
    <t xml:space="preserve">212 003 - </t>
  </si>
  <si>
    <t>z prenajatých budov, priestorov a objektov (multif.ihr.,teloc)</t>
  </si>
  <si>
    <t xml:space="preserve">223 001 - </t>
  </si>
  <si>
    <t>za predaj výrobkov, tovarov a služieb - réžia ŠJ</t>
  </si>
  <si>
    <t>223 002 -</t>
  </si>
  <si>
    <t>za školy a školské zariadenia - školné ŠKD</t>
  </si>
  <si>
    <t xml:space="preserve">223 002 - </t>
  </si>
  <si>
    <t>za školy a školské zariadenia - školné MŠ</t>
  </si>
  <si>
    <t xml:space="preserve">223 003 - </t>
  </si>
  <si>
    <t>za stravné (55% strava, HN, SF strava)</t>
  </si>
  <si>
    <t>633 011 -</t>
  </si>
  <si>
    <t>potraviny (úhrada faktúr potraviny)</t>
  </si>
  <si>
    <t>Položky 223 003, 223 001 a 633 011 v príjmoch musia byť od 01.01.2018 v rozpočte, kde bola novela zákona č. 523/2004 Z.z. o rozpočtových pravidlách verejnej správy</t>
  </si>
  <si>
    <t xml:space="preserve">§ 17 ods. 4 a § 22 ods. 4 - pri prijatí prostriedkov súvisiach so stravovaním vrátane úhrad stravy. Žiadali sme aj o úpravu rozpočtu školskej jedálne na rok 2018 zo dňa 01.06.2018. </t>
  </si>
  <si>
    <t xml:space="preserve">Komentár: V mzdových prostriedkach sú zohľadnené stupnice platových taríf pedagogických zamestnancov a zvýšenie platových taríf v závislosti od dĺžky započítanej  praxe </t>
  </si>
  <si>
    <t>od 1.1.2019 zvýšená o 10%.</t>
  </si>
  <si>
    <t>V Brestovanoch 16.10.2018</t>
  </si>
  <si>
    <t>Všeobecný material</t>
  </si>
  <si>
    <t>Všeob. služby</t>
  </si>
  <si>
    <t>Rekonš. a moder. -štadión</t>
  </si>
  <si>
    <t>Služby (odmeny zamest. Mimo prac.pomer)</t>
  </si>
  <si>
    <t>Všeob.služ. - podpora opatrov.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</si>
</sst>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&quot;EUR&quot;_-;\-* #,##0.00\ &quot;EUR&quot;_-;_-* &quot;-&quot;??\ &quot;EUR&quot;_-;_-@_-"/>
    <numFmt numFmtId="165" formatCode="_-* #,##0.00\ _E_U_R_-;\-* #,##0.00\ _E_U_R_-;_-* &quot;-&quot;??\ _E_U_R_-;_-@_-"/>
    <numFmt numFmtId="166" formatCode="#,##0.00\ &quot;Sk&quot;;[Red]\-#,##0.00\ &quot;Sk&quot;"/>
    <numFmt numFmtId="167" formatCode="#,##0\ [$€-1]"/>
    <numFmt numFmtId="168" formatCode="#,##0\ [$€-1];[Red]\-#,##0\ [$€-1]"/>
    <numFmt numFmtId="169" formatCode="#,##0.00\ &quot;€&quot;"/>
  </numFmts>
  <fonts count="1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4"/>
      <name val="Arial"/>
      <family val="2"/>
    </font>
    <font>
      <i/>
      <sz val="11"/>
      <name val="Arial"/>
      <family val="2"/>
    </font>
    <font>
      <sz val="10"/>
      <name val="Arial"/>
      <family val="2"/>
      <charset val="238"/>
    </font>
    <font>
      <sz val="14"/>
      <color indexed="10"/>
      <name val="Arial"/>
      <family val="2"/>
    </font>
    <font>
      <b/>
      <i/>
      <sz val="1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  <charset val="238"/>
    </font>
    <font>
      <i/>
      <sz val="8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</font>
    <font>
      <b/>
      <sz val="11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4"/>
      <color indexed="14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indexed="1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0"/>
      <name val="Arial"/>
      <family val="2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4"/>
      <color indexed="10"/>
      <name val="Arial"/>
      <family val="2"/>
    </font>
    <font>
      <i/>
      <sz val="12"/>
      <name val="Arial"/>
      <family val="2"/>
    </font>
    <font>
      <i/>
      <sz val="11"/>
      <color theme="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b/>
      <i/>
      <sz val="14"/>
      <name val="Arial CE"/>
      <charset val="238"/>
    </font>
    <font>
      <b/>
      <sz val="9"/>
      <name val="Arial CE"/>
      <charset val="238"/>
    </font>
    <font>
      <sz val="8"/>
      <name val="Arial CE"/>
      <family val="2"/>
      <charset val="238"/>
    </font>
    <font>
      <b/>
      <i/>
      <sz val="10"/>
      <color indexed="60"/>
      <name val="Arial"/>
      <family val="2"/>
      <charset val="238"/>
    </font>
    <font>
      <b/>
      <i/>
      <sz val="9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i/>
      <sz val="10"/>
      <name val="Arial CE"/>
      <charset val="238"/>
    </font>
    <font>
      <b/>
      <i/>
      <sz val="10"/>
      <name val="Arial"/>
      <family val="2"/>
    </font>
    <font>
      <i/>
      <sz val="10"/>
      <name val="Arial CE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name val="Arial CE"/>
      <charset val="238"/>
    </font>
    <font>
      <i/>
      <sz val="9"/>
      <name val="Arial"/>
      <family val="2"/>
    </font>
    <font>
      <sz val="9"/>
      <name val="Arial"/>
      <family val="2"/>
      <charset val="238"/>
    </font>
    <font>
      <sz val="9"/>
      <name val="Arial"/>
      <family val="2"/>
    </font>
    <font>
      <sz val="10"/>
      <name val="Arial"/>
      <family val="2"/>
    </font>
    <font>
      <b/>
      <i/>
      <sz val="11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sz val="7"/>
      <name val="Arial CE"/>
      <family val="2"/>
      <charset val="238"/>
    </font>
    <font>
      <i/>
      <sz val="7"/>
      <name val="Arial CE"/>
      <family val="2"/>
      <charset val="238"/>
    </font>
    <font>
      <i/>
      <sz val="8"/>
      <name val="Arial CE"/>
      <family val="2"/>
      <charset val="238"/>
    </font>
    <font>
      <b/>
      <sz val="11"/>
      <name val="Arial CE"/>
      <family val="2"/>
      <charset val="238"/>
    </font>
    <font>
      <b/>
      <sz val="11"/>
      <color indexed="10"/>
      <name val="Arial"/>
      <family val="2"/>
      <charset val="238"/>
    </font>
    <font>
      <b/>
      <i/>
      <sz val="10"/>
      <color indexed="61"/>
      <name val="Arial"/>
      <family val="2"/>
      <charset val="238"/>
    </font>
    <font>
      <b/>
      <sz val="11"/>
      <name val="Arial CE"/>
      <charset val="238"/>
    </font>
    <font>
      <b/>
      <i/>
      <sz val="10"/>
      <color rgb="FF9933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</font>
    <font>
      <sz val="10"/>
      <color rgb="FF00B050"/>
      <name val="Arial"/>
      <family val="2"/>
      <charset val="238"/>
    </font>
    <font>
      <b/>
      <sz val="10"/>
      <color rgb="FF00B050"/>
      <name val="Arial"/>
      <family val="2"/>
      <charset val="238"/>
    </font>
    <font>
      <i/>
      <sz val="8"/>
      <name val="Arial"/>
      <family val="2"/>
      <charset val="238"/>
    </font>
    <font>
      <i/>
      <sz val="8"/>
      <color indexed="10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i/>
      <sz val="8"/>
      <color indexed="57"/>
      <name val="Arial"/>
      <family val="2"/>
      <charset val="238"/>
    </font>
    <font>
      <i/>
      <sz val="10"/>
      <color indexed="57"/>
      <name val="Arial"/>
      <family val="2"/>
      <charset val="238"/>
    </font>
    <font>
      <i/>
      <sz val="8"/>
      <color rgb="FF00B050"/>
      <name val="Arial"/>
      <family val="2"/>
      <charset val="238"/>
    </font>
    <font>
      <i/>
      <sz val="10"/>
      <color rgb="FF00B050"/>
      <name val="Arial"/>
      <family val="2"/>
      <charset val="238"/>
    </font>
    <font>
      <i/>
      <sz val="8"/>
      <color theme="9" tint="-0.249977111117893"/>
      <name val="Arial"/>
      <family val="2"/>
      <charset val="238"/>
    </font>
    <font>
      <b/>
      <i/>
      <sz val="8"/>
      <color theme="9" tint="-0.249977111117893"/>
      <name val="Arial"/>
      <family val="2"/>
      <charset val="238"/>
    </font>
    <font>
      <i/>
      <sz val="10"/>
      <color theme="9" tint="-0.249977111117893"/>
      <name val="Arial"/>
      <family val="2"/>
      <charset val="238"/>
    </font>
    <font>
      <b/>
      <i/>
      <sz val="10"/>
      <color theme="9" tint="-0.249977111117893"/>
      <name val="Arial"/>
      <family val="2"/>
      <charset val="238"/>
    </font>
    <font>
      <b/>
      <i/>
      <sz val="10"/>
      <color theme="9"/>
      <name val="Arial"/>
      <family val="2"/>
      <charset val="238"/>
    </font>
    <font>
      <i/>
      <sz val="10"/>
      <color indexed="50"/>
      <name val="Arial"/>
      <family val="2"/>
      <charset val="238"/>
    </font>
    <font>
      <i/>
      <sz val="8"/>
      <color indexed="50"/>
      <name val="Arial"/>
      <family val="2"/>
      <charset val="238"/>
    </font>
    <font>
      <i/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i/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i/>
      <sz val="10"/>
      <color rgb="FFFF0000"/>
      <name val="Arial"/>
      <family val="2"/>
      <charset val="238"/>
    </font>
    <font>
      <i/>
      <sz val="10"/>
      <color theme="9"/>
      <name val="Arial"/>
      <family val="2"/>
      <charset val="238"/>
    </font>
    <font>
      <b/>
      <i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9"/>
      <name val="Arial"/>
      <family val="2"/>
    </font>
    <font>
      <b/>
      <i/>
      <sz val="9"/>
      <color indexed="10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8"/>
      <color theme="9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08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 applyAlignment="1">
      <alignment horizontal="left"/>
    </xf>
    <xf numFmtId="4" fontId="0" fillId="0" borderId="0" xfId="0" applyNumberFormat="1"/>
    <xf numFmtId="0" fontId="4" fillId="0" borderId="0" xfId="0" applyFont="1"/>
    <xf numFmtId="0" fontId="6" fillId="0" borderId="0" xfId="0" applyFont="1" applyFill="1" applyBorder="1"/>
    <xf numFmtId="0" fontId="0" fillId="0" borderId="0" xfId="0" applyFill="1"/>
    <xf numFmtId="0" fontId="0" fillId="0" borderId="0" xfId="0" applyBorder="1"/>
    <xf numFmtId="0" fontId="0" fillId="0" borderId="0" xfId="0" applyFill="1" applyBorder="1"/>
    <xf numFmtId="0" fontId="10" fillId="0" borderId="0" xfId="0" applyFont="1" applyAlignment="1">
      <alignment horizontal="left"/>
    </xf>
    <xf numFmtId="0" fontId="10" fillId="0" borderId="0" xfId="0" applyFont="1" applyFill="1" applyBorder="1" applyAlignment="1">
      <alignment horizontal="left"/>
    </xf>
    <xf numFmtId="0" fontId="14" fillId="0" borderId="0" xfId="0" applyFont="1"/>
    <xf numFmtId="0" fontId="8" fillId="0" borderId="0" xfId="0" applyFont="1"/>
    <xf numFmtId="0" fontId="16" fillId="0" borderId="0" xfId="0" applyFont="1" applyFill="1" applyBorder="1"/>
    <xf numFmtId="0" fontId="16" fillId="0" borderId="0" xfId="0" applyFont="1" applyFill="1"/>
    <xf numFmtId="0" fontId="18" fillId="0" borderId="0" xfId="0" applyFont="1" applyFill="1" applyBorder="1" applyAlignment="1">
      <alignment horizontal="left"/>
    </xf>
    <xf numFmtId="0" fontId="18" fillId="0" borderId="0" xfId="0" applyFont="1" applyFill="1" applyBorder="1"/>
    <xf numFmtId="0" fontId="16" fillId="0" borderId="0" xfId="0" applyFont="1" applyFill="1" applyBorder="1" applyAlignment="1">
      <alignment horizontal="left"/>
    </xf>
    <xf numFmtId="4" fontId="0" fillId="0" borderId="0" xfId="0" applyNumberFormat="1" applyFill="1"/>
    <xf numFmtId="0" fontId="10" fillId="0" borderId="0" xfId="0" applyFont="1" applyFill="1" applyBorder="1"/>
    <xf numFmtId="0" fontId="7" fillId="0" borderId="0" xfId="0" applyFont="1" applyFill="1" applyBorder="1"/>
    <xf numFmtId="3" fontId="11" fillId="0" borderId="0" xfId="0" applyNumberFormat="1" applyFont="1" applyFill="1" applyBorder="1" applyAlignment="1">
      <alignment horizontal="left"/>
    </xf>
    <xf numFmtId="0" fontId="11" fillId="0" borderId="0" xfId="0" applyFont="1" applyFill="1" applyBorder="1" applyAlignment="1">
      <alignment wrapText="1"/>
    </xf>
    <xf numFmtId="3" fontId="10" fillId="0" borderId="0" xfId="0" applyNumberFormat="1" applyFont="1" applyFill="1" applyBorder="1" applyAlignment="1">
      <alignment horizontal="left"/>
    </xf>
    <xf numFmtId="0" fontId="4" fillId="0" borderId="0" xfId="0" applyFont="1" applyBorder="1"/>
    <xf numFmtId="0" fontId="10" fillId="0" borderId="0" xfId="0" applyFont="1" applyFill="1"/>
    <xf numFmtId="0" fontId="23" fillId="0" borderId="0" xfId="0" applyFont="1" applyFill="1"/>
    <xf numFmtId="3" fontId="22" fillId="0" borderId="0" xfId="0" applyNumberFormat="1" applyFont="1" applyFill="1"/>
    <xf numFmtId="3" fontId="15" fillId="0" borderId="0" xfId="0" applyNumberFormat="1" applyFont="1" applyFill="1" applyAlignment="1">
      <alignment horizontal="left"/>
    </xf>
    <xf numFmtId="0" fontId="15" fillId="0" borderId="0" xfId="0" applyFont="1" applyFill="1"/>
    <xf numFmtId="0" fontId="0" fillId="0" borderId="0" xfId="0" applyFill="1" applyAlignment="1">
      <alignment wrapText="1"/>
    </xf>
    <xf numFmtId="3" fontId="22" fillId="0" borderId="0" xfId="0" applyNumberFormat="1" applyFont="1" applyFill="1" applyAlignment="1">
      <alignment horizontal="left"/>
    </xf>
    <xf numFmtId="3" fontId="0" fillId="0" borderId="0" xfId="0" applyNumberFormat="1" applyFill="1" applyAlignment="1">
      <alignment horizontal="left"/>
    </xf>
    <xf numFmtId="3" fontId="0" fillId="0" borderId="0" xfId="0" applyNumberFormat="1" applyFill="1"/>
    <xf numFmtId="3" fontId="22" fillId="0" borderId="0" xfId="0" applyNumberFormat="1" applyFont="1" applyFill="1" applyAlignment="1">
      <alignment horizontal="right"/>
    </xf>
    <xf numFmtId="167" fontId="0" fillId="0" borderId="0" xfId="0" applyNumberFormat="1" applyFill="1" applyAlignment="1">
      <alignment horizontal="left"/>
    </xf>
    <xf numFmtId="167" fontId="15" fillId="0" borderId="0" xfId="0" applyNumberFormat="1" applyFont="1" applyFill="1" applyAlignment="1">
      <alignment horizontal="left"/>
    </xf>
    <xf numFmtId="167" fontId="22" fillId="0" borderId="0" xfId="0" applyNumberFormat="1" applyFont="1" applyFill="1" applyAlignment="1">
      <alignment horizontal="left"/>
    </xf>
    <xf numFmtId="3" fontId="22" fillId="0" borderId="0" xfId="0" applyNumberFormat="1" applyFont="1" applyFill="1" applyBorder="1" applyAlignment="1">
      <alignment horizontal="right"/>
    </xf>
    <xf numFmtId="3" fontId="15" fillId="0" borderId="0" xfId="0" applyNumberFormat="1" applyFont="1" applyFill="1"/>
    <xf numFmtId="168" fontId="15" fillId="0" borderId="0" xfId="0" applyNumberFormat="1" applyFont="1" applyFill="1" applyBorder="1" applyAlignment="1">
      <alignment horizontal="left"/>
    </xf>
    <xf numFmtId="168" fontId="15" fillId="0" borderId="0" xfId="0" applyNumberFormat="1" applyFont="1" applyFill="1" applyAlignment="1">
      <alignment horizontal="left"/>
    </xf>
    <xf numFmtId="0" fontId="14" fillId="0" borderId="4" xfId="0" applyFont="1" applyFill="1" applyBorder="1"/>
    <xf numFmtId="4" fontId="24" fillId="0" borderId="4" xfId="0" applyNumberFormat="1" applyFont="1" applyFill="1" applyBorder="1"/>
    <xf numFmtId="4" fontId="25" fillId="0" borderId="4" xfId="0" applyNumberFormat="1" applyFont="1" applyFill="1" applyBorder="1"/>
    <xf numFmtId="4" fontId="24" fillId="2" borderId="4" xfId="0" applyNumberFormat="1" applyFont="1" applyFill="1" applyBorder="1"/>
    <xf numFmtId="4" fontId="25" fillId="5" borderId="4" xfId="0" applyNumberFormat="1" applyFont="1" applyFill="1" applyBorder="1"/>
    <xf numFmtId="4" fontId="25" fillId="0" borderId="4" xfId="0" applyNumberFormat="1" applyFont="1" applyFill="1" applyBorder="1" applyAlignment="1">
      <alignment horizontal="right"/>
    </xf>
    <xf numFmtId="4" fontId="24" fillId="9" borderId="4" xfId="0" applyNumberFormat="1" applyFont="1" applyFill="1" applyBorder="1"/>
    <xf numFmtId="4" fontId="25" fillId="7" borderId="4" xfId="0" applyNumberFormat="1" applyFont="1" applyFill="1" applyBorder="1"/>
    <xf numFmtId="4" fontId="24" fillId="7" borderId="4" xfId="0" applyNumberFormat="1" applyFont="1" applyFill="1" applyBorder="1"/>
    <xf numFmtId="4" fontId="25" fillId="2" borderId="4" xfId="0" applyNumberFormat="1" applyFont="1" applyFill="1" applyBorder="1"/>
    <xf numFmtId="4" fontId="25" fillId="0" borderId="4" xfId="0" applyNumberFormat="1" applyFont="1" applyBorder="1"/>
    <xf numFmtId="0" fontId="15" fillId="0" borderId="4" xfId="0" applyFont="1" applyFill="1" applyBorder="1" applyAlignment="1">
      <alignment horizontal="left"/>
    </xf>
    <xf numFmtId="3" fontId="14" fillId="0" borderId="4" xfId="0" applyNumberFormat="1" applyFont="1" applyFill="1" applyBorder="1" applyAlignment="1">
      <alignment horizontal="left"/>
    </xf>
    <xf numFmtId="3" fontId="14" fillId="0" borderId="4" xfId="0" applyNumberFormat="1" applyFont="1" applyBorder="1" applyAlignment="1">
      <alignment horizontal="left"/>
    </xf>
    <xf numFmtId="0" fontId="14" fillId="0" borderId="4" xfId="0" applyFont="1" applyFill="1" applyBorder="1" applyAlignment="1">
      <alignment horizontal="left"/>
    </xf>
    <xf numFmtId="0" fontId="14" fillId="0" borderId="4" xfId="0" applyFont="1" applyBorder="1"/>
    <xf numFmtId="0" fontId="15" fillId="2" borderId="4" xfId="0" applyFont="1" applyFill="1" applyBorder="1" applyAlignment="1">
      <alignment horizontal="left"/>
    </xf>
    <xf numFmtId="0" fontId="27" fillId="0" borderId="0" xfId="0" applyFont="1"/>
    <xf numFmtId="0" fontId="25" fillId="0" borderId="0" xfId="0" applyFont="1"/>
    <xf numFmtId="0" fontId="25" fillId="2" borderId="2" xfId="0" applyFont="1" applyFill="1" applyBorder="1"/>
    <xf numFmtId="0" fontId="25" fillId="4" borderId="2" xfId="0" applyFont="1" applyFill="1" applyBorder="1"/>
    <xf numFmtId="0" fontId="24" fillId="5" borderId="4" xfId="0" applyFont="1" applyFill="1" applyBorder="1" applyAlignment="1">
      <alignment horizontal="left"/>
    </xf>
    <xf numFmtId="0" fontId="25" fillId="5" borderId="1" xfId="0" applyFont="1" applyFill="1" applyBorder="1"/>
    <xf numFmtId="0" fontId="24" fillId="0" borderId="4" xfId="0" applyFont="1" applyFill="1" applyBorder="1" applyAlignment="1">
      <alignment horizontal="left"/>
    </xf>
    <xf numFmtId="0" fontId="25" fillId="0" borderId="1" xfId="0" applyFont="1" applyFill="1" applyBorder="1"/>
    <xf numFmtId="0" fontId="14" fillId="0" borderId="0" xfId="0" applyFont="1" applyFill="1"/>
    <xf numFmtId="4" fontId="30" fillId="0" borderId="4" xfId="0" applyNumberFormat="1" applyFont="1" applyFill="1" applyBorder="1"/>
    <xf numFmtId="0" fontId="25" fillId="0" borderId="4" xfId="0" applyFont="1" applyFill="1" applyBorder="1"/>
    <xf numFmtId="0" fontId="25" fillId="0" borderId="4" xfId="0" applyFont="1" applyBorder="1"/>
    <xf numFmtId="3" fontId="25" fillId="0" borderId="4" xfId="0" applyNumberFormat="1" applyFont="1" applyFill="1" applyBorder="1"/>
    <xf numFmtId="0" fontId="29" fillId="0" borderId="4" xfId="0" applyFont="1" applyBorder="1"/>
    <xf numFmtId="0" fontId="29" fillId="0" borderId="0" xfId="0" applyFont="1"/>
    <xf numFmtId="3" fontId="15" fillId="0" borderId="4" xfId="0" applyNumberFormat="1" applyFont="1" applyFill="1" applyBorder="1" applyAlignment="1">
      <alignment horizontal="left"/>
    </xf>
    <xf numFmtId="4" fontId="24" fillId="0" borderId="4" xfId="0" applyNumberFormat="1" applyFont="1" applyFill="1" applyBorder="1" applyAlignment="1">
      <alignment wrapText="1"/>
    </xf>
    <xf numFmtId="4" fontId="24" fillId="2" borderId="4" xfId="0" applyNumberFormat="1" applyFont="1" applyFill="1" applyBorder="1" applyAlignment="1">
      <alignment wrapText="1"/>
    </xf>
    <xf numFmtId="4" fontId="25" fillId="0" borderId="4" xfId="0" applyNumberFormat="1" applyFont="1" applyFill="1" applyBorder="1" applyAlignment="1">
      <alignment wrapText="1"/>
    </xf>
    <xf numFmtId="4" fontId="24" fillId="2" borderId="4" xfId="0" applyNumberFormat="1" applyFont="1" applyFill="1" applyBorder="1" applyAlignment="1"/>
    <xf numFmtId="4" fontId="24" fillId="0" borderId="4" xfId="0" applyNumberFormat="1" applyFont="1" applyFill="1" applyBorder="1" applyAlignment="1"/>
    <xf numFmtId="4" fontId="24" fillId="4" borderId="4" xfId="0" applyNumberFormat="1" applyFont="1" applyFill="1" applyBorder="1"/>
    <xf numFmtId="4" fontId="24" fillId="4" borderId="4" xfId="0" applyNumberFormat="1" applyFont="1" applyFill="1" applyBorder="1" applyAlignment="1">
      <alignment vertical="center" wrapText="1"/>
    </xf>
    <xf numFmtId="3" fontId="29" fillId="0" borderId="4" xfId="0" applyNumberFormat="1" applyFont="1" applyBorder="1" applyAlignment="1">
      <alignment horizontal="left"/>
    </xf>
    <xf numFmtId="4" fontId="25" fillId="0" borderId="0" xfId="0" applyNumberFormat="1" applyFont="1" applyFill="1" applyBorder="1"/>
    <xf numFmtId="4" fontId="24" fillId="6" borderId="4" xfId="0" applyNumberFormat="1" applyFont="1" applyFill="1" applyBorder="1" applyAlignment="1">
      <alignment wrapText="1"/>
    </xf>
    <xf numFmtId="4" fontId="25" fillId="9" borderId="4" xfId="0" applyNumberFormat="1" applyFont="1" applyFill="1" applyBorder="1"/>
    <xf numFmtId="0" fontId="14" fillId="0" borderId="4" xfId="0" applyFont="1" applyBorder="1" applyAlignment="1">
      <alignment horizontal="left"/>
    </xf>
    <xf numFmtId="0" fontId="14" fillId="3" borderId="4" xfId="0" applyFont="1" applyFill="1" applyBorder="1" applyAlignment="1">
      <alignment horizontal="left"/>
    </xf>
    <xf numFmtId="3" fontId="14" fillId="3" borderId="4" xfId="0" applyNumberFormat="1" applyFont="1" applyFill="1" applyBorder="1" applyAlignment="1">
      <alignment horizontal="left"/>
    </xf>
    <xf numFmtId="3" fontId="15" fillId="3" borderId="4" xfId="0" applyNumberFormat="1" applyFont="1" applyFill="1" applyBorder="1" applyAlignment="1">
      <alignment horizontal="left"/>
    </xf>
    <xf numFmtId="0" fontId="24" fillId="0" borderId="4" xfId="0" applyFont="1" applyFill="1" applyBorder="1" applyAlignment="1">
      <alignment wrapText="1"/>
    </xf>
    <xf numFmtId="0" fontId="24" fillId="2" borderId="4" xfId="0" applyFont="1" applyFill="1" applyBorder="1" applyAlignment="1">
      <alignment horizontal="left"/>
    </xf>
    <xf numFmtId="3" fontId="15" fillId="0" borderId="4" xfId="0" applyNumberFormat="1" applyFont="1" applyBorder="1" applyAlignment="1">
      <alignment horizontal="left"/>
    </xf>
    <xf numFmtId="0" fontId="15" fillId="0" borderId="4" xfId="0" applyFont="1" applyFill="1" applyBorder="1"/>
    <xf numFmtId="0" fontId="24" fillId="2" borderId="4" xfId="0" applyFont="1" applyFill="1" applyBorder="1"/>
    <xf numFmtId="0" fontId="24" fillId="0" borderId="4" xfId="0" applyFont="1" applyFill="1" applyBorder="1"/>
    <xf numFmtId="3" fontId="14" fillId="0" borderId="4" xfId="0" applyNumberFormat="1" applyFont="1" applyBorder="1"/>
    <xf numFmtId="14" fontId="25" fillId="0" borderId="4" xfId="0" applyNumberFormat="1" applyFont="1" applyFill="1" applyBorder="1"/>
    <xf numFmtId="0" fontId="25" fillId="0" borderId="4" xfId="0" applyFont="1" applyFill="1" applyBorder="1" applyAlignment="1">
      <alignment horizontal="left"/>
    </xf>
    <xf numFmtId="0" fontId="25" fillId="0" borderId="4" xfId="0" applyFont="1" applyFill="1" applyBorder="1" applyAlignment="1">
      <alignment wrapText="1"/>
    </xf>
    <xf numFmtId="14" fontId="14" fillId="0" borderId="4" xfId="0" applyNumberFormat="1" applyFont="1" applyFill="1" applyBorder="1"/>
    <xf numFmtId="3" fontId="25" fillId="0" borderId="4" xfId="0" applyNumberFormat="1" applyFont="1" applyFill="1" applyBorder="1" applyAlignment="1">
      <alignment horizontal="left"/>
    </xf>
    <xf numFmtId="0" fontId="25" fillId="3" borderId="4" xfId="0" applyFont="1" applyFill="1" applyBorder="1" applyAlignment="1">
      <alignment horizontal="left"/>
    </xf>
    <xf numFmtId="0" fontId="25" fillId="0" borderId="4" xfId="0" applyNumberFormat="1" applyFont="1" applyFill="1" applyBorder="1"/>
    <xf numFmtId="0" fontId="25" fillId="3" borderId="4" xfId="0" applyFont="1" applyFill="1" applyBorder="1"/>
    <xf numFmtId="0" fontId="29" fillId="0" borderId="0" xfId="0" applyFont="1" applyBorder="1"/>
    <xf numFmtId="0" fontId="25" fillId="4" borderId="4" xfId="0" applyFont="1" applyFill="1" applyBorder="1" applyAlignment="1">
      <alignment horizontal="left"/>
    </xf>
    <xf numFmtId="4" fontId="25" fillId="0" borderId="1" xfId="0" applyNumberFormat="1" applyFont="1" applyFill="1" applyBorder="1"/>
    <xf numFmtId="0" fontId="29" fillId="0" borderId="4" xfId="0" applyFont="1" applyBorder="1" applyAlignment="1">
      <alignment horizontal="left"/>
    </xf>
    <xf numFmtId="2" fontId="14" fillId="0" borderId="4" xfId="0" applyNumberFormat="1" applyFont="1" applyFill="1" applyBorder="1"/>
    <xf numFmtId="0" fontId="14" fillId="5" borderId="4" xfId="0" applyFont="1" applyFill="1" applyBorder="1" applyAlignment="1">
      <alignment vertical="center"/>
    </xf>
    <xf numFmtId="0" fontId="14" fillId="5" borderId="4" xfId="0" applyFont="1" applyFill="1" applyBorder="1" applyAlignment="1">
      <alignment horizontal="left" vertical="center"/>
    </xf>
    <xf numFmtId="0" fontId="25" fillId="2" borderId="1" xfId="0" applyFont="1" applyFill="1" applyBorder="1" applyAlignment="1">
      <alignment horizontal="left"/>
    </xf>
    <xf numFmtId="0" fontId="25" fillId="4" borderId="1" xfId="0" applyFont="1" applyFill="1" applyBorder="1" applyAlignment="1">
      <alignment horizontal="left"/>
    </xf>
    <xf numFmtId="0" fontId="25" fillId="5" borderId="4" xfId="0" applyFont="1" applyFill="1" applyBorder="1" applyAlignment="1">
      <alignment horizontal="left"/>
    </xf>
    <xf numFmtId="3" fontId="25" fillId="0" borderId="4" xfId="0" applyNumberFormat="1" applyFont="1" applyBorder="1" applyAlignment="1">
      <alignment horizontal="left"/>
    </xf>
    <xf numFmtId="0" fontId="25" fillId="0" borderId="6" xfId="0" applyFont="1" applyFill="1" applyBorder="1"/>
    <xf numFmtId="0" fontId="30" fillId="0" borderId="4" xfId="0" applyFont="1" applyBorder="1"/>
    <xf numFmtId="0" fontId="25" fillId="4" borderId="1" xfId="0" applyFont="1" applyFill="1" applyBorder="1"/>
    <xf numFmtId="3" fontId="30" fillId="0" borderId="4" xfId="0" applyNumberFormat="1" applyFont="1" applyFill="1" applyBorder="1"/>
    <xf numFmtId="3" fontId="25" fillId="4" borderId="4" xfId="0" applyNumberFormat="1" applyFont="1" applyFill="1" applyBorder="1"/>
    <xf numFmtId="0" fontId="25" fillId="0" borderId="0" xfId="0" applyFont="1" applyBorder="1"/>
    <xf numFmtId="0" fontId="24" fillId="0" borderId="1" xfId="0" applyFont="1" applyFill="1" applyBorder="1"/>
    <xf numFmtId="0" fontId="24" fillId="2" borderId="1" xfId="0" applyFont="1" applyFill="1" applyBorder="1"/>
    <xf numFmtId="0" fontId="24" fillId="4" borderId="4" xfId="0" applyFont="1" applyFill="1" applyBorder="1" applyAlignment="1">
      <alignment horizontal="left"/>
    </xf>
    <xf numFmtId="0" fontId="24" fillId="4" borderId="1" xfId="0" applyFont="1" applyFill="1" applyBorder="1"/>
    <xf numFmtId="3" fontId="24" fillId="5" borderId="4" xfId="0" applyNumberFormat="1" applyFont="1" applyFill="1" applyBorder="1"/>
    <xf numFmtId="14" fontId="24" fillId="2" borderId="4" xfId="0" applyNumberFormat="1" applyFont="1" applyFill="1" applyBorder="1"/>
    <xf numFmtId="0" fontId="24" fillId="2" borderId="4" xfId="0" applyFont="1" applyFill="1" applyBorder="1" applyAlignment="1">
      <alignment wrapText="1"/>
    </xf>
    <xf numFmtId="0" fontId="24" fillId="3" borderId="4" xfId="0" applyFont="1" applyFill="1" applyBorder="1" applyAlignment="1">
      <alignment horizontal="left"/>
    </xf>
    <xf numFmtId="0" fontId="33" fillId="0" borderId="4" xfId="0" applyFont="1" applyBorder="1"/>
    <xf numFmtId="3" fontId="24" fillId="3" borderId="4" xfId="0" applyNumberFormat="1" applyFont="1" applyFill="1" applyBorder="1" applyAlignment="1">
      <alignment horizontal="left"/>
    </xf>
    <xf numFmtId="0" fontId="26" fillId="0" borderId="0" xfId="0" applyFont="1"/>
    <xf numFmtId="3" fontId="24" fillId="0" borderId="4" xfId="0" applyNumberFormat="1" applyFont="1" applyFill="1" applyBorder="1" applyAlignment="1">
      <alignment horizontal="left"/>
    </xf>
    <xf numFmtId="0" fontId="24" fillId="2" borderId="4" xfId="0" applyNumberFormat="1" applyFont="1" applyFill="1" applyBorder="1"/>
    <xf numFmtId="0" fontId="35" fillId="0" borderId="0" xfId="0" applyFont="1"/>
    <xf numFmtId="0" fontId="36" fillId="0" borderId="0" xfId="0" applyFont="1" applyFill="1" applyBorder="1"/>
    <xf numFmtId="0" fontId="36" fillId="0" borderId="0" xfId="0" applyFont="1"/>
    <xf numFmtId="0" fontId="37" fillId="0" borderId="0" xfId="0" applyFont="1" applyAlignment="1">
      <alignment horizontal="left"/>
    </xf>
    <xf numFmtId="0" fontId="25" fillId="0" borderId="4" xfId="0" applyFont="1" applyBorder="1" applyAlignment="1">
      <alignment horizontal="left"/>
    </xf>
    <xf numFmtId="0" fontId="25" fillId="3" borderId="4" xfId="0" applyFont="1" applyFill="1" applyBorder="1" applyAlignment="1">
      <alignment wrapText="1"/>
    </xf>
    <xf numFmtId="0" fontId="24" fillId="3" borderId="4" xfId="0" applyFont="1" applyFill="1" applyBorder="1" applyAlignment="1">
      <alignment wrapText="1"/>
    </xf>
    <xf numFmtId="0" fontId="24" fillId="0" borderId="4" xfId="0" applyFont="1" applyBorder="1"/>
    <xf numFmtId="0" fontId="30" fillId="0" borderId="0" xfId="0" applyFont="1" applyBorder="1"/>
    <xf numFmtId="0" fontId="25" fillId="5" borderId="4" xfId="0" applyFont="1" applyFill="1" applyBorder="1" applyAlignment="1">
      <alignment vertical="center" wrapText="1"/>
    </xf>
    <xf numFmtId="0" fontId="30" fillId="0" borderId="4" xfId="0" applyFont="1" applyBorder="1" applyAlignment="1">
      <alignment wrapText="1"/>
    </xf>
    <xf numFmtId="0" fontId="36" fillId="0" borderId="0" xfId="0" applyFont="1" applyBorder="1"/>
    <xf numFmtId="0" fontId="3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166" fontId="32" fillId="0" borderId="0" xfId="1" applyNumberFormat="1" applyFont="1" applyFill="1" applyBorder="1"/>
    <xf numFmtId="4" fontId="13" fillId="0" borderId="0" xfId="1" applyNumberFormat="1" applyFont="1" applyFill="1" applyBorder="1" applyAlignment="1">
      <alignment wrapText="1"/>
    </xf>
    <xf numFmtId="4" fontId="13" fillId="0" borderId="0" xfId="0" applyNumberFormat="1" applyFont="1" applyFill="1" applyBorder="1" applyAlignment="1">
      <alignment wrapText="1"/>
    </xf>
    <xf numFmtId="0" fontId="13" fillId="0" borderId="0" xfId="0" applyFont="1" applyFill="1" applyBorder="1"/>
    <xf numFmtId="4" fontId="38" fillId="0" borderId="0" xfId="1" applyNumberFormat="1" applyFont="1" applyFill="1" applyBorder="1"/>
    <xf numFmtId="4" fontId="38" fillId="0" borderId="0" xfId="0" applyNumberFormat="1" applyFont="1" applyFill="1" applyBorder="1"/>
    <xf numFmtId="0" fontId="15" fillId="4" borderId="4" xfId="0" applyFont="1" applyFill="1" applyBorder="1" applyAlignment="1">
      <alignment vertical="center"/>
    </xf>
    <xf numFmtId="0" fontId="15" fillId="4" borderId="4" xfId="0" applyFont="1" applyFill="1" applyBorder="1" applyAlignment="1">
      <alignment horizontal="left" vertical="center"/>
    </xf>
    <xf numFmtId="0" fontId="24" fillId="4" borderId="4" xfId="0" applyFont="1" applyFill="1" applyBorder="1" applyAlignment="1">
      <alignment vertical="center" wrapText="1"/>
    </xf>
    <xf numFmtId="14" fontId="24" fillId="4" borderId="4" xfId="0" applyNumberFormat="1" applyFont="1" applyFill="1" applyBorder="1"/>
    <xf numFmtId="0" fontId="24" fillId="4" borderId="4" xfId="0" applyFont="1" applyFill="1" applyBorder="1" applyAlignment="1">
      <alignment wrapText="1"/>
    </xf>
    <xf numFmtId="0" fontId="24" fillId="4" borderId="4" xfId="0" applyFont="1" applyFill="1" applyBorder="1"/>
    <xf numFmtId="0" fontId="0" fillId="0" borderId="4" xfId="0" applyBorder="1"/>
    <xf numFmtId="4" fontId="25" fillId="0" borderId="1" xfId="0" applyNumberFormat="1" applyFont="1" applyFill="1" applyBorder="1" applyAlignment="1">
      <alignment wrapText="1"/>
    </xf>
    <xf numFmtId="4" fontId="24" fillId="2" borderId="1" xfId="0" applyNumberFormat="1" applyFont="1" applyFill="1" applyBorder="1" applyAlignment="1">
      <alignment wrapText="1"/>
    </xf>
    <xf numFmtId="0" fontId="15" fillId="5" borderId="4" xfId="0" applyFont="1" applyFill="1" applyBorder="1"/>
    <xf numFmtId="0" fontId="15" fillId="5" borderId="4" xfId="0" applyFont="1" applyFill="1" applyBorder="1" applyAlignment="1">
      <alignment horizontal="left"/>
    </xf>
    <xf numFmtId="0" fontId="24" fillId="5" borderId="1" xfId="0" applyFont="1" applyFill="1" applyBorder="1" applyAlignment="1">
      <alignment wrapText="1"/>
    </xf>
    <xf numFmtId="4" fontId="24" fillId="5" borderId="1" xfId="0" applyNumberFormat="1" applyFont="1" applyFill="1" applyBorder="1" applyAlignment="1">
      <alignment wrapText="1"/>
    </xf>
    <xf numFmtId="0" fontId="31" fillId="0" borderId="4" xfId="0" applyFont="1" applyBorder="1"/>
    <xf numFmtId="0" fontId="39" fillId="0" borderId="4" xfId="0" applyFont="1" applyFill="1" applyBorder="1"/>
    <xf numFmtId="0" fontId="39" fillId="0" borderId="0" xfId="0" applyFont="1" applyFill="1" applyBorder="1"/>
    <xf numFmtId="0" fontId="41" fillId="0" borderId="4" xfId="0" applyFont="1" applyFill="1" applyBorder="1" applyAlignment="1">
      <alignment wrapText="1"/>
    </xf>
    <xf numFmtId="0" fontId="24" fillId="6" borderId="4" xfId="0" applyFont="1" applyFill="1" applyBorder="1" applyAlignment="1">
      <alignment horizontal="left"/>
    </xf>
    <xf numFmtId="0" fontId="25" fillId="7" borderId="4" xfId="0" applyFont="1" applyFill="1" applyBorder="1"/>
    <xf numFmtId="0" fontId="25" fillId="8" borderId="4" xfId="0" applyFont="1" applyFill="1" applyBorder="1"/>
    <xf numFmtId="0" fontId="41" fillId="7" borderId="4" xfId="0" applyFont="1" applyFill="1" applyBorder="1" applyAlignment="1">
      <alignment wrapText="1"/>
    </xf>
    <xf numFmtId="0" fontId="41" fillId="8" borderId="4" xfId="0" applyFont="1" applyFill="1" applyBorder="1" applyAlignment="1">
      <alignment wrapText="1"/>
    </xf>
    <xf numFmtId="0" fontId="40" fillId="10" borderId="4" xfId="0" applyFont="1" applyFill="1" applyBorder="1" applyAlignment="1">
      <alignment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/>
    </xf>
    <xf numFmtId="0" fontId="42" fillId="11" borderId="9" xfId="0" applyFont="1" applyFill="1" applyBorder="1" applyAlignment="1">
      <alignment horizontal="left"/>
    </xf>
    <xf numFmtId="0" fontId="42" fillId="11" borderId="10" xfId="0" applyFont="1" applyFill="1" applyBorder="1" applyAlignment="1">
      <alignment horizontal="left"/>
    </xf>
    <xf numFmtId="0" fontId="0" fillId="12" borderId="4" xfId="0" applyFill="1" applyBorder="1"/>
    <xf numFmtId="0" fontId="44" fillId="13" borderId="12" xfId="0" applyFont="1" applyFill="1" applyBorder="1" applyAlignment="1">
      <alignment vertical="center" wrapText="1"/>
    </xf>
    <xf numFmtId="0" fontId="44" fillId="13" borderId="4" xfId="0" applyFont="1" applyFill="1" applyBorder="1" applyAlignment="1">
      <alignment horizontal="center" vertical="center" wrapText="1"/>
    </xf>
    <xf numFmtId="0" fontId="44" fillId="13" borderId="4" xfId="0" applyFont="1" applyFill="1" applyBorder="1" applyAlignment="1">
      <alignment horizontal="left" vertical="center" wrapText="1"/>
    </xf>
    <xf numFmtId="0" fontId="44" fillId="13" borderId="4" xfId="0" applyFont="1" applyFill="1" applyBorder="1" applyAlignment="1">
      <alignment vertical="center" wrapText="1"/>
    </xf>
    <xf numFmtId="4" fontId="45" fillId="13" borderId="4" xfId="0" applyNumberFormat="1" applyFont="1" applyFill="1" applyBorder="1"/>
    <xf numFmtId="0" fontId="46" fillId="11" borderId="12" xfId="0" applyFont="1" applyFill="1" applyBorder="1" applyAlignment="1">
      <alignment horizontal="center"/>
    </xf>
    <xf numFmtId="0" fontId="43" fillId="11" borderId="4" xfId="0" applyFont="1" applyFill="1" applyBorder="1" applyAlignment="1">
      <alignment horizontal="center"/>
    </xf>
    <xf numFmtId="4" fontId="24" fillId="11" borderId="4" xfId="0" applyNumberFormat="1" applyFont="1" applyFill="1" applyBorder="1"/>
    <xf numFmtId="0" fontId="48" fillId="0" borderId="12" xfId="0" applyFont="1" applyBorder="1" applyAlignment="1">
      <alignment horizontal="center"/>
    </xf>
    <xf numFmtId="0" fontId="48" fillId="0" borderId="4" xfId="0" applyFont="1" applyBorder="1" applyAlignment="1">
      <alignment horizontal="center"/>
    </xf>
    <xf numFmtId="0" fontId="49" fillId="0" borderId="4" xfId="0" applyFont="1" applyBorder="1" applyAlignment="1">
      <alignment horizontal="center"/>
    </xf>
    <xf numFmtId="0" fontId="50" fillId="0" borderId="4" xfId="0" applyFont="1" applyFill="1" applyBorder="1" applyAlignment="1">
      <alignment horizontal="left"/>
    </xf>
    <xf numFmtId="0" fontId="50" fillId="0" borderId="4" xfId="0" applyFont="1" applyFill="1" applyBorder="1" applyAlignment="1">
      <alignment wrapText="1"/>
    </xf>
    <xf numFmtId="0" fontId="32" fillId="0" borderId="4" xfId="0" applyFont="1" applyFill="1" applyBorder="1" applyAlignment="1">
      <alignment horizontal="left"/>
    </xf>
    <xf numFmtId="0" fontId="32" fillId="0" borderId="4" xfId="0" applyFont="1" applyFill="1" applyBorder="1" applyAlignment="1">
      <alignment wrapText="1"/>
    </xf>
    <xf numFmtId="3" fontId="32" fillId="0" borderId="4" xfId="0" applyNumberFormat="1" applyFont="1" applyFill="1" applyBorder="1" applyAlignment="1">
      <alignment horizontal="left"/>
    </xf>
    <xf numFmtId="3" fontId="50" fillId="0" borderId="4" xfId="0" applyNumberFormat="1" applyFont="1" applyFill="1" applyBorder="1" applyAlignment="1">
      <alignment horizontal="left"/>
    </xf>
    <xf numFmtId="0" fontId="50" fillId="3" borderId="4" xfId="0" applyFont="1" applyFill="1" applyBorder="1" applyAlignment="1">
      <alignment horizontal="left"/>
    </xf>
    <xf numFmtId="0" fontId="50" fillId="0" borderId="4" xfId="0" applyFont="1" applyFill="1" applyBorder="1"/>
    <xf numFmtId="3" fontId="25" fillId="3" borderId="4" xfId="0" applyNumberFormat="1" applyFont="1" applyFill="1" applyBorder="1" applyAlignment="1">
      <alignment horizontal="left"/>
    </xf>
    <xf numFmtId="3" fontId="32" fillId="3" borderId="4" xfId="0" applyNumberFormat="1" applyFont="1" applyFill="1" applyBorder="1" applyAlignment="1">
      <alignment horizontal="left"/>
    </xf>
    <xf numFmtId="0" fontId="32" fillId="3" borderId="4" xfId="0" applyFont="1" applyFill="1" applyBorder="1" applyAlignment="1">
      <alignment horizontal="left"/>
    </xf>
    <xf numFmtId="0" fontId="32" fillId="3" borderId="4" xfId="0" applyFont="1" applyFill="1" applyBorder="1" applyAlignment="1">
      <alignment wrapText="1"/>
    </xf>
    <xf numFmtId="3" fontId="32" fillId="0" borderId="4" xfId="0" applyNumberFormat="1" applyFont="1" applyBorder="1" applyAlignment="1">
      <alignment horizontal="left"/>
    </xf>
    <xf numFmtId="0" fontId="48" fillId="13" borderId="12" xfId="0" applyFont="1" applyFill="1" applyBorder="1" applyAlignment="1">
      <alignment horizontal="center"/>
    </xf>
    <xf numFmtId="0" fontId="48" fillId="13" borderId="4" xfId="0" applyFont="1" applyFill="1" applyBorder="1" applyAlignment="1">
      <alignment horizontal="center"/>
    </xf>
    <xf numFmtId="0" fontId="24" fillId="13" borderId="4" xfId="0" applyFont="1" applyFill="1" applyBorder="1" applyAlignment="1">
      <alignment horizontal="left"/>
    </xf>
    <xf numFmtId="4" fontId="24" fillId="13" borderId="4" xfId="0" applyNumberFormat="1" applyFont="1" applyFill="1" applyBorder="1" applyAlignment="1"/>
    <xf numFmtId="0" fontId="50" fillId="0" borderId="3" xfId="0" applyFont="1" applyFill="1" applyBorder="1" applyAlignment="1">
      <alignment horizontal="left"/>
    </xf>
    <xf numFmtId="3" fontId="50" fillId="0" borderId="3" xfId="0" applyNumberFormat="1" applyFont="1" applyFill="1" applyBorder="1" applyAlignment="1">
      <alignment horizontal="left"/>
    </xf>
    <xf numFmtId="0" fontId="24" fillId="0" borderId="3" xfId="0" applyFont="1" applyFill="1" applyBorder="1" applyAlignment="1">
      <alignment horizontal="left"/>
    </xf>
    <xf numFmtId="0" fontId="25" fillId="0" borderId="3" xfId="0" applyFont="1" applyFill="1" applyBorder="1" applyAlignment="1">
      <alignment horizontal="left"/>
    </xf>
    <xf numFmtId="3" fontId="32" fillId="0" borderId="3" xfId="0" applyNumberFormat="1" applyFont="1" applyFill="1" applyBorder="1" applyAlignment="1">
      <alignment horizontal="left"/>
    </xf>
    <xf numFmtId="0" fontId="25" fillId="0" borderId="0" xfId="0" applyFont="1" applyAlignment="1">
      <alignment horizontal="left"/>
    </xf>
    <xf numFmtId="14" fontId="25" fillId="0" borderId="4" xfId="0" applyNumberFormat="1" applyFont="1" applyBorder="1" applyAlignment="1">
      <alignment horizontal="left"/>
    </xf>
    <xf numFmtId="3" fontId="24" fillId="0" borderId="4" xfId="0" applyNumberFormat="1" applyFont="1" applyBorder="1" applyAlignment="1">
      <alignment horizontal="left"/>
    </xf>
    <xf numFmtId="0" fontId="24" fillId="0" borderId="4" xfId="0" applyFont="1" applyBorder="1" applyAlignment="1">
      <alignment horizontal="left"/>
    </xf>
    <xf numFmtId="0" fontId="50" fillId="13" borderId="4" xfId="0" applyFont="1" applyFill="1" applyBorder="1"/>
    <xf numFmtId="0" fontId="50" fillId="13" borderId="4" xfId="0" applyFont="1" applyFill="1" applyBorder="1" applyAlignment="1">
      <alignment horizontal="left"/>
    </xf>
    <xf numFmtId="0" fontId="50" fillId="13" borderId="4" xfId="0" applyFont="1" applyFill="1" applyBorder="1" applyAlignment="1">
      <alignment wrapText="1"/>
    </xf>
    <xf numFmtId="4" fontId="24" fillId="13" borderId="4" xfId="0" applyNumberFormat="1" applyFont="1" applyFill="1" applyBorder="1" applyAlignment="1">
      <alignment wrapText="1"/>
    </xf>
    <xf numFmtId="0" fontId="32" fillId="13" borderId="4" xfId="0" applyFont="1" applyFill="1" applyBorder="1" applyAlignment="1">
      <alignment horizontal="left"/>
    </xf>
    <xf numFmtId="0" fontId="32" fillId="13" borderId="4" xfId="0" applyFont="1" applyFill="1" applyBorder="1" applyAlignment="1">
      <alignment wrapText="1"/>
    </xf>
    <xf numFmtId="0" fontId="48" fillId="11" borderId="12" xfId="0" applyFont="1" applyFill="1" applyBorder="1" applyAlignment="1">
      <alignment horizontal="center"/>
    </xf>
    <xf numFmtId="0" fontId="48" fillId="11" borderId="4" xfId="0" applyFont="1" applyFill="1" applyBorder="1" applyAlignment="1">
      <alignment horizontal="center" vertical="center"/>
    </xf>
    <xf numFmtId="0" fontId="48" fillId="11" borderId="4" xfId="0" applyFont="1" applyFill="1" applyBorder="1" applyAlignment="1">
      <alignment horizontal="center"/>
    </xf>
    <xf numFmtId="0" fontId="51" fillId="13" borderId="12" xfId="0" applyFont="1" applyFill="1" applyBorder="1" applyAlignment="1">
      <alignment vertical="center" wrapText="1"/>
    </xf>
    <xf numFmtId="0" fontId="51" fillId="13" borderId="4" xfId="0" applyFont="1" applyFill="1" applyBorder="1" applyAlignment="1">
      <alignment horizontal="center" vertical="center" wrapText="1"/>
    </xf>
    <xf numFmtId="0" fontId="51" fillId="13" borderId="4" xfId="0" applyFont="1" applyFill="1" applyBorder="1" applyAlignment="1">
      <alignment horizontal="left" vertical="center" wrapText="1"/>
    </xf>
    <xf numFmtId="0" fontId="51" fillId="13" borderId="4" xfId="0" applyFont="1" applyFill="1" applyBorder="1" applyAlignment="1">
      <alignment vertical="center" wrapText="1"/>
    </xf>
    <xf numFmtId="4" fontId="24" fillId="14" borderId="4" xfId="0" applyNumberFormat="1" applyFont="1" applyFill="1" applyBorder="1"/>
    <xf numFmtId="0" fontId="51" fillId="4" borderId="4" xfId="0" applyFont="1" applyFill="1" applyBorder="1" applyAlignment="1">
      <alignment vertical="center" wrapText="1"/>
    </xf>
    <xf numFmtId="0" fontId="25" fillId="4" borderId="4" xfId="0" applyFont="1" applyFill="1" applyBorder="1"/>
    <xf numFmtId="0" fontId="25" fillId="7" borderId="4" xfId="0" applyFont="1" applyFill="1" applyBorder="1" applyAlignment="1">
      <alignment horizontal="center"/>
    </xf>
    <xf numFmtId="0" fontId="25" fillId="7" borderId="4" xfId="0" applyFont="1" applyFill="1" applyBorder="1" applyAlignment="1">
      <alignment wrapText="1"/>
    </xf>
    <xf numFmtId="0" fontId="51" fillId="4" borderId="4" xfId="0" applyFont="1" applyFill="1" applyBorder="1" applyAlignment="1">
      <alignment horizontal="center" vertical="center" wrapText="1"/>
    </xf>
    <xf numFmtId="0" fontId="51" fillId="4" borderId="4" xfId="0" applyFont="1" applyFill="1" applyBorder="1" applyAlignment="1">
      <alignment horizontal="left" vertical="center" wrapText="1"/>
    </xf>
    <xf numFmtId="14" fontId="49" fillId="4" borderId="4" xfId="0" applyNumberFormat="1" applyFont="1" applyFill="1" applyBorder="1" applyAlignment="1">
      <alignment horizontal="center"/>
    </xf>
    <xf numFmtId="14" fontId="32" fillId="4" borderId="4" xfId="0" applyNumberFormat="1" applyFont="1" applyFill="1" applyBorder="1"/>
    <xf numFmtId="14" fontId="32" fillId="7" borderId="4" xfId="0" applyNumberFormat="1" applyFont="1" applyFill="1" applyBorder="1"/>
    <xf numFmtId="4" fontId="25" fillId="0" borderId="0" xfId="0" applyNumberFormat="1" applyFont="1" applyFill="1"/>
    <xf numFmtId="4" fontId="25" fillId="0" borderId="0" xfId="0" applyNumberFormat="1" applyFont="1"/>
    <xf numFmtId="0" fontId="52" fillId="11" borderId="11" xfId="0" applyFont="1" applyFill="1" applyBorder="1" applyAlignment="1"/>
    <xf numFmtId="0" fontId="52" fillId="11" borderId="2" xfId="0" applyFont="1" applyFill="1" applyBorder="1" applyAlignment="1"/>
    <xf numFmtId="0" fontId="52" fillId="11" borderId="3" xfId="0" applyFont="1" applyFill="1" applyBorder="1" applyAlignment="1"/>
    <xf numFmtId="0" fontId="53" fillId="11" borderId="10" xfId="0" applyFont="1" applyFill="1" applyBorder="1" applyAlignment="1"/>
    <xf numFmtId="0" fontId="0" fillId="0" borderId="13" xfId="0" applyBorder="1"/>
    <xf numFmtId="0" fontId="43" fillId="11" borderId="3" xfId="0" applyFont="1" applyFill="1" applyBorder="1" applyAlignment="1">
      <alignment horizontal="center"/>
    </xf>
    <xf numFmtId="0" fontId="4" fillId="13" borderId="12" xfId="0" applyFont="1" applyFill="1" applyBorder="1"/>
    <xf numFmtId="14" fontId="9" fillId="13" borderId="4" xfId="0" applyNumberFormat="1" applyFont="1" applyFill="1" applyBorder="1" applyAlignment="1">
      <alignment horizontal="center"/>
    </xf>
    <xf numFmtId="0" fontId="24" fillId="13" borderId="0" xfId="0" applyFont="1" applyFill="1" applyAlignment="1">
      <alignment horizontal="center"/>
    </xf>
    <xf numFmtId="4" fontId="4" fillId="0" borderId="0" xfId="0" applyNumberFormat="1" applyFont="1" applyFill="1" applyBorder="1"/>
    <xf numFmtId="0" fontId="4" fillId="0" borderId="12" xfId="0" applyFont="1" applyBorder="1"/>
    <xf numFmtId="0" fontId="4" fillId="0" borderId="4" xfId="0" applyFont="1" applyBorder="1"/>
    <xf numFmtId="0" fontId="54" fillId="0" borderId="4" xfId="0" applyFont="1" applyFill="1" applyBorder="1"/>
    <xf numFmtId="0" fontId="55" fillId="0" borderId="4" xfId="0" applyFont="1" applyFill="1" applyBorder="1" applyAlignment="1">
      <alignment horizontal="left"/>
    </xf>
    <xf numFmtId="0" fontId="32" fillId="0" borderId="4" xfId="0" applyFont="1" applyFill="1" applyBorder="1"/>
    <xf numFmtId="3" fontId="55" fillId="0" borderId="4" xfId="0" applyNumberFormat="1" applyFont="1" applyFill="1" applyBorder="1" applyAlignment="1">
      <alignment horizontal="left"/>
    </xf>
    <xf numFmtId="0" fontId="54" fillId="0" borderId="4" xfId="0" applyFont="1" applyFill="1" applyBorder="1" applyAlignment="1">
      <alignment horizontal="left"/>
    </xf>
    <xf numFmtId="3" fontId="12" fillId="0" borderId="4" xfId="0" applyNumberFormat="1" applyFont="1" applyFill="1" applyBorder="1" applyAlignment="1">
      <alignment horizontal="left"/>
    </xf>
    <xf numFmtId="0" fontId="12" fillId="0" borderId="4" xfId="0" applyFont="1" applyFill="1" applyBorder="1" applyAlignment="1">
      <alignment wrapText="1"/>
    </xf>
    <xf numFmtId="0" fontId="47" fillId="13" borderId="3" xfId="0" applyFont="1" applyFill="1" applyBorder="1" applyAlignment="1">
      <alignment horizontal="center"/>
    </xf>
    <xf numFmtId="0" fontId="24" fillId="13" borderId="4" xfId="0" applyFont="1" applyFill="1" applyBorder="1"/>
    <xf numFmtId="4" fontId="24" fillId="13" borderId="4" xfId="0" applyNumberFormat="1" applyFont="1" applyFill="1" applyBorder="1"/>
    <xf numFmtId="4" fontId="25" fillId="14" borderId="4" xfId="0" applyNumberFormat="1" applyFont="1" applyFill="1" applyBorder="1"/>
    <xf numFmtId="0" fontId="47" fillId="0" borderId="3" xfId="0" applyFont="1" applyBorder="1" applyAlignment="1">
      <alignment horizontal="center"/>
    </xf>
    <xf numFmtId="0" fontId="54" fillId="0" borderId="4" xfId="0" applyFont="1" applyBorder="1"/>
    <xf numFmtId="3" fontId="54" fillId="0" borderId="4" xfId="0" applyNumberFormat="1" applyFont="1" applyFill="1" applyBorder="1" applyAlignment="1">
      <alignment horizontal="left"/>
    </xf>
    <xf numFmtId="0" fontId="9" fillId="0" borderId="0" xfId="0" applyFont="1"/>
    <xf numFmtId="0" fontId="47" fillId="11" borderId="3" xfId="0" applyFont="1" applyFill="1" applyBorder="1" applyAlignment="1">
      <alignment horizontal="center"/>
    </xf>
    <xf numFmtId="3" fontId="9" fillId="0" borderId="0" xfId="0" applyNumberFormat="1" applyFont="1" applyFill="1" applyBorder="1"/>
    <xf numFmtId="0" fontId="48" fillId="0" borderId="12" xfId="0" applyFont="1" applyFill="1" applyBorder="1" applyAlignment="1">
      <alignment horizontal="center"/>
    </xf>
    <xf numFmtId="0" fontId="47" fillId="0" borderId="3" xfId="0" applyFont="1" applyFill="1" applyBorder="1" applyAlignment="1">
      <alignment horizontal="center"/>
    </xf>
    <xf numFmtId="3" fontId="4" fillId="0" borderId="0" xfId="0" applyNumberFormat="1" applyFont="1" applyFill="1" applyBorder="1"/>
    <xf numFmtId="0" fontId="46" fillId="13" borderId="4" xfId="0" applyFont="1" applyFill="1" applyBorder="1" applyAlignment="1">
      <alignment horizontal="center"/>
    </xf>
    <xf numFmtId="0" fontId="56" fillId="13" borderId="4" xfId="0" applyFont="1" applyFill="1" applyBorder="1" applyAlignment="1">
      <alignment horizontal="center"/>
    </xf>
    <xf numFmtId="0" fontId="48" fillId="13" borderId="4" xfId="0" applyFont="1" applyFill="1" applyBorder="1" applyAlignment="1"/>
    <xf numFmtId="0" fontId="49" fillId="0" borderId="4" xfId="0" applyFont="1" applyFill="1" applyBorder="1" applyAlignment="1">
      <alignment horizontal="center"/>
    </xf>
    <xf numFmtId="14" fontId="56" fillId="0" borderId="4" xfId="0" applyNumberFormat="1" applyFont="1" applyFill="1" applyBorder="1" applyAlignment="1">
      <alignment horizontal="left"/>
    </xf>
    <xf numFmtId="3" fontId="57" fillId="0" borderId="4" xfId="0" applyNumberFormat="1" applyFont="1" applyBorder="1" applyAlignment="1">
      <alignment horizontal="left"/>
    </xf>
    <xf numFmtId="0" fontId="32" fillId="0" borderId="4" xfId="0" applyFont="1" applyBorder="1" applyAlignment="1">
      <alignment horizontal="left"/>
    </xf>
    <xf numFmtId="0" fontId="47" fillId="13" borderId="4" xfId="0" applyFont="1" applyFill="1" applyBorder="1" applyAlignment="1">
      <alignment horizontal="center"/>
    </xf>
    <xf numFmtId="14" fontId="56" fillId="13" borderId="4" xfId="0" applyNumberFormat="1" applyFont="1" applyFill="1" applyBorder="1" applyAlignment="1">
      <alignment horizontal="center"/>
    </xf>
    <xf numFmtId="0" fontId="47" fillId="0" borderId="4" xfId="0" applyFont="1" applyBorder="1" applyAlignment="1">
      <alignment horizontal="center"/>
    </xf>
    <xf numFmtId="0" fontId="48" fillId="0" borderId="14" xfId="0" applyFont="1" applyBorder="1" applyAlignment="1">
      <alignment horizontal="center"/>
    </xf>
    <xf numFmtId="0" fontId="47" fillId="0" borderId="8" xfId="0" applyFont="1" applyBorder="1" applyAlignment="1">
      <alignment horizontal="center"/>
    </xf>
    <xf numFmtId="0" fontId="25" fillId="0" borderId="8" xfId="0" applyFont="1" applyBorder="1"/>
    <xf numFmtId="14" fontId="54" fillId="0" borderId="8" xfId="0" applyNumberFormat="1" applyFont="1" applyBorder="1"/>
    <xf numFmtId="3" fontId="57" fillId="0" borderId="8" xfId="0" applyNumberFormat="1" applyFont="1" applyFill="1" applyBorder="1" applyAlignment="1">
      <alignment horizontal="left"/>
    </xf>
    <xf numFmtId="0" fontId="32" fillId="0" borderId="8" xfId="0" applyFont="1" applyFill="1" applyBorder="1" applyAlignment="1">
      <alignment wrapText="1"/>
    </xf>
    <xf numFmtId="14" fontId="54" fillId="0" borderId="4" xfId="0" applyNumberFormat="1" applyFont="1" applyBorder="1"/>
    <xf numFmtId="3" fontId="57" fillId="0" borderId="4" xfId="0" applyNumberFormat="1" applyFont="1" applyFill="1" applyBorder="1" applyAlignment="1">
      <alignment horizontal="left"/>
    </xf>
    <xf numFmtId="0" fontId="4" fillId="0" borderId="13" xfId="0" applyFont="1" applyBorder="1"/>
    <xf numFmtId="0" fontId="44" fillId="4" borderId="4" xfId="0" applyFont="1" applyFill="1" applyBorder="1" applyAlignment="1">
      <alignment vertical="center" wrapText="1"/>
    </xf>
    <xf numFmtId="0" fontId="44" fillId="4" borderId="4" xfId="0" applyFont="1" applyFill="1" applyBorder="1" applyAlignment="1">
      <alignment horizontal="center" vertical="center" wrapText="1"/>
    </xf>
    <xf numFmtId="0" fontId="44" fillId="4" borderId="4" xfId="0" applyFont="1" applyFill="1" applyBorder="1" applyAlignment="1">
      <alignment horizontal="left" vertical="center" wrapText="1"/>
    </xf>
    <xf numFmtId="14" fontId="58" fillId="4" borderId="4" xfId="0" applyNumberFormat="1" applyFont="1" applyFill="1" applyBorder="1"/>
    <xf numFmtId="3" fontId="59" fillId="4" borderId="4" xfId="0" applyNumberFormat="1" applyFont="1" applyFill="1" applyBorder="1" applyAlignment="1">
      <alignment horizontal="left"/>
    </xf>
    <xf numFmtId="0" fontId="60" fillId="4" borderId="4" xfId="0" applyFont="1" applyFill="1" applyBorder="1" applyAlignment="1">
      <alignment wrapText="1"/>
    </xf>
    <xf numFmtId="4" fontId="24" fillId="11" borderId="16" xfId="0" applyNumberFormat="1" applyFont="1" applyFill="1" applyBorder="1"/>
    <xf numFmtId="0" fontId="0" fillId="0" borderId="0" xfId="0" applyAlignment="1">
      <alignment wrapText="1"/>
    </xf>
    <xf numFmtId="0" fontId="24" fillId="0" borderId="0" xfId="0" applyFont="1" applyFill="1"/>
    <xf numFmtId="0" fontId="9" fillId="0" borderId="0" xfId="0" applyFont="1" applyFill="1"/>
    <xf numFmtId="3" fontId="9" fillId="0" borderId="0" xfId="0" applyNumberFormat="1" applyFont="1" applyFill="1"/>
    <xf numFmtId="0" fontId="62" fillId="0" borderId="0" xfId="0" applyFont="1" applyFill="1" applyBorder="1" applyAlignment="1"/>
    <xf numFmtId="16" fontId="0" fillId="0" borderId="0" xfId="0" applyNumberFormat="1" applyFill="1"/>
    <xf numFmtId="0" fontId="42" fillId="11" borderId="17" xfId="0" applyFont="1" applyFill="1" applyBorder="1" applyAlignment="1">
      <alignment horizontal="left"/>
    </xf>
    <xf numFmtId="0" fontId="53" fillId="11" borderId="16" xfId="0" applyFont="1" applyFill="1" applyBorder="1" applyAlignment="1"/>
    <xf numFmtId="0" fontId="0" fillId="0" borderId="12" xfId="0" applyBorder="1"/>
    <xf numFmtId="4" fontId="45" fillId="13" borderId="4" xfId="0" applyNumberFormat="1" applyFont="1" applyFill="1" applyBorder="1" applyAlignment="1"/>
    <xf numFmtId="0" fontId="47" fillId="11" borderId="4" xfId="0" applyFont="1" applyFill="1" applyBorder="1" applyAlignment="1">
      <alignment horizontal="center"/>
    </xf>
    <xf numFmtId="0" fontId="47" fillId="0" borderId="4" xfId="0" applyFont="1" applyFill="1" applyBorder="1" applyAlignment="1">
      <alignment horizontal="center"/>
    </xf>
    <xf numFmtId="0" fontId="48" fillId="0" borderId="4" xfId="0" applyFont="1" applyFill="1" applyBorder="1" applyAlignment="1"/>
    <xf numFmtId="0" fontId="25" fillId="0" borderId="4" xfId="0" applyFont="1" applyFill="1" applyBorder="1" applyAlignment="1"/>
    <xf numFmtId="0" fontId="24" fillId="0" borderId="4" xfId="0" applyFont="1" applyFill="1" applyBorder="1" applyAlignment="1"/>
    <xf numFmtId="4" fontId="45" fillId="13" borderId="1" xfId="0" applyNumberFormat="1" applyFont="1" applyFill="1" applyBorder="1" applyAlignment="1"/>
    <xf numFmtId="0" fontId="44" fillId="4" borderId="14" xfId="0" applyFont="1" applyFill="1" applyBorder="1" applyAlignment="1">
      <alignment vertical="center" wrapText="1"/>
    </xf>
    <xf numFmtId="3" fontId="60" fillId="4" borderId="4" xfId="0" applyNumberFormat="1" applyFont="1" applyFill="1" applyBorder="1" applyAlignment="1">
      <alignment horizontal="left"/>
    </xf>
    <xf numFmtId="0" fontId="17" fillId="0" borderId="0" xfId="0" applyFont="1"/>
    <xf numFmtId="0" fontId="64" fillId="13" borderId="12" xfId="0" applyFont="1" applyFill="1" applyBorder="1" applyAlignment="1">
      <alignment vertical="center" wrapText="1"/>
    </xf>
    <xf numFmtId="0" fontId="64" fillId="13" borderId="4" xfId="0" applyFont="1" applyFill="1" applyBorder="1" applyAlignment="1">
      <alignment horizontal="center" vertical="center" wrapText="1"/>
    </xf>
    <xf numFmtId="0" fontId="64" fillId="13" borderId="4" xfId="0" applyFont="1" applyFill="1" applyBorder="1" applyAlignment="1">
      <alignment horizontal="left" vertical="center" wrapText="1"/>
    </xf>
    <xf numFmtId="0" fontId="25" fillId="0" borderId="12" xfId="0" applyFont="1" applyBorder="1"/>
    <xf numFmtId="0" fontId="50" fillId="0" borderId="0" xfId="0" applyFont="1" applyAlignment="1">
      <alignment horizontal="left"/>
    </xf>
    <xf numFmtId="0" fontId="65" fillId="13" borderId="12" xfId="0" applyFont="1" applyFill="1" applyBorder="1" applyAlignment="1">
      <alignment vertical="center" wrapText="1"/>
    </xf>
    <xf numFmtId="0" fontId="65" fillId="13" borderId="4" xfId="0" applyFont="1" applyFill="1" applyBorder="1" applyAlignment="1">
      <alignment horizontal="center" vertical="center" wrapText="1"/>
    </xf>
    <xf numFmtId="0" fontId="65" fillId="13" borderId="4" xfId="0" applyFont="1" applyFill="1" applyBorder="1" applyAlignment="1">
      <alignment horizontal="left" vertical="center" wrapText="1"/>
    </xf>
    <xf numFmtId="0" fontId="66" fillId="13" borderId="4" xfId="0" applyFont="1" applyFill="1" applyBorder="1" applyAlignment="1">
      <alignment vertical="center" wrapText="1"/>
    </xf>
    <xf numFmtId="14" fontId="57" fillId="4" borderId="4" xfId="0" applyNumberFormat="1" applyFont="1" applyFill="1" applyBorder="1"/>
    <xf numFmtId="3" fontId="32" fillId="4" borderId="4" xfId="0" applyNumberFormat="1" applyFont="1" applyFill="1" applyBorder="1" applyAlignment="1">
      <alignment horizontal="left"/>
    </xf>
    <xf numFmtId="0" fontId="32" fillId="4" borderId="4" xfId="0" applyFont="1" applyFill="1" applyBorder="1" applyAlignment="1">
      <alignment wrapText="1"/>
    </xf>
    <xf numFmtId="0" fontId="25" fillId="4" borderId="18" xfId="0" applyFont="1" applyFill="1" applyBorder="1"/>
    <xf numFmtId="0" fontId="25" fillId="4" borderId="19" xfId="0" applyFont="1" applyFill="1" applyBorder="1"/>
    <xf numFmtId="14" fontId="57" fillId="4" borderId="19" xfId="0" applyNumberFormat="1" applyFont="1" applyFill="1" applyBorder="1"/>
    <xf numFmtId="3" fontId="32" fillId="4" borderId="19" xfId="0" applyNumberFormat="1" applyFont="1" applyFill="1" applyBorder="1" applyAlignment="1">
      <alignment horizontal="left"/>
    </xf>
    <xf numFmtId="4" fontId="24" fillId="11" borderId="4" xfId="0" applyNumberFormat="1" applyFont="1" applyFill="1" applyBorder="1" applyAlignment="1"/>
    <xf numFmtId="3" fontId="68" fillId="0" borderId="20" xfId="0" applyNumberFormat="1" applyFont="1" applyFill="1" applyBorder="1"/>
    <xf numFmtId="0" fontId="19" fillId="0" borderId="0" xfId="0" applyFont="1"/>
    <xf numFmtId="0" fontId="41" fillId="0" borderId="0" xfId="0" applyFont="1"/>
    <xf numFmtId="0" fontId="66" fillId="13" borderId="12" xfId="0" applyFont="1" applyFill="1" applyBorder="1" applyAlignment="1">
      <alignment vertical="center" wrapText="1"/>
    </xf>
    <xf numFmtId="0" fontId="66" fillId="13" borderId="4" xfId="0" applyFont="1" applyFill="1" applyBorder="1" applyAlignment="1">
      <alignment horizontal="center" vertical="center" wrapText="1"/>
    </xf>
    <xf numFmtId="0" fontId="66" fillId="13" borderId="4" xfId="0" applyFont="1" applyFill="1" applyBorder="1" applyAlignment="1">
      <alignment horizontal="left" vertical="center" wrapText="1"/>
    </xf>
    <xf numFmtId="4" fontId="69" fillId="13" borderId="4" xfId="0" applyNumberFormat="1" applyFont="1" applyFill="1" applyBorder="1"/>
    <xf numFmtId="4" fontId="69" fillId="13" borderId="1" xfId="0" applyNumberFormat="1" applyFont="1" applyFill="1" applyBorder="1"/>
    <xf numFmtId="0" fontId="54" fillId="4" borderId="4" xfId="0" applyFont="1" applyFill="1" applyBorder="1" applyAlignment="1">
      <alignment horizontal="left"/>
    </xf>
    <xf numFmtId="4" fontId="24" fillId="11" borderId="20" xfId="0" applyNumberFormat="1" applyFont="1" applyFill="1" applyBorder="1"/>
    <xf numFmtId="0" fontId="20" fillId="11" borderId="12" xfId="0" applyFont="1" applyFill="1" applyBorder="1" applyAlignment="1"/>
    <xf numFmtId="4" fontId="24" fillId="12" borderId="4" xfId="0" applyNumberFormat="1" applyFont="1" applyFill="1" applyBorder="1"/>
    <xf numFmtId="0" fontId="20" fillId="13" borderId="12" xfId="0" applyFont="1" applyFill="1" applyBorder="1" applyAlignment="1"/>
    <xf numFmtId="0" fontId="43" fillId="13" borderId="4" xfId="0" applyFont="1" applyFill="1" applyBorder="1" applyAlignment="1">
      <alignment horizontal="center"/>
    </xf>
    <xf numFmtId="0" fontId="20" fillId="0" borderId="12" xfId="0" applyFont="1" applyBorder="1" applyAlignment="1"/>
    <xf numFmtId="0" fontId="43" fillId="0" borderId="4" xfId="0" applyFont="1" applyBorder="1" applyAlignment="1">
      <alignment horizontal="center"/>
    </xf>
    <xf numFmtId="0" fontId="48" fillId="0" borderId="4" xfId="0" applyFont="1" applyFill="1" applyBorder="1" applyAlignment="1">
      <alignment horizontal="center"/>
    </xf>
    <xf numFmtId="0" fontId="9" fillId="4" borderId="20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4" fillId="13" borderId="14" xfId="0" applyFont="1" applyFill="1" applyBorder="1" applyAlignment="1">
      <alignment vertical="center" wrapText="1"/>
    </xf>
    <xf numFmtId="0" fontId="44" fillId="13" borderId="8" xfId="0" applyFont="1" applyFill="1" applyBorder="1" applyAlignment="1">
      <alignment horizontal="center" vertical="center" wrapText="1"/>
    </xf>
    <xf numFmtId="0" fontId="44" fillId="13" borderId="8" xfId="0" applyFont="1" applyFill="1" applyBorder="1" applyAlignment="1">
      <alignment horizontal="left" vertical="center" wrapText="1"/>
    </xf>
    <xf numFmtId="0" fontId="44" fillId="13" borderId="8" xfId="0" applyFont="1" applyFill="1" applyBorder="1" applyAlignment="1">
      <alignment vertical="center" wrapText="1"/>
    </xf>
    <xf numFmtId="4" fontId="69" fillId="13" borderId="8" xfId="0" applyNumberFormat="1" applyFont="1" applyFill="1" applyBorder="1"/>
    <xf numFmtId="0" fontId="4" fillId="4" borderId="4" xfId="0" applyFont="1" applyFill="1" applyBorder="1"/>
    <xf numFmtId="0" fontId="4" fillId="4" borderId="3" xfId="0" applyFont="1" applyFill="1" applyBorder="1"/>
    <xf numFmtId="14" fontId="10" fillId="4" borderId="4" xfId="0" applyNumberFormat="1" applyFont="1" applyFill="1" applyBorder="1"/>
    <xf numFmtId="3" fontId="10" fillId="4" borderId="4" xfId="0" applyNumberFormat="1" applyFont="1" applyFill="1" applyBorder="1" applyAlignment="1">
      <alignment horizontal="left"/>
    </xf>
    <xf numFmtId="0" fontId="70" fillId="11" borderId="4" xfId="0" applyFont="1" applyFill="1" applyBorder="1" applyAlignment="1">
      <alignment horizontal="left"/>
    </xf>
    <xf numFmtId="0" fontId="47" fillId="11" borderId="4" xfId="0" applyFont="1" applyFill="1" applyBorder="1" applyAlignment="1">
      <alignment horizontal="left"/>
    </xf>
    <xf numFmtId="3" fontId="8" fillId="11" borderId="4" xfId="0" applyNumberFormat="1" applyFont="1" applyFill="1" applyBorder="1"/>
    <xf numFmtId="0" fontId="47" fillId="11" borderId="4" xfId="0" applyFont="1" applyFill="1" applyBorder="1" applyAlignment="1"/>
    <xf numFmtId="0" fontId="70" fillId="0" borderId="4" xfId="0" applyFont="1" applyFill="1" applyBorder="1" applyAlignment="1">
      <alignment horizontal="left"/>
    </xf>
    <xf numFmtId="0" fontId="47" fillId="0" borderId="4" xfId="0" applyFont="1" applyFill="1" applyBorder="1" applyAlignment="1">
      <alignment horizontal="left"/>
    </xf>
    <xf numFmtId="0" fontId="54" fillId="0" borderId="3" xfId="0" applyFont="1" applyFill="1" applyBorder="1"/>
    <xf numFmtId="0" fontId="62" fillId="11" borderId="4" xfId="0" applyFont="1" applyFill="1" applyBorder="1" applyAlignment="1">
      <alignment horizontal="center"/>
    </xf>
    <xf numFmtId="0" fontId="25" fillId="11" borderId="4" xfId="0" applyFont="1" applyFill="1" applyBorder="1"/>
    <xf numFmtId="3" fontId="25" fillId="11" borderId="4" xfId="0" applyNumberFormat="1" applyFont="1" applyFill="1" applyBorder="1"/>
    <xf numFmtId="0" fontId="48" fillId="11" borderId="4" xfId="0" applyFont="1" applyFill="1" applyBorder="1" applyAlignment="1"/>
    <xf numFmtId="0" fontId="0" fillId="7" borderId="4" xfId="0" applyFill="1" applyBorder="1"/>
    <xf numFmtId="14" fontId="60" fillId="4" borderId="4" xfId="0" applyNumberFormat="1" applyFont="1" applyFill="1" applyBorder="1"/>
    <xf numFmtId="0" fontId="0" fillId="4" borderId="4" xfId="0" applyFill="1" applyBorder="1"/>
    <xf numFmtId="0" fontId="60" fillId="7" borderId="4" xfId="0" applyFont="1" applyFill="1" applyBorder="1" applyAlignment="1">
      <alignment horizontal="left"/>
    </xf>
    <xf numFmtId="0" fontId="60" fillId="7" borderId="4" xfId="0" applyFont="1" applyFill="1" applyBorder="1" applyAlignment="1">
      <alignment wrapText="1"/>
    </xf>
    <xf numFmtId="0" fontId="60" fillId="0" borderId="0" xfId="0" applyFont="1"/>
    <xf numFmtId="0" fontId="60" fillId="0" borderId="0" xfId="0" applyFont="1" applyFill="1"/>
    <xf numFmtId="0" fontId="4" fillId="11" borderId="4" xfId="0" applyFont="1" applyFill="1" applyBorder="1"/>
    <xf numFmtId="0" fontId="19" fillId="13" borderId="12" xfId="0" applyFont="1" applyFill="1" applyBorder="1"/>
    <xf numFmtId="0" fontId="4" fillId="13" borderId="4" xfId="0" applyFont="1" applyFill="1" applyBorder="1"/>
    <xf numFmtId="0" fontId="24" fillId="13" borderId="3" xfId="0" applyFont="1" applyFill="1" applyBorder="1"/>
    <xf numFmtId="0" fontId="4" fillId="13" borderId="4" xfId="0" applyFont="1" applyFill="1" applyBorder="1" applyAlignment="1">
      <alignment horizontal="left"/>
    </xf>
    <xf numFmtId="0" fontId="4" fillId="13" borderId="4" xfId="0" applyFont="1" applyFill="1" applyBorder="1" applyAlignment="1">
      <alignment wrapText="1"/>
    </xf>
    <xf numFmtId="0" fontId="55" fillId="0" borderId="3" xfId="0" applyNumberFormat="1" applyFont="1" applyFill="1" applyBorder="1"/>
    <xf numFmtId="0" fontId="54" fillId="0" borderId="3" xfId="0" applyNumberFormat="1" applyFont="1" applyFill="1" applyBorder="1"/>
    <xf numFmtId="0" fontId="19" fillId="4" borderId="14" xfId="0" applyFont="1" applyFill="1" applyBorder="1"/>
    <xf numFmtId="0" fontId="4" fillId="4" borderId="8" xfId="0" applyFont="1" applyFill="1" applyBorder="1"/>
    <xf numFmtId="0" fontId="9" fillId="4" borderId="8" xfId="0" applyFont="1" applyFill="1" applyBorder="1" applyAlignment="1">
      <alignment horizontal="left" vertical="center"/>
    </xf>
    <xf numFmtId="0" fontId="25" fillId="4" borderId="24" xfId="0" applyFont="1" applyFill="1" applyBorder="1" applyAlignment="1">
      <alignment horizontal="left" vertical="center"/>
    </xf>
    <xf numFmtId="0" fontId="25" fillId="4" borderId="25" xfId="0" applyFont="1" applyFill="1" applyBorder="1" applyAlignment="1">
      <alignment horizontal="left" vertical="center"/>
    </xf>
    <xf numFmtId="49" fontId="47" fillId="5" borderId="4" xfId="0" applyNumberFormat="1" applyFont="1" applyFill="1" applyBorder="1" applyAlignment="1">
      <alignment horizontal="center" vertical="center" wrapText="1"/>
    </xf>
    <xf numFmtId="0" fontId="44" fillId="13" borderId="29" xfId="0" applyFont="1" applyFill="1" applyBorder="1" applyAlignment="1">
      <alignment vertical="center" wrapText="1"/>
    </xf>
    <xf numFmtId="0" fontId="44" fillId="13" borderId="5" xfId="0" applyFont="1" applyFill="1" applyBorder="1" applyAlignment="1">
      <alignment horizontal="center" vertical="center" wrapText="1"/>
    </xf>
    <xf numFmtId="0" fontId="44" fillId="13" borderId="5" xfId="0" applyFont="1" applyFill="1" applyBorder="1" applyAlignment="1">
      <alignment horizontal="left" vertical="center" wrapText="1"/>
    </xf>
    <xf numFmtId="0" fontId="44" fillId="13" borderId="30" xfId="0" applyFont="1" applyFill="1" applyBorder="1" applyAlignment="1">
      <alignment vertical="center" wrapText="1"/>
    </xf>
    <xf numFmtId="0" fontId="61" fillId="11" borderId="12" xfId="0" applyFont="1" applyFill="1" applyBorder="1" applyAlignment="1">
      <alignment horizontal="left"/>
    </xf>
    <xf numFmtId="0" fontId="46" fillId="0" borderId="12" xfId="0" applyFont="1" applyBorder="1" applyAlignment="1">
      <alignment horizontal="center"/>
    </xf>
    <xf numFmtId="3" fontId="24" fillId="11" borderId="4" xfId="0" applyNumberFormat="1" applyFont="1" applyFill="1" applyBorder="1"/>
    <xf numFmtId="0" fontId="61" fillId="0" borderId="12" xfId="0" applyFont="1" applyFill="1" applyBorder="1" applyAlignment="1">
      <alignment horizontal="left"/>
    </xf>
    <xf numFmtId="0" fontId="61" fillId="0" borderId="4" xfId="0" applyFont="1" applyFill="1" applyBorder="1" applyAlignment="1">
      <alignment horizontal="left"/>
    </xf>
    <xf numFmtId="0" fontId="61" fillId="5" borderId="12" xfId="0" applyFont="1" applyFill="1" applyBorder="1" applyAlignment="1">
      <alignment horizontal="left"/>
    </xf>
    <xf numFmtId="0" fontId="61" fillId="5" borderId="4" xfId="0" applyFont="1" applyFill="1" applyBorder="1" applyAlignment="1">
      <alignment horizontal="left"/>
    </xf>
    <xf numFmtId="0" fontId="48" fillId="5" borderId="4" xfId="0" applyFont="1" applyFill="1" applyBorder="1" applyAlignment="1">
      <alignment horizontal="center"/>
    </xf>
    <xf numFmtId="0" fontId="48" fillId="5" borderId="4" xfId="0" applyFont="1" applyFill="1" applyBorder="1" applyAlignment="1"/>
    <xf numFmtId="4" fontId="25" fillId="8" borderId="4" xfId="0" applyNumberFormat="1" applyFont="1" applyFill="1" applyBorder="1"/>
    <xf numFmtId="0" fontId="47" fillId="5" borderId="4" xfId="0" applyFont="1" applyFill="1" applyBorder="1" applyAlignment="1">
      <alignment horizontal="center"/>
    </xf>
    <xf numFmtId="4" fontId="24" fillId="8" borderId="4" xfId="0" applyNumberFormat="1" applyFont="1" applyFill="1" applyBorder="1"/>
    <xf numFmtId="0" fontId="0" fillId="0" borderId="31" xfId="0" applyBorder="1"/>
    <xf numFmtId="0" fontId="0" fillId="0" borderId="32" xfId="0" applyBorder="1"/>
    <xf numFmtId="0" fontId="25" fillId="0" borderId="32" xfId="0" applyFont="1" applyFill="1" applyBorder="1"/>
    <xf numFmtId="0" fontId="25" fillId="0" borderId="32" xfId="0" applyFont="1" applyBorder="1" applyAlignment="1">
      <alignment horizontal="left"/>
    </xf>
    <xf numFmtId="0" fontId="25" fillId="0" borderId="32" xfId="0" applyFont="1" applyBorder="1"/>
    <xf numFmtId="0" fontId="46" fillId="0" borderId="0" xfId="0" applyFont="1" applyBorder="1" applyAlignment="1">
      <alignment horizontal="center"/>
    </xf>
    <xf numFmtId="4" fontId="71" fillId="13" borderId="4" xfId="0" applyNumberFormat="1" applyFont="1" applyFill="1" applyBorder="1"/>
    <xf numFmtId="4" fontId="71" fillId="14" borderId="4" xfId="0" applyNumberFormat="1" applyFont="1" applyFill="1" applyBorder="1"/>
    <xf numFmtId="4" fontId="72" fillId="0" borderId="0" xfId="0" applyNumberFormat="1" applyFont="1"/>
    <xf numFmtId="4" fontId="9" fillId="0" borderId="0" xfId="0" applyNumberFormat="1" applyFont="1" applyFill="1" applyBorder="1"/>
    <xf numFmtId="4" fontId="72" fillId="0" borderId="0" xfId="0" applyNumberFormat="1" applyFont="1" applyFill="1"/>
    <xf numFmtId="4" fontId="30" fillId="7" borderId="4" xfId="0" applyNumberFormat="1" applyFont="1" applyFill="1" applyBorder="1"/>
    <xf numFmtId="4" fontId="34" fillId="6" borderId="4" xfId="0" applyNumberFormat="1" applyFont="1" applyFill="1" applyBorder="1"/>
    <xf numFmtId="4" fontId="30" fillId="0" borderId="4" xfId="0" applyNumberFormat="1" applyFont="1" applyBorder="1"/>
    <xf numFmtId="4" fontId="34" fillId="0" borderId="4" xfId="0" applyNumberFormat="1" applyFont="1" applyFill="1" applyBorder="1"/>
    <xf numFmtId="4" fontId="34" fillId="7" borderId="4" xfId="0" applyNumberFormat="1" applyFont="1" applyFill="1" applyBorder="1"/>
    <xf numFmtId="4" fontId="39" fillId="6" borderId="4" xfId="0" applyNumberFormat="1" applyFont="1" applyFill="1" applyBorder="1"/>
    <xf numFmtId="4" fontId="39" fillId="7" borderId="4" xfId="0" applyNumberFormat="1" applyFont="1" applyFill="1" applyBorder="1"/>
    <xf numFmtId="4" fontId="39" fillId="8" borderId="4" xfId="0" applyNumberFormat="1" applyFont="1" applyFill="1" applyBorder="1"/>
    <xf numFmtId="4" fontId="39" fillId="0" borderId="4" xfId="0" applyNumberFormat="1" applyFont="1" applyFill="1" applyBorder="1"/>
    <xf numFmtId="4" fontId="39" fillId="0" borderId="0" xfId="0" applyNumberFormat="1" applyFont="1" applyFill="1" applyBorder="1"/>
    <xf numFmtId="0" fontId="0" fillId="0" borderId="4" xfId="0" applyBorder="1" applyAlignment="1">
      <alignment horizontal="left"/>
    </xf>
    <xf numFmtId="0" fontId="9" fillId="2" borderId="4" xfId="0" applyFont="1" applyFill="1" applyBorder="1"/>
    <xf numFmtId="4" fontId="24" fillId="14" borderId="4" xfId="0" applyNumberFormat="1" applyFont="1" applyFill="1" applyBorder="1" applyAlignment="1"/>
    <xf numFmtId="4" fontId="24" fillId="14" borderId="4" xfId="0" applyNumberFormat="1" applyFont="1" applyFill="1" applyBorder="1" applyAlignment="1">
      <alignment wrapText="1"/>
    </xf>
    <xf numFmtId="0" fontId="4" fillId="7" borderId="4" xfId="0" applyFont="1" applyFill="1" applyBorder="1"/>
    <xf numFmtId="0" fontId="9" fillId="0" borderId="4" xfId="0" applyFont="1" applyBorder="1"/>
    <xf numFmtId="3" fontId="14" fillId="7" borderId="4" xfId="0" applyNumberFormat="1" applyFont="1" applyFill="1" applyBorder="1" applyAlignment="1">
      <alignment horizontal="left"/>
    </xf>
    <xf numFmtId="0" fontId="44" fillId="7" borderId="4" xfId="0" applyFont="1" applyFill="1" applyBorder="1" applyAlignment="1">
      <alignment vertical="center" wrapText="1"/>
    </xf>
    <xf numFmtId="0" fontId="44" fillId="7" borderId="4" xfId="0" applyFont="1" applyFill="1" applyBorder="1" applyAlignment="1">
      <alignment horizontal="center" vertical="center" wrapText="1"/>
    </xf>
    <xf numFmtId="0" fontId="44" fillId="7" borderId="4" xfId="0" applyFont="1" applyFill="1" applyBorder="1" applyAlignment="1">
      <alignment horizontal="left" vertical="center" wrapText="1"/>
    </xf>
    <xf numFmtId="14" fontId="58" fillId="7" borderId="4" xfId="0" applyNumberFormat="1" applyFont="1" applyFill="1" applyBorder="1"/>
    <xf numFmtId="4" fontId="45" fillId="13" borderId="32" xfId="0" applyNumberFormat="1" applyFont="1" applyFill="1" applyBorder="1"/>
    <xf numFmtId="0" fontId="61" fillId="0" borderId="0" xfId="0" applyFont="1" applyFill="1" applyBorder="1" applyAlignment="1">
      <alignment horizontal="left"/>
    </xf>
    <xf numFmtId="3" fontId="8" fillId="0" borderId="0" xfId="0" applyNumberFormat="1" applyFont="1" applyFill="1" applyBorder="1"/>
    <xf numFmtId="3" fontId="8" fillId="11" borderId="34" xfId="0" applyNumberFormat="1" applyFont="1" applyFill="1" applyBorder="1"/>
    <xf numFmtId="3" fontId="47" fillId="13" borderId="4" xfId="0" applyNumberFormat="1" applyFont="1" applyFill="1" applyBorder="1"/>
    <xf numFmtId="3" fontId="74" fillId="0" borderId="0" xfId="0" applyNumberFormat="1" applyFont="1" applyFill="1" applyBorder="1"/>
    <xf numFmtId="3" fontId="0" fillId="0" borderId="0" xfId="0" applyNumberFormat="1"/>
    <xf numFmtId="3" fontId="21" fillId="0" borderId="0" xfId="0" applyNumberFormat="1" applyFont="1"/>
    <xf numFmtId="0" fontId="0" fillId="0" borderId="39" xfId="0" applyBorder="1"/>
    <xf numFmtId="3" fontId="17" fillId="11" borderId="4" xfId="0" applyNumberFormat="1" applyFont="1" applyFill="1" applyBorder="1"/>
    <xf numFmtId="0" fontId="76" fillId="0" borderId="0" xfId="0" applyFont="1" applyFill="1"/>
    <xf numFmtId="0" fontId="30" fillId="0" borderId="4" xfId="0" applyFont="1" applyFill="1" applyBorder="1" applyAlignment="1">
      <alignment horizontal="left"/>
    </xf>
    <xf numFmtId="0" fontId="30" fillId="0" borderId="4" xfId="0" applyFont="1" applyBorder="1" applyAlignment="1">
      <alignment horizontal="left"/>
    </xf>
    <xf numFmtId="0" fontId="36" fillId="0" borderId="4" xfId="0" applyFont="1" applyBorder="1"/>
    <xf numFmtId="4" fontId="36" fillId="0" borderId="0" xfId="0" applyNumberFormat="1" applyFont="1"/>
    <xf numFmtId="4" fontId="30" fillId="0" borderId="0" xfId="0" applyNumberFormat="1" applyFont="1" applyFill="1" applyBorder="1"/>
    <xf numFmtId="4" fontId="30" fillId="8" borderId="4" xfId="0" applyNumberFormat="1" applyFont="1" applyFill="1" applyBorder="1"/>
    <xf numFmtId="4" fontId="36" fillId="0" borderId="0" xfId="0" applyNumberFormat="1" applyFont="1" applyFill="1" applyBorder="1"/>
    <xf numFmtId="4" fontId="24" fillId="14" borderId="3" xfId="0" applyNumberFormat="1" applyFont="1" applyFill="1" applyBorder="1" applyAlignment="1"/>
    <xf numFmtId="3" fontId="24" fillId="2" borderId="4" xfId="0" applyNumberFormat="1" applyFont="1" applyFill="1" applyBorder="1" applyAlignment="1">
      <alignment horizontal="left"/>
    </xf>
    <xf numFmtId="0" fontId="39" fillId="0" borderId="4" xfId="0" applyFont="1" applyBorder="1"/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vertical="center" wrapText="1"/>
    </xf>
    <xf numFmtId="4" fontId="24" fillId="0" borderId="0" xfId="0" applyNumberFormat="1" applyFont="1" applyFill="1" applyBorder="1" applyAlignment="1">
      <alignment vertical="center" wrapText="1"/>
    </xf>
    <xf numFmtId="0" fontId="25" fillId="4" borderId="8" xfId="0" applyFont="1" applyFill="1" applyBorder="1" applyAlignment="1">
      <alignment horizontal="left" vertical="center" wrapText="1"/>
    </xf>
    <xf numFmtId="0" fontId="25" fillId="4" borderId="4" xfId="0" applyFont="1" applyFill="1" applyBorder="1" applyAlignment="1">
      <alignment horizontal="left" vertical="center" wrapText="1"/>
    </xf>
    <xf numFmtId="0" fontId="25" fillId="4" borderId="4" xfId="0" applyFont="1" applyFill="1" applyBorder="1" applyAlignment="1">
      <alignment wrapText="1"/>
    </xf>
    <xf numFmtId="2" fontId="25" fillId="4" borderId="4" xfId="0" applyNumberFormat="1" applyFont="1" applyFill="1" applyBorder="1"/>
    <xf numFmtId="3" fontId="25" fillId="4" borderId="4" xfId="0" applyNumberFormat="1" applyFont="1" applyFill="1" applyBorder="1" applyAlignment="1">
      <alignment horizontal="left"/>
    </xf>
    <xf numFmtId="3" fontId="17" fillId="12" borderId="4" xfId="0" applyNumberFormat="1" applyFont="1" applyFill="1" applyBorder="1"/>
    <xf numFmtId="0" fontId="55" fillId="11" borderId="31" xfId="0" applyFont="1" applyFill="1" applyBorder="1" applyAlignment="1">
      <alignment horizontal="center"/>
    </xf>
    <xf numFmtId="0" fontId="55" fillId="13" borderId="12" xfId="0" applyFont="1" applyFill="1" applyBorder="1" applyAlignment="1">
      <alignment horizontal="center"/>
    </xf>
    <xf numFmtId="0" fontId="55" fillId="0" borderId="12" xfId="0" applyFont="1" applyBorder="1" applyAlignment="1">
      <alignment horizontal="center"/>
    </xf>
    <xf numFmtId="0" fontId="55" fillId="11" borderId="12" xfId="0" applyFont="1" applyFill="1" applyBorder="1" applyAlignment="1">
      <alignment horizontal="center"/>
    </xf>
    <xf numFmtId="0" fontId="55" fillId="4" borderId="31" xfId="0" applyFont="1" applyFill="1" applyBorder="1" applyAlignment="1">
      <alignment horizontal="center"/>
    </xf>
    <xf numFmtId="0" fontId="55" fillId="0" borderId="12" xfId="0" applyFont="1" applyFill="1" applyBorder="1" applyAlignment="1">
      <alignment horizontal="center"/>
    </xf>
    <xf numFmtId="0" fontId="55" fillId="4" borderId="12" xfId="0" applyFont="1" applyFill="1" applyBorder="1" applyAlignment="1">
      <alignment horizontal="center"/>
    </xf>
    <xf numFmtId="0" fontId="55" fillId="11" borderId="35" xfId="0" applyFont="1" applyFill="1" applyBorder="1" applyAlignment="1">
      <alignment horizontal="center"/>
    </xf>
    <xf numFmtId="0" fontId="24" fillId="11" borderId="32" xfId="0" applyFont="1" applyFill="1" applyBorder="1" applyAlignment="1">
      <alignment horizontal="center"/>
    </xf>
    <xf numFmtId="0" fontId="24" fillId="11" borderId="7" xfId="0" applyFont="1" applyFill="1" applyBorder="1" applyAlignment="1">
      <alignment horizontal="center"/>
    </xf>
    <xf numFmtId="3" fontId="24" fillId="11" borderId="1" xfId="0" applyNumberFormat="1" applyFont="1" applyFill="1" applyBorder="1" applyAlignment="1"/>
    <xf numFmtId="3" fontId="24" fillId="12" borderId="1" xfId="0" applyNumberFormat="1" applyFont="1" applyFill="1" applyBorder="1" applyAlignment="1"/>
    <xf numFmtId="3" fontId="24" fillId="12" borderId="4" xfId="0" applyNumberFormat="1" applyFont="1" applyFill="1" applyBorder="1" applyAlignment="1"/>
    <xf numFmtId="0" fontId="55" fillId="13" borderId="4" xfId="0" applyFont="1" applyFill="1" applyBorder="1" applyAlignment="1">
      <alignment horizontal="center"/>
    </xf>
    <xf numFmtId="0" fontId="25" fillId="13" borderId="4" xfId="0" applyFont="1" applyFill="1" applyBorder="1" applyAlignment="1">
      <alignment horizontal="center"/>
    </xf>
    <xf numFmtId="0" fontId="77" fillId="13" borderId="4" xfId="0" applyFont="1" applyFill="1" applyBorder="1"/>
    <xf numFmtId="0" fontId="24" fillId="13" borderId="4" xfId="0" applyFont="1" applyFill="1" applyBorder="1" applyAlignment="1"/>
    <xf numFmtId="3" fontId="24" fillId="13" borderId="4" xfId="0" applyNumberFormat="1" applyFont="1" applyFill="1" applyBorder="1"/>
    <xf numFmtId="3" fontId="25" fillId="13" borderId="1" xfId="0" applyNumberFormat="1" applyFont="1" applyFill="1" applyBorder="1"/>
    <xf numFmtId="3" fontId="25" fillId="15" borderId="4" xfId="0" applyNumberFormat="1" applyFont="1" applyFill="1" applyBorder="1"/>
    <xf numFmtId="3" fontId="25" fillId="13" borderId="4" xfId="0" applyNumberFormat="1" applyFont="1" applyFill="1" applyBorder="1"/>
    <xf numFmtId="0" fontId="55" fillId="0" borderId="4" xfId="0" applyFont="1" applyBorder="1" applyAlignment="1">
      <alignment horizontal="center"/>
    </xf>
    <xf numFmtId="0" fontId="25" fillId="0" borderId="4" xfId="0" applyFont="1" applyFill="1" applyBorder="1" applyAlignment="1">
      <alignment horizontal="center"/>
    </xf>
    <xf numFmtId="0" fontId="77" fillId="0" borderId="4" xfId="0" applyFont="1" applyBorder="1"/>
    <xf numFmtId="0" fontId="12" fillId="0" borderId="4" xfId="0" applyFont="1" applyFill="1" applyBorder="1" applyAlignment="1">
      <alignment horizontal="left"/>
    </xf>
    <xf numFmtId="3" fontId="24" fillId="0" borderId="4" xfId="0" applyNumberFormat="1" applyFont="1" applyFill="1" applyBorder="1"/>
    <xf numFmtId="3" fontId="24" fillId="0" borderId="1" xfId="0" applyNumberFormat="1" applyFont="1" applyFill="1" applyBorder="1"/>
    <xf numFmtId="3" fontId="24" fillId="0" borderId="4" xfId="0" applyNumberFormat="1" applyFont="1" applyFill="1" applyBorder="1" applyAlignment="1">
      <alignment horizontal="left" wrapText="1"/>
    </xf>
    <xf numFmtId="0" fontId="77" fillId="0" borderId="4" xfId="0" applyFont="1" applyFill="1" applyBorder="1" applyAlignment="1">
      <alignment horizontal="left"/>
    </xf>
    <xf numFmtId="3" fontId="25" fillId="0" borderId="1" xfId="0" applyNumberFormat="1" applyFont="1" applyFill="1" applyBorder="1"/>
    <xf numFmtId="0" fontId="78" fillId="0" borderId="4" xfId="0" applyFont="1" applyFill="1" applyBorder="1" applyAlignment="1">
      <alignment horizontal="left"/>
    </xf>
    <xf numFmtId="3" fontId="28" fillId="0" borderId="4" xfId="0" applyNumberFormat="1" applyFont="1" applyFill="1" applyBorder="1"/>
    <xf numFmtId="3" fontId="28" fillId="0" borderId="1" xfId="0" applyNumberFormat="1" applyFont="1" applyFill="1" applyBorder="1"/>
    <xf numFmtId="3" fontId="25" fillId="0" borderId="23" xfId="0" applyNumberFormat="1" applyFont="1" applyFill="1" applyBorder="1"/>
    <xf numFmtId="0" fontId="79" fillId="0" borderId="4" xfId="0" applyFont="1" applyFill="1" applyBorder="1" applyAlignment="1">
      <alignment horizontal="left"/>
    </xf>
    <xf numFmtId="3" fontId="80" fillId="0" borderId="4" xfId="0" applyNumberFormat="1" applyFont="1" applyFill="1" applyBorder="1"/>
    <xf numFmtId="3" fontId="80" fillId="0" borderId="1" xfId="0" applyNumberFormat="1" applyFont="1" applyFill="1" applyBorder="1"/>
    <xf numFmtId="0" fontId="12" fillId="0" borderId="4" xfId="0" applyFont="1" applyBorder="1" applyAlignment="1">
      <alignment horizontal="left"/>
    </xf>
    <xf numFmtId="0" fontId="77" fillId="0" borderId="4" xfId="0" applyFont="1" applyBorder="1" applyAlignment="1">
      <alignment horizontal="left"/>
    </xf>
    <xf numFmtId="3" fontId="25" fillId="0" borderId="7" xfId="0" applyNumberFormat="1" applyFont="1" applyFill="1" applyBorder="1"/>
    <xf numFmtId="14" fontId="77" fillId="0" borderId="4" xfId="0" applyNumberFormat="1" applyFont="1" applyBorder="1"/>
    <xf numFmtId="0" fontId="39" fillId="13" borderId="4" xfId="0" applyFont="1" applyFill="1" applyBorder="1"/>
    <xf numFmtId="3" fontId="24" fillId="13" borderId="1" xfId="0" applyNumberFormat="1" applyFont="1" applyFill="1" applyBorder="1"/>
    <xf numFmtId="3" fontId="24" fillId="15" borderId="4" xfId="0" applyNumberFormat="1" applyFont="1" applyFill="1" applyBorder="1"/>
    <xf numFmtId="0" fontId="77" fillId="0" borderId="8" xfId="0" applyFont="1" applyBorder="1" applyAlignment="1">
      <alignment horizontal="left"/>
    </xf>
    <xf numFmtId="3" fontId="25" fillId="0" borderId="8" xfId="0" applyNumberFormat="1" applyFont="1" applyFill="1" applyBorder="1"/>
    <xf numFmtId="0" fontId="79" fillId="0" borderId="4" xfId="0" applyFont="1" applyBorder="1" applyAlignment="1">
      <alignment horizontal="left"/>
    </xf>
    <xf numFmtId="0" fontId="24" fillId="0" borderId="1" xfId="0" applyFont="1" applyBorder="1"/>
    <xf numFmtId="0" fontId="55" fillId="0" borderId="3" xfId="0" applyFont="1" applyBorder="1" applyAlignment="1">
      <alignment horizontal="center"/>
    </xf>
    <xf numFmtId="14" fontId="77" fillId="0" borderId="1" xfId="0" applyNumberFormat="1" applyFont="1" applyBorder="1"/>
    <xf numFmtId="0" fontId="77" fillId="0" borderId="1" xfId="0" applyFont="1" applyBorder="1" applyAlignment="1">
      <alignment horizontal="left"/>
    </xf>
    <xf numFmtId="3" fontId="25" fillId="0" borderId="2" xfId="0" applyNumberFormat="1" applyFont="1" applyFill="1" applyBorder="1"/>
    <xf numFmtId="0" fontId="25" fillId="0" borderId="1" xfId="0" applyFont="1" applyBorder="1"/>
    <xf numFmtId="0" fontId="55" fillId="11" borderId="3" xfId="0" applyFont="1" applyFill="1" applyBorder="1" applyAlignment="1">
      <alignment horizontal="center"/>
    </xf>
    <xf numFmtId="0" fontId="24" fillId="11" borderId="4" xfId="0" applyFont="1" applyFill="1" applyBorder="1" applyAlignment="1">
      <alignment horizontal="center"/>
    </xf>
    <xf numFmtId="0" fontId="24" fillId="11" borderId="1" xfId="0" applyFont="1" applyFill="1" applyBorder="1" applyAlignment="1">
      <alignment horizontal="center"/>
    </xf>
    <xf numFmtId="0" fontId="24" fillId="11" borderId="1" xfId="0" applyFont="1" applyFill="1" applyBorder="1" applyAlignment="1"/>
    <xf numFmtId="0" fontId="24" fillId="11" borderId="2" xfId="0" applyFont="1" applyFill="1" applyBorder="1" applyAlignment="1"/>
    <xf numFmtId="0" fontId="39" fillId="0" borderId="12" xfId="0" applyFont="1" applyBorder="1"/>
    <xf numFmtId="0" fontId="77" fillId="0" borderId="4" xfId="0" applyFont="1" applyFill="1" applyBorder="1" applyAlignment="1">
      <alignment horizontal="center"/>
    </xf>
    <xf numFmtId="3" fontId="24" fillId="0" borderId="1" xfId="0" applyNumberFormat="1" applyFont="1" applyBorder="1"/>
    <xf numFmtId="3" fontId="25" fillId="0" borderId="1" xfId="0" applyNumberFormat="1" applyFont="1" applyBorder="1"/>
    <xf numFmtId="3" fontId="24" fillId="0" borderId="4" xfId="0" applyNumberFormat="1" applyFont="1" applyBorder="1"/>
    <xf numFmtId="3" fontId="25" fillId="0" borderId="4" xfId="0" applyNumberFormat="1" applyFont="1" applyBorder="1"/>
    <xf numFmtId="0" fontId="81" fillId="0" borderId="4" xfId="0" applyFont="1" applyFill="1" applyBorder="1" applyAlignment="1">
      <alignment horizontal="left"/>
    </xf>
    <xf numFmtId="3" fontId="82" fillId="0" borderId="4" xfId="0" applyNumberFormat="1" applyFont="1" applyFill="1" applyBorder="1"/>
    <xf numFmtId="0" fontId="83" fillId="0" borderId="4" xfId="0" applyFont="1" applyFill="1" applyBorder="1" applyAlignment="1">
      <alignment horizontal="left"/>
    </xf>
    <xf numFmtId="3" fontId="84" fillId="0" borderId="4" xfId="0" applyNumberFormat="1" applyFont="1" applyFill="1" applyBorder="1"/>
    <xf numFmtId="3" fontId="84" fillId="0" borderId="1" xfId="0" applyNumberFormat="1" applyFont="1" applyBorder="1"/>
    <xf numFmtId="3" fontId="84" fillId="0" borderId="1" xfId="0" applyNumberFormat="1" applyFont="1" applyFill="1" applyBorder="1"/>
    <xf numFmtId="3" fontId="84" fillId="0" borderId="4" xfId="0" applyNumberFormat="1" applyFont="1" applyBorder="1"/>
    <xf numFmtId="0" fontId="39" fillId="0" borderId="14" xfId="0" applyFont="1" applyBorder="1"/>
    <xf numFmtId="0" fontId="39" fillId="0" borderId="8" xfId="0" applyFont="1" applyBorder="1"/>
    <xf numFmtId="0" fontId="77" fillId="0" borderId="8" xfId="0" applyFont="1" applyFill="1" applyBorder="1" applyAlignment="1">
      <alignment horizontal="center"/>
    </xf>
    <xf numFmtId="3" fontId="25" fillId="0" borderId="23" xfId="0" applyNumberFormat="1" applyFont="1" applyBorder="1"/>
    <xf numFmtId="0" fontId="81" fillId="0" borderId="8" xfId="0" applyFont="1" applyFill="1" applyBorder="1" applyAlignment="1">
      <alignment horizontal="left"/>
    </xf>
    <xf numFmtId="3" fontId="82" fillId="0" borderId="8" xfId="0" applyNumberFormat="1" applyFont="1" applyFill="1" applyBorder="1"/>
    <xf numFmtId="3" fontId="82" fillId="0" borderId="23" xfId="0" applyNumberFormat="1" applyFont="1" applyFill="1" applyBorder="1"/>
    <xf numFmtId="0" fontId="12" fillId="0" borderId="8" xfId="0" applyFont="1" applyBorder="1" applyAlignment="1">
      <alignment horizontal="left"/>
    </xf>
    <xf numFmtId="3" fontId="24" fillId="0" borderId="8" xfId="0" applyNumberFormat="1" applyFont="1" applyFill="1" applyBorder="1"/>
    <xf numFmtId="0" fontId="81" fillId="0" borderId="8" xfId="0" applyFont="1" applyBorder="1" applyAlignment="1">
      <alignment horizontal="left"/>
    </xf>
    <xf numFmtId="0" fontId="81" fillId="0" borderId="4" xfId="0" applyFont="1" applyBorder="1" applyAlignment="1">
      <alignment horizontal="left"/>
    </xf>
    <xf numFmtId="0" fontId="83" fillId="0" borderId="4" xfId="0" applyFont="1" applyBorder="1" applyAlignment="1">
      <alignment horizontal="left"/>
    </xf>
    <xf numFmtId="3" fontId="84" fillId="0" borderId="23" xfId="0" applyNumberFormat="1" applyFont="1" applyBorder="1"/>
    <xf numFmtId="3" fontId="84" fillId="0" borderId="8" xfId="0" applyNumberFormat="1" applyFont="1" applyFill="1" applyBorder="1"/>
    <xf numFmtId="0" fontId="85" fillId="0" borderId="4" xfId="0" applyFont="1" applyFill="1" applyBorder="1" applyAlignment="1">
      <alignment horizontal="center"/>
    </xf>
    <xf numFmtId="0" fontId="86" fillId="0" borderId="8" xfId="0" applyFont="1" applyBorder="1" applyAlignment="1">
      <alignment horizontal="left"/>
    </xf>
    <xf numFmtId="3" fontId="87" fillId="0" borderId="4" xfId="0" applyNumberFormat="1" applyFont="1" applyFill="1" applyBorder="1"/>
    <xf numFmtId="3" fontId="88" fillId="0" borderId="8" xfId="0" applyNumberFormat="1" applyFont="1" applyFill="1" applyBorder="1"/>
    <xf numFmtId="3" fontId="89" fillId="0" borderId="23" xfId="0" applyNumberFormat="1" applyFont="1" applyBorder="1"/>
    <xf numFmtId="3" fontId="89" fillId="0" borderId="4" xfId="0" applyNumberFormat="1" applyFont="1" applyBorder="1"/>
    <xf numFmtId="3" fontId="25" fillId="0" borderId="25" xfId="0" applyNumberFormat="1" applyFont="1" applyFill="1" applyBorder="1"/>
    <xf numFmtId="0" fontId="39" fillId="13" borderId="12" xfId="0" applyFont="1" applyFill="1" applyBorder="1"/>
    <xf numFmtId="14" fontId="77" fillId="13" borderId="4" xfId="0" applyNumberFormat="1" applyFont="1" applyFill="1" applyBorder="1" applyAlignment="1">
      <alignment horizontal="center"/>
    </xf>
    <xf numFmtId="14" fontId="77" fillId="0" borderId="4" xfId="0" applyNumberFormat="1" applyFont="1" applyFill="1" applyBorder="1" applyAlignment="1">
      <alignment horizontal="center"/>
    </xf>
    <xf numFmtId="0" fontId="24" fillId="0" borderId="1" xfId="0" applyFont="1" applyFill="1" applyBorder="1" applyAlignment="1">
      <alignment horizontal="left"/>
    </xf>
    <xf numFmtId="0" fontId="90" fillId="13" borderId="12" xfId="0" applyFont="1" applyFill="1" applyBorder="1"/>
    <xf numFmtId="0" fontId="25" fillId="13" borderId="4" xfId="0" applyFont="1" applyFill="1" applyBorder="1"/>
    <xf numFmtId="0" fontId="90" fillId="13" borderId="4" xfId="0" applyFont="1" applyFill="1" applyBorder="1"/>
    <xf numFmtId="0" fontId="39" fillId="0" borderId="12" xfId="0" applyFont="1" applyFill="1" applyBorder="1"/>
    <xf numFmtId="0" fontId="55" fillId="4" borderId="35" xfId="0" applyFont="1" applyFill="1" applyBorder="1" applyAlignment="1">
      <alignment horizontal="center"/>
    </xf>
    <xf numFmtId="0" fontId="24" fillId="4" borderId="32" xfId="0" applyFont="1" applyFill="1" applyBorder="1" applyAlignment="1">
      <alignment horizontal="center"/>
    </xf>
    <xf numFmtId="0" fontId="24" fillId="4" borderId="7" xfId="0" applyFont="1" applyFill="1" applyBorder="1" applyAlignment="1">
      <alignment horizontal="center"/>
    </xf>
    <xf numFmtId="0" fontId="55" fillId="0" borderId="4" xfId="0" applyFont="1" applyFill="1" applyBorder="1" applyAlignment="1">
      <alignment horizontal="center"/>
    </xf>
    <xf numFmtId="3" fontId="77" fillId="0" borderId="4" xfId="0" applyNumberFormat="1" applyFont="1" applyBorder="1" applyAlignment="1">
      <alignment horizontal="left"/>
    </xf>
    <xf numFmtId="0" fontId="55" fillId="4" borderId="3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4" fillId="4" borderId="1" xfId="0" applyFont="1" applyFill="1" applyBorder="1" applyAlignment="1">
      <alignment horizontal="center"/>
    </xf>
    <xf numFmtId="0" fontId="24" fillId="4" borderId="1" xfId="0" applyFont="1" applyFill="1" applyBorder="1" applyAlignment="1"/>
    <xf numFmtId="0" fontId="24" fillId="4" borderId="2" xfId="0" applyFont="1" applyFill="1" applyBorder="1" applyAlignment="1"/>
    <xf numFmtId="0" fontId="24" fillId="4" borderId="4" xfId="0" applyFont="1" applyFill="1" applyBorder="1" applyAlignment="1"/>
    <xf numFmtId="0" fontId="39" fillId="0" borderId="21" xfId="0" applyFont="1" applyBorder="1"/>
    <xf numFmtId="0" fontId="39" fillId="0" borderId="20" xfId="0" applyFont="1" applyBorder="1"/>
    <xf numFmtId="3" fontId="30" fillId="0" borderId="4" xfId="0" applyNumberFormat="1" applyFont="1" applyBorder="1"/>
    <xf numFmtId="0" fontId="44" fillId="0" borderId="14" xfId="0" applyFont="1" applyFill="1" applyBorder="1" applyAlignment="1">
      <alignment vertical="center" wrapText="1"/>
    </xf>
    <xf numFmtId="0" fontId="44" fillId="0" borderId="8" xfId="0" applyFont="1" applyFill="1" applyBorder="1" applyAlignment="1">
      <alignment horizontal="center" vertical="center" wrapText="1"/>
    </xf>
    <xf numFmtId="0" fontId="44" fillId="0" borderId="8" xfId="0" applyFont="1" applyFill="1" applyBorder="1" applyAlignment="1">
      <alignment horizontal="left" vertical="center" wrapText="1"/>
    </xf>
    <xf numFmtId="0" fontId="51" fillId="0" borderId="8" xfId="0" applyFont="1" applyFill="1" applyBorder="1" applyAlignment="1">
      <alignment horizontal="left" vertical="center" wrapText="1"/>
    </xf>
    <xf numFmtId="0" fontId="51" fillId="0" borderId="8" xfId="0" applyFont="1" applyFill="1" applyBorder="1" applyAlignment="1">
      <alignment vertical="center" wrapText="1"/>
    </xf>
    <xf numFmtId="3" fontId="0" fillId="0" borderId="4" xfId="0" applyNumberFormat="1" applyBorder="1"/>
    <xf numFmtId="4" fontId="24" fillId="6" borderId="4" xfId="0" applyNumberFormat="1" applyFont="1" applyFill="1" applyBorder="1"/>
    <xf numFmtId="0" fontId="24" fillId="9" borderId="1" xfId="0" applyFont="1" applyFill="1" applyBorder="1"/>
    <xf numFmtId="4" fontId="9" fillId="0" borderId="4" xfId="0" applyNumberFormat="1" applyFont="1" applyFill="1" applyBorder="1" applyAlignment="1">
      <alignment wrapText="1"/>
    </xf>
    <xf numFmtId="4" fontId="36" fillId="0" borderId="0" xfId="0" applyNumberFormat="1" applyFont="1" applyFill="1"/>
    <xf numFmtId="0" fontId="9" fillId="0" borderId="4" xfId="0" applyFont="1" applyFill="1" applyBorder="1" applyAlignment="1">
      <alignment horizontal="left"/>
    </xf>
    <xf numFmtId="0" fontId="25" fillId="0" borderId="4" xfId="0" applyFont="1" applyFill="1" applyBorder="1" applyAlignment="1">
      <alignment horizontal="left" wrapText="1"/>
    </xf>
    <xf numFmtId="4" fontId="25" fillId="6" borderId="4" xfId="0" applyNumberFormat="1" applyFont="1" applyFill="1" applyBorder="1"/>
    <xf numFmtId="4" fontId="40" fillId="0" borderId="4" xfId="0" applyNumberFormat="1" applyFont="1" applyFill="1" applyBorder="1" applyAlignment="1">
      <alignment wrapText="1"/>
    </xf>
    <xf numFmtId="4" fontId="40" fillId="0" borderId="4" xfId="0" applyNumberFormat="1" applyFont="1" applyFill="1" applyBorder="1"/>
    <xf numFmtId="4" fontId="40" fillId="10" borderId="4" xfId="0" applyNumberFormat="1" applyFont="1" applyFill="1" applyBorder="1"/>
    <xf numFmtId="4" fontId="9" fillId="6" borderId="4" xfId="0" applyNumberFormat="1" applyFont="1" applyFill="1" applyBorder="1" applyAlignment="1">
      <alignment horizontal="center" vertical="center" wrapText="1"/>
    </xf>
    <xf numFmtId="4" fontId="24" fillId="11" borderId="1" xfId="0" applyNumberFormat="1" applyFont="1" applyFill="1" applyBorder="1"/>
    <xf numFmtId="4" fontId="24" fillId="0" borderId="0" xfId="0" applyNumberFormat="1" applyFont="1" applyFill="1" applyBorder="1"/>
    <xf numFmtId="49" fontId="47" fillId="6" borderId="4" xfId="0" applyNumberFormat="1" applyFont="1" applyFill="1" applyBorder="1" applyAlignment="1">
      <alignment horizontal="center" vertical="center" wrapText="1"/>
    </xf>
    <xf numFmtId="0" fontId="72" fillId="0" borderId="0" xfId="0" applyFont="1" applyFill="1"/>
    <xf numFmtId="14" fontId="51" fillId="0" borderId="8" xfId="0" applyNumberFormat="1" applyFont="1" applyFill="1" applyBorder="1" applyAlignment="1">
      <alignment horizontal="left" vertical="center" wrapText="1"/>
    </xf>
    <xf numFmtId="49" fontId="47" fillId="9" borderId="4" xfId="0" applyNumberFormat="1" applyFont="1" applyFill="1" applyBorder="1" applyAlignment="1">
      <alignment horizontal="center" vertical="center" wrapText="1"/>
    </xf>
    <xf numFmtId="4" fontId="9" fillId="9" borderId="4" xfId="0" applyNumberFormat="1" applyFont="1" applyFill="1" applyBorder="1" applyAlignment="1">
      <alignment horizontal="center" vertical="center" wrapText="1"/>
    </xf>
    <xf numFmtId="4" fontId="24" fillId="0" borderId="3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>
      <alignment horizontal="center"/>
    </xf>
    <xf numFmtId="4" fontId="35" fillId="0" borderId="4" xfId="0" applyNumberFormat="1" applyFont="1" applyFill="1" applyBorder="1" applyAlignment="1">
      <alignment horizontal="center"/>
    </xf>
    <xf numFmtId="0" fontId="4" fillId="0" borderId="0" xfId="0" applyFont="1" applyFill="1"/>
    <xf numFmtId="4" fontId="25" fillId="0" borderId="5" xfId="0" applyNumberFormat="1" applyFont="1" applyFill="1" applyBorder="1" applyAlignment="1">
      <alignment wrapText="1"/>
    </xf>
    <xf numFmtId="3" fontId="30" fillId="0" borderId="1" xfId="0" applyNumberFormat="1" applyFont="1" applyBorder="1"/>
    <xf numFmtId="0" fontId="72" fillId="0" borderId="0" xfId="0" applyFont="1"/>
    <xf numFmtId="3" fontId="30" fillId="0" borderId="8" xfId="0" applyNumberFormat="1" applyFont="1" applyFill="1" applyBorder="1"/>
    <xf numFmtId="0" fontId="30" fillId="0" borderId="4" xfId="0" applyFont="1" applyFill="1" applyBorder="1"/>
    <xf numFmtId="14" fontId="91" fillId="14" borderId="4" xfId="0" applyNumberFormat="1" applyFont="1" applyFill="1" applyBorder="1" applyAlignment="1">
      <alignment horizontal="center"/>
    </xf>
    <xf numFmtId="3" fontId="30" fillId="0" borderId="1" xfId="0" applyNumberFormat="1" applyFont="1" applyFill="1" applyBorder="1"/>
    <xf numFmtId="0" fontId="39" fillId="14" borderId="12" xfId="0" applyFont="1" applyFill="1" applyBorder="1"/>
    <xf numFmtId="0" fontId="39" fillId="14" borderId="4" xfId="0" applyFont="1" applyFill="1" applyBorder="1"/>
    <xf numFmtId="14" fontId="77" fillId="14" borderId="4" xfId="0" applyNumberFormat="1" applyFont="1" applyFill="1" applyBorder="1" applyAlignment="1">
      <alignment horizontal="center"/>
    </xf>
    <xf numFmtId="0" fontId="9" fillId="14" borderId="4" xfId="0" applyFont="1" applyFill="1" applyBorder="1" applyAlignment="1">
      <alignment horizontal="left"/>
    </xf>
    <xf numFmtId="0" fontId="24" fillId="14" borderId="4" xfId="0" applyFont="1" applyFill="1" applyBorder="1" applyAlignment="1">
      <alignment wrapText="1"/>
    </xf>
    <xf numFmtId="4" fontId="34" fillId="14" borderId="4" xfId="0" applyNumberFormat="1" applyFont="1" applyFill="1" applyBorder="1"/>
    <xf numFmtId="4" fontId="24" fillId="4" borderId="23" xfId="0" applyNumberFormat="1" applyFont="1" applyFill="1" applyBorder="1" applyAlignment="1" applyProtection="1">
      <alignment horizontal="right" vertical="center" wrapText="1"/>
    </xf>
    <xf numFmtId="4" fontId="24" fillId="4" borderId="4" xfId="0" applyNumberFormat="1" applyFont="1" applyFill="1" applyBorder="1" applyAlignment="1" applyProtection="1">
      <alignment horizontal="right" vertical="center" wrapText="1"/>
    </xf>
    <xf numFmtId="0" fontId="77" fillId="0" borderId="4" xfId="0" applyFont="1" applyFill="1" applyBorder="1"/>
    <xf numFmtId="0" fontId="54" fillId="0" borderId="4" xfId="0" applyFont="1" applyFill="1" applyBorder="1" applyAlignment="1"/>
    <xf numFmtId="3" fontId="54" fillId="0" borderId="4" xfId="0" applyNumberFormat="1" applyFont="1" applyFill="1" applyBorder="1"/>
    <xf numFmtId="0" fontId="12" fillId="0" borderId="8" xfId="0" applyFont="1" applyFill="1" applyBorder="1" applyAlignment="1">
      <alignment horizontal="left"/>
    </xf>
    <xf numFmtId="0" fontId="93" fillId="0" borderId="4" xfId="0" applyFont="1" applyBorder="1" applyAlignment="1">
      <alignment horizontal="left"/>
    </xf>
    <xf numFmtId="0" fontId="73" fillId="0" borderId="0" xfId="0" applyFont="1"/>
    <xf numFmtId="3" fontId="75" fillId="0" borderId="4" xfId="0" applyNumberFormat="1" applyFont="1" applyFill="1" applyBorder="1"/>
    <xf numFmtId="1" fontId="9" fillId="0" borderId="4" xfId="0" applyNumberFormat="1" applyFont="1" applyBorder="1"/>
    <xf numFmtId="169" fontId="94" fillId="0" borderId="0" xfId="0" applyNumberFormat="1" applyFont="1"/>
    <xf numFmtId="0" fontId="94" fillId="0" borderId="0" xfId="0" applyFont="1"/>
    <xf numFmtId="1" fontId="76" fillId="0" borderId="4" xfId="0" applyNumberFormat="1" applyFont="1" applyFill="1" applyBorder="1"/>
    <xf numFmtId="4" fontId="30" fillId="0" borderId="5" xfId="0" applyNumberFormat="1" applyFont="1" applyFill="1" applyBorder="1"/>
    <xf numFmtId="4" fontId="9" fillId="0" borderId="0" xfId="0" applyNumberFormat="1" applyFont="1" applyFill="1"/>
    <xf numFmtId="4" fontId="4" fillId="0" borderId="0" xfId="0" applyNumberFormat="1" applyFont="1" applyFill="1"/>
    <xf numFmtId="0" fontId="36" fillId="0" borderId="0" xfId="0" applyFont="1" applyFill="1"/>
    <xf numFmtId="0" fontId="26" fillId="0" borderId="0" xfId="0" applyFont="1" applyFill="1"/>
    <xf numFmtId="0" fontId="10" fillId="0" borderId="0" xfId="0" applyFont="1" applyFill="1" applyAlignment="1">
      <alignment horizontal="left"/>
    </xf>
    <xf numFmtId="0" fontId="35" fillId="0" borderId="0" xfId="0" applyFont="1" applyFill="1"/>
    <xf numFmtId="0" fontId="8" fillId="0" borderId="0" xfId="0" applyFont="1" applyFill="1"/>
    <xf numFmtId="4" fontId="41" fillId="6" borderId="4" xfId="0" applyNumberFormat="1" applyFont="1" applyFill="1" applyBorder="1"/>
    <xf numFmtId="0" fontId="39" fillId="7" borderId="4" xfId="0" applyFont="1" applyFill="1" applyBorder="1"/>
    <xf numFmtId="0" fontId="39" fillId="8" borderId="4" xfId="0" applyFont="1" applyFill="1" applyBorder="1"/>
    <xf numFmtId="0" fontId="41" fillId="0" borderId="0" xfId="0" applyFont="1" applyFill="1" applyBorder="1"/>
    <xf numFmtId="0" fontId="39" fillId="0" borderId="0" xfId="0" applyFont="1" applyBorder="1"/>
    <xf numFmtId="0" fontId="41" fillId="7" borderId="4" xfId="0" applyFont="1" applyFill="1" applyBorder="1"/>
    <xf numFmtId="0" fontId="41" fillId="7" borderId="4" xfId="0" applyFont="1" applyFill="1" applyBorder="1" applyAlignment="1">
      <alignment horizontal="left"/>
    </xf>
    <xf numFmtId="0" fontId="41" fillId="8" borderId="4" xfId="0" applyFont="1" applyFill="1" applyBorder="1"/>
    <xf numFmtId="0" fontId="41" fillId="8" borderId="4" xfId="0" applyFont="1" applyFill="1" applyBorder="1" applyAlignment="1">
      <alignment horizontal="left"/>
    </xf>
    <xf numFmtId="0" fontId="41" fillId="0" borderId="4" xfId="0" applyFont="1" applyFill="1" applyBorder="1"/>
    <xf numFmtId="0" fontId="41" fillId="0" borderId="4" xfId="0" applyFont="1" applyFill="1" applyBorder="1" applyAlignment="1">
      <alignment horizontal="left"/>
    </xf>
    <xf numFmtId="0" fontId="40" fillId="10" borderId="4" xfId="0" applyFont="1" applyFill="1" applyBorder="1"/>
    <xf numFmtId="0" fontId="40" fillId="10" borderId="4" xfId="0" applyFont="1" applyFill="1" applyBorder="1" applyAlignment="1">
      <alignment horizontal="left"/>
    </xf>
    <xf numFmtId="0" fontId="15" fillId="2" borderId="8" xfId="0" applyFont="1" applyFill="1" applyBorder="1"/>
    <xf numFmtId="0" fontId="15" fillId="2" borderId="8" xfId="0" applyFont="1" applyFill="1" applyBorder="1" applyAlignment="1">
      <alignment horizontal="left"/>
    </xf>
    <xf numFmtId="0" fontId="24" fillId="2" borderId="8" xfId="0" applyFont="1" applyFill="1" applyBorder="1" applyAlignment="1">
      <alignment wrapText="1"/>
    </xf>
    <xf numFmtId="4" fontId="24" fillId="2" borderId="8" xfId="0" applyNumberFormat="1" applyFont="1" applyFill="1" applyBorder="1"/>
    <xf numFmtId="14" fontId="15" fillId="4" borderId="4" xfId="0" applyNumberFormat="1" applyFont="1" applyFill="1" applyBorder="1" applyAlignment="1"/>
    <xf numFmtId="0" fontId="33" fillId="4" borderId="4" xfId="0" applyFont="1" applyFill="1" applyBorder="1" applyAlignment="1"/>
    <xf numFmtId="0" fontId="34" fillId="4" borderId="4" xfId="0" applyFont="1" applyFill="1" applyBorder="1" applyAlignment="1"/>
    <xf numFmtId="0" fontId="96" fillId="0" borderId="0" xfId="0" applyFont="1"/>
    <xf numFmtId="0" fontId="24" fillId="4" borderId="4" xfId="0" applyFont="1" applyFill="1" applyBorder="1" applyAlignment="1">
      <alignment wrapText="1"/>
    </xf>
    <xf numFmtId="0" fontId="25" fillId="17" borderId="4" xfId="0" applyNumberFormat="1" applyFont="1" applyFill="1" applyBorder="1"/>
    <xf numFmtId="0" fontId="14" fillId="17" borderId="4" xfId="0" applyFont="1" applyFill="1" applyBorder="1" applyAlignment="1">
      <alignment horizontal="left"/>
    </xf>
    <xf numFmtId="0" fontId="25" fillId="17" borderId="4" xfId="0" applyFont="1" applyFill="1" applyBorder="1" applyAlignment="1">
      <alignment wrapText="1"/>
    </xf>
    <xf numFmtId="4" fontId="30" fillId="17" borderId="4" xfId="0" applyNumberFormat="1" applyFont="1" applyFill="1" applyBorder="1"/>
    <xf numFmtId="4" fontId="25" fillId="17" borderId="4" xfId="0" applyNumberFormat="1" applyFont="1" applyFill="1" applyBorder="1"/>
    <xf numFmtId="4" fontId="24" fillId="17" borderId="4" xfId="0" applyNumberFormat="1" applyFont="1" applyFill="1" applyBorder="1" applyAlignment="1">
      <alignment wrapText="1"/>
    </xf>
    <xf numFmtId="49" fontId="47" fillId="5" borderId="8" xfId="0" applyNumberFormat="1" applyFont="1" applyFill="1" applyBorder="1" applyAlignment="1">
      <alignment horizontal="center" vertical="center" wrapText="1"/>
    </xf>
    <xf numFmtId="4" fontId="24" fillId="17" borderId="4" xfId="0" applyNumberFormat="1" applyFont="1" applyFill="1" applyBorder="1"/>
    <xf numFmtId="0" fontId="15" fillId="17" borderId="8" xfId="0" applyFont="1" applyFill="1" applyBorder="1" applyAlignment="1">
      <alignment horizontal="left"/>
    </xf>
    <xf numFmtId="0" fontId="0" fillId="17" borderId="0" xfId="0" applyFill="1"/>
    <xf numFmtId="0" fontId="4" fillId="17" borderId="8" xfId="0" applyFont="1" applyFill="1" applyBorder="1"/>
    <xf numFmtId="0" fontId="25" fillId="17" borderId="8" xfId="0" applyFont="1" applyFill="1" applyBorder="1"/>
    <xf numFmtId="4" fontId="25" fillId="17" borderId="8" xfId="0" applyNumberFormat="1" applyFont="1" applyFill="1" applyBorder="1"/>
    <xf numFmtId="4" fontId="34" fillId="17" borderId="4" xfId="0" applyNumberFormat="1" applyFont="1" applyFill="1" applyBorder="1"/>
    <xf numFmtId="14" fontId="9" fillId="4" borderId="4" xfId="0" applyNumberFormat="1" applyFont="1" applyFill="1" applyBorder="1" applyAlignment="1"/>
    <xf numFmtId="0" fontId="79" fillId="0" borderId="4" xfId="0" applyFont="1" applyBorder="1"/>
    <xf numFmtId="0" fontId="99" fillId="0" borderId="4" xfId="0" applyFont="1" applyFill="1" applyBorder="1" applyAlignment="1">
      <alignment horizontal="left"/>
    </xf>
    <xf numFmtId="3" fontId="97" fillId="0" borderId="4" xfId="0" applyNumberFormat="1" applyFont="1" applyFill="1" applyBorder="1" applyAlignment="1">
      <alignment horizontal="left" wrapText="1"/>
    </xf>
    <xf numFmtId="3" fontId="97" fillId="0" borderId="1" xfId="0" applyNumberFormat="1" applyFont="1" applyFill="1" applyBorder="1"/>
    <xf numFmtId="3" fontId="97" fillId="0" borderId="4" xfId="0" applyNumberFormat="1" applyFont="1" applyFill="1" applyBorder="1"/>
    <xf numFmtId="0" fontId="0" fillId="0" borderId="0" xfId="0" applyFont="1"/>
    <xf numFmtId="0" fontId="0" fillId="0" borderId="0" xfId="0" applyFont="1" applyFill="1"/>
    <xf numFmtId="0" fontId="25" fillId="4" borderId="40" xfId="0" applyFont="1" applyFill="1" applyBorder="1"/>
    <xf numFmtId="0" fontId="25" fillId="4" borderId="5" xfId="0" applyFont="1" applyFill="1" applyBorder="1"/>
    <xf numFmtId="14" fontId="57" fillId="4" borderId="5" xfId="0" applyNumberFormat="1" applyFont="1" applyFill="1" applyBorder="1"/>
    <xf numFmtId="3" fontId="32" fillId="4" borderId="5" xfId="0" applyNumberFormat="1" applyFont="1" applyFill="1" applyBorder="1" applyAlignment="1">
      <alignment horizontal="left"/>
    </xf>
    <xf numFmtId="0" fontId="64" fillId="13" borderId="4" xfId="0" applyFont="1" applyFill="1" applyBorder="1" applyAlignment="1">
      <alignment vertical="center" wrapText="1"/>
    </xf>
    <xf numFmtId="3" fontId="47" fillId="15" borderId="4" xfId="0" applyNumberFormat="1" applyFont="1" applyFill="1" applyBorder="1"/>
    <xf numFmtId="0" fontId="64" fillId="0" borderId="29" xfId="0" applyFont="1" applyFill="1" applyBorder="1" applyAlignment="1">
      <alignment vertical="center" wrapText="1"/>
    </xf>
    <xf numFmtId="0" fontId="64" fillId="0" borderId="40" xfId="0" applyFont="1" applyFill="1" applyBorder="1" applyAlignment="1">
      <alignment horizontal="center" vertical="center" wrapText="1"/>
    </xf>
    <xf numFmtId="0" fontId="64" fillId="0" borderId="5" xfId="0" applyFont="1" applyFill="1" applyBorder="1" applyAlignment="1">
      <alignment horizontal="left" vertical="center" wrapText="1"/>
    </xf>
    <xf numFmtId="0" fontId="64" fillId="0" borderId="6" xfId="0" applyFont="1" applyFill="1" applyBorder="1" applyAlignment="1">
      <alignment horizontal="left" vertical="center" wrapText="1"/>
    </xf>
    <xf numFmtId="0" fontId="44" fillId="0" borderId="40" xfId="0" applyFont="1" applyFill="1" applyBorder="1" applyAlignment="1">
      <alignment vertical="center" wrapText="1"/>
    </xf>
    <xf numFmtId="3" fontId="47" fillId="0" borderId="5" xfId="0" applyNumberFormat="1" applyFont="1" applyFill="1" applyBorder="1"/>
    <xf numFmtId="3" fontId="47" fillId="0" borderId="6" xfId="0" applyNumberFormat="1" applyFont="1" applyFill="1" applyBorder="1"/>
    <xf numFmtId="3" fontId="47" fillId="0" borderId="4" xfId="0" applyNumberFormat="1" applyFont="1" applyFill="1" applyBorder="1"/>
    <xf numFmtId="0" fontId="100" fillId="0" borderId="4" xfId="0" applyFont="1" applyFill="1" applyBorder="1" applyAlignment="1">
      <alignment horizontal="left"/>
    </xf>
    <xf numFmtId="3" fontId="101" fillId="0" borderId="4" xfId="0" applyNumberFormat="1" applyFont="1" applyFill="1" applyBorder="1" applyAlignment="1">
      <alignment horizontal="left" wrapText="1"/>
    </xf>
    <xf numFmtId="3" fontId="101" fillId="0" borderId="1" xfId="0" applyNumberFormat="1" applyFont="1" applyFill="1" applyBorder="1"/>
    <xf numFmtId="3" fontId="101" fillId="0" borderId="4" xfId="0" applyNumberFormat="1" applyFont="1" applyFill="1" applyBorder="1"/>
    <xf numFmtId="3" fontId="8" fillId="0" borderId="0" xfId="0" applyNumberFormat="1" applyFont="1" applyFill="1" applyBorder="1" applyAlignment="1">
      <alignment horizontal="center" wrapText="1"/>
    </xf>
    <xf numFmtId="3" fontId="102" fillId="0" borderId="0" xfId="0" applyNumberFormat="1" applyFont="1" applyFill="1" applyBorder="1"/>
    <xf numFmtId="0" fontId="103" fillId="0" borderId="12" xfId="0" applyFont="1" applyBorder="1" applyAlignment="1">
      <alignment horizontal="center"/>
    </xf>
    <xf numFmtId="0" fontId="103" fillId="0" borderId="4" xfId="0" applyFont="1" applyBorder="1" applyAlignment="1">
      <alignment horizontal="center"/>
    </xf>
    <xf numFmtId="0" fontId="28" fillId="0" borderId="4" xfId="0" applyFont="1" applyFill="1" applyBorder="1" applyAlignment="1">
      <alignment horizontal="center"/>
    </xf>
    <xf numFmtId="0" fontId="78" fillId="0" borderId="4" xfId="0" applyFont="1" applyBorder="1"/>
    <xf numFmtId="3" fontId="28" fillId="0" borderId="23" xfId="0" applyNumberFormat="1" applyFont="1" applyFill="1" applyBorder="1"/>
    <xf numFmtId="0" fontId="78" fillId="0" borderId="4" xfId="0" applyFont="1" applyBorder="1" applyAlignment="1">
      <alignment horizontal="left"/>
    </xf>
    <xf numFmtId="3" fontId="28" fillId="0" borderId="7" xfId="0" applyNumberFormat="1" applyFont="1" applyFill="1" applyBorder="1"/>
    <xf numFmtId="3" fontId="80" fillId="0" borderId="8" xfId="0" applyNumberFormat="1" applyFont="1" applyFill="1" applyBorder="1"/>
    <xf numFmtId="0" fontId="104" fillId="0" borderId="4" xfId="0" applyFont="1" applyFill="1" applyBorder="1" applyAlignment="1">
      <alignment horizontal="left"/>
    </xf>
    <xf numFmtId="3" fontId="101" fillId="0" borderId="0" xfId="0" applyNumberFormat="1" applyFont="1" applyFill="1" applyBorder="1"/>
    <xf numFmtId="3" fontId="0" fillId="0" borderId="0" xfId="0" applyNumberFormat="1" applyFill="1" applyBorder="1"/>
    <xf numFmtId="3" fontId="21" fillId="0" borderId="0" xfId="0" applyNumberFormat="1" applyFont="1" applyFill="1" applyBorder="1"/>
    <xf numFmtId="3" fontId="4" fillId="0" borderId="0" xfId="0" applyNumberFormat="1" applyFont="1" applyBorder="1"/>
    <xf numFmtId="0" fontId="105" fillId="0" borderId="4" xfId="0" applyFont="1" applyFill="1" applyBorder="1" applyAlignment="1">
      <alignment horizontal="center"/>
    </xf>
    <xf numFmtId="0" fontId="105" fillId="0" borderId="4" xfId="0" applyFont="1" applyFill="1" applyBorder="1" applyAlignment="1">
      <alignment horizontal="left"/>
    </xf>
    <xf numFmtId="3" fontId="98" fillId="0" borderId="4" xfId="0" applyNumberFormat="1" applyFont="1" applyFill="1" applyBorder="1"/>
    <xf numFmtId="3" fontId="98" fillId="0" borderId="1" xfId="0" applyNumberFormat="1" applyFont="1" applyBorder="1"/>
    <xf numFmtId="3" fontId="98" fillId="0" borderId="4" xfId="0" applyNumberFormat="1" applyFont="1" applyBorder="1"/>
    <xf numFmtId="3" fontId="84" fillId="0" borderId="23" xfId="0" applyNumberFormat="1" applyFont="1" applyFill="1" applyBorder="1"/>
    <xf numFmtId="3" fontId="24" fillId="0" borderId="23" xfId="0" applyNumberFormat="1" applyFont="1" applyFill="1" applyBorder="1"/>
    <xf numFmtId="0" fontId="101" fillId="0" borderId="4" xfId="0" applyFont="1" applyBorder="1"/>
    <xf numFmtId="0" fontId="106" fillId="0" borderId="4" xfId="0" applyFont="1" applyBorder="1"/>
    <xf numFmtId="2" fontId="94" fillId="0" borderId="0" xfId="0" applyNumberFormat="1" applyFont="1"/>
    <xf numFmtId="0" fontId="33" fillId="0" borderId="4" xfId="0" applyFont="1" applyFill="1" applyBorder="1" applyAlignment="1">
      <alignment horizontal="left"/>
    </xf>
    <xf numFmtId="0" fontId="34" fillId="0" borderId="4" xfId="0" applyFont="1" applyFill="1" applyBorder="1"/>
    <xf numFmtId="0" fontId="30" fillId="17" borderId="4" xfId="0" applyFont="1" applyFill="1" applyBorder="1"/>
    <xf numFmtId="2" fontId="25" fillId="0" borderId="4" xfId="0" applyNumberFormat="1" applyFont="1" applyFill="1" applyBorder="1"/>
    <xf numFmtId="4" fontId="24" fillId="2" borderId="1" xfId="0" applyNumberFormat="1" applyFont="1" applyFill="1" applyBorder="1"/>
    <xf numFmtId="4" fontId="25" fillId="17" borderId="1" xfId="0" applyNumberFormat="1" applyFont="1" applyFill="1" applyBorder="1"/>
    <xf numFmtId="4" fontId="24" fillId="0" borderId="1" xfId="0" applyNumberFormat="1" applyFont="1" applyFill="1" applyBorder="1" applyAlignment="1">
      <alignment wrapText="1"/>
    </xf>
    <xf numFmtId="4" fontId="30" fillId="0" borderId="1" xfId="0" applyNumberFormat="1" applyFont="1" applyBorder="1"/>
    <xf numFmtId="4" fontId="24" fillId="0" borderId="1" xfId="0" applyNumberFormat="1" applyFont="1" applyFill="1" applyBorder="1"/>
    <xf numFmtId="4" fontId="30" fillId="0" borderId="1" xfId="0" applyNumberFormat="1" applyFont="1" applyFill="1" applyBorder="1"/>
    <xf numFmtId="4" fontId="34" fillId="0" borderId="1" xfId="0" applyNumberFormat="1" applyFont="1" applyFill="1" applyBorder="1"/>
    <xf numFmtId="4" fontId="24" fillId="6" borderId="1" xfId="0" applyNumberFormat="1" applyFont="1" applyFill="1" applyBorder="1" applyAlignment="1">
      <alignment wrapText="1"/>
    </xf>
    <xf numFmtId="4" fontId="24" fillId="0" borderId="1" xfId="0" applyNumberFormat="1" applyFont="1" applyFill="1" applyBorder="1" applyAlignment="1"/>
    <xf numFmtId="4" fontId="25" fillId="0" borderId="1" xfId="0" applyNumberFormat="1" applyFont="1" applyFill="1" applyBorder="1" applyAlignment="1"/>
    <xf numFmtId="4" fontId="34" fillId="6" borderId="1" xfId="0" applyNumberFormat="1" applyFont="1" applyFill="1" applyBorder="1"/>
    <xf numFmtId="4" fontId="24" fillId="2" borderId="23" xfId="0" applyNumberFormat="1" applyFont="1" applyFill="1" applyBorder="1"/>
    <xf numFmtId="4" fontId="34" fillId="7" borderId="1" xfId="0" applyNumberFormat="1" applyFont="1" applyFill="1" applyBorder="1"/>
    <xf numFmtId="4" fontId="24" fillId="7" borderId="1" xfId="0" applyNumberFormat="1" applyFont="1" applyFill="1" applyBorder="1"/>
    <xf numFmtId="4" fontId="24" fillId="4" borderId="1" xfId="0" applyNumberFormat="1" applyFont="1" applyFill="1" applyBorder="1"/>
    <xf numFmtId="4" fontId="24" fillId="4" borderId="1" xfId="0" applyNumberFormat="1" applyFont="1" applyFill="1" applyBorder="1" applyAlignment="1">
      <alignment vertical="center" wrapText="1"/>
    </xf>
    <xf numFmtId="4" fontId="30" fillId="8" borderId="1" xfId="0" applyNumberFormat="1" applyFont="1" applyFill="1" applyBorder="1"/>
    <xf numFmtId="4" fontId="24" fillId="17" borderId="1" xfId="0" applyNumberFormat="1" applyFont="1" applyFill="1" applyBorder="1" applyAlignment="1">
      <alignment wrapText="1"/>
    </xf>
    <xf numFmtId="4" fontId="25" fillId="17" borderId="1" xfId="0" applyNumberFormat="1" applyFont="1" applyFill="1" applyBorder="1" applyAlignment="1">
      <alignment wrapText="1"/>
    </xf>
    <xf numFmtId="3" fontId="25" fillId="0" borderId="5" xfId="0" applyNumberFormat="1" applyFont="1" applyFill="1" applyBorder="1" applyAlignment="1">
      <alignment horizontal="left"/>
    </xf>
    <xf numFmtId="4" fontId="30" fillId="17" borderId="1" xfId="0" applyNumberFormat="1" applyFont="1" applyFill="1" applyBorder="1"/>
    <xf numFmtId="0" fontId="30" fillId="17" borderId="1" xfId="0" applyFont="1" applyFill="1" applyBorder="1"/>
    <xf numFmtId="4" fontId="25" fillId="0" borderId="1" xfId="0" applyNumberFormat="1" applyFont="1" applyFill="1" applyBorder="1" applyAlignment="1">
      <alignment horizontal="right"/>
    </xf>
    <xf numFmtId="4" fontId="25" fillId="0" borderId="6" xfId="0" applyNumberFormat="1" applyFont="1" applyFill="1" applyBorder="1" applyAlignment="1">
      <alignment wrapText="1"/>
    </xf>
    <xf numFmtId="4" fontId="24" fillId="2" borderId="1" xfId="0" applyNumberFormat="1" applyFont="1" applyFill="1" applyBorder="1" applyAlignment="1"/>
    <xf numFmtId="4" fontId="34" fillId="17" borderId="1" xfId="0" applyNumberFormat="1" applyFont="1" applyFill="1" applyBorder="1"/>
    <xf numFmtId="4" fontId="39" fillId="6" borderId="1" xfId="0" applyNumberFormat="1" applyFont="1" applyFill="1" applyBorder="1"/>
    <xf numFmtId="4" fontId="39" fillId="7" borderId="1" xfId="0" applyNumberFormat="1" applyFont="1" applyFill="1" applyBorder="1"/>
    <xf numFmtId="4" fontId="39" fillId="8" borderId="1" xfId="0" applyNumberFormat="1" applyFont="1" applyFill="1" applyBorder="1"/>
    <xf numFmtId="4" fontId="39" fillId="0" borderId="1" xfId="0" applyNumberFormat="1" applyFont="1" applyFill="1" applyBorder="1"/>
    <xf numFmtId="4" fontId="40" fillId="0" borderId="1" xfId="0" applyNumberFormat="1" applyFont="1" applyFill="1" applyBorder="1"/>
    <xf numFmtId="4" fontId="41" fillId="6" borderId="1" xfId="0" applyNumberFormat="1" applyFont="1" applyFill="1" applyBorder="1"/>
    <xf numFmtId="4" fontId="40" fillId="0" borderId="1" xfId="0" applyNumberFormat="1" applyFont="1" applyFill="1" applyBorder="1" applyAlignment="1">
      <alignment wrapText="1"/>
    </xf>
    <xf numFmtId="4" fontId="40" fillId="10" borderId="1" xfId="0" applyNumberFormat="1" applyFont="1" applyFill="1" applyBorder="1"/>
    <xf numFmtId="4" fontId="25" fillId="17" borderId="4" xfId="0" applyNumberFormat="1" applyFont="1" applyFill="1" applyBorder="1" applyAlignment="1">
      <alignment horizontal="right"/>
    </xf>
    <xf numFmtId="0" fontId="4" fillId="0" borderId="4" xfId="0" applyFont="1" applyFill="1" applyBorder="1" applyAlignment="1">
      <alignment horizontal="left"/>
    </xf>
    <xf numFmtId="4" fontId="25" fillId="4" borderId="2" xfId="0" applyNumberFormat="1" applyFont="1" applyFill="1" applyBorder="1" applyAlignment="1">
      <alignment horizontal="center" vertical="center" wrapText="1"/>
    </xf>
    <xf numFmtId="4" fontId="25" fillId="4" borderId="2" xfId="0" applyNumberFormat="1" applyFont="1" applyFill="1" applyBorder="1" applyAlignment="1">
      <alignment vertical="center" wrapText="1"/>
    </xf>
    <xf numFmtId="0" fontId="24" fillId="17" borderId="4" xfId="0" applyFont="1" applyFill="1" applyBorder="1"/>
    <xf numFmtId="3" fontId="25" fillId="17" borderId="4" xfId="0" applyNumberFormat="1" applyFont="1" applyFill="1" applyBorder="1" applyAlignment="1">
      <alignment horizontal="left"/>
    </xf>
    <xf numFmtId="4" fontId="25" fillId="17" borderId="4" xfId="0" applyNumberFormat="1" applyFont="1" applyFill="1" applyBorder="1" applyAlignment="1">
      <alignment wrapText="1"/>
    </xf>
    <xf numFmtId="4" fontId="30" fillId="9" borderId="4" xfId="0" applyNumberFormat="1" applyFont="1" applyFill="1" applyBorder="1"/>
    <xf numFmtId="4" fontId="92" fillId="0" borderId="0" xfId="0" applyNumberFormat="1" applyFont="1"/>
    <xf numFmtId="4" fontId="92" fillId="17" borderId="4" xfId="0" applyNumberFormat="1" applyFont="1" applyFill="1" applyBorder="1"/>
    <xf numFmtId="0" fontId="36" fillId="9" borderId="4" xfId="0" applyFont="1" applyFill="1" applyBorder="1"/>
    <xf numFmtId="4" fontId="92" fillId="0" borderId="0" xfId="0" applyNumberFormat="1" applyFont="1" applyFill="1"/>
    <xf numFmtId="4" fontId="34" fillId="0" borderId="0" xfId="0" applyNumberFormat="1" applyFont="1" applyFill="1"/>
    <xf numFmtId="4" fontId="24" fillId="0" borderId="0" xfId="0" applyNumberFormat="1" applyFont="1" applyFill="1"/>
    <xf numFmtId="4" fontId="25" fillId="0" borderId="24" xfId="0" applyNumberFormat="1" applyFont="1" applyFill="1" applyBorder="1"/>
    <xf numFmtId="4" fontId="25" fillId="0" borderId="41" xfId="0" applyNumberFormat="1" applyFont="1" applyFill="1" applyBorder="1"/>
    <xf numFmtId="4" fontId="30" fillId="0" borderId="0" xfId="0" applyNumberFormat="1" applyFont="1"/>
    <xf numFmtId="4" fontId="24" fillId="17" borderId="1" xfId="0" applyNumberFormat="1" applyFont="1" applyFill="1" applyBorder="1"/>
    <xf numFmtId="0" fontId="29" fillId="0" borderId="1" xfId="0" applyFont="1" applyFill="1" applyBorder="1"/>
    <xf numFmtId="3" fontId="4" fillId="0" borderId="4" xfId="0" applyNumberFormat="1" applyFont="1" applyFill="1" applyBorder="1" applyAlignment="1">
      <alignment horizontal="left"/>
    </xf>
    <xf numFmtId="4" fontId="47" fillId="6" borderId="4" xfId="0" applyNumberFormat="1" applyFont="1" applyFill="1" applyBorder="1" applyAlignment="1">
      <alignment horizontal="center" vertical="center" wrapText="1"/>
    </xf>
    <xf numFmtId="4" fontId="107" fillId="0" borderId="0" xfId="0" applyNumberFormat="1" applyFont="1"/>
    <xf numFmtId="4" fontId="108" fillId="0" borderId="1" xfId="0" applyNumberFormat="1" applyFont="1" applyFill="1" applyBorder="1" applyAlignment="1">
      <alignment horizontal="center"/>
    </xf>
    <xf numFmtId="4" fontId="107" fillId="0" borderId="0" xfId="0" applyNumberFormat="1" applyFont="1" applyFill="1"/>
    <xf numFmtId="4" fontId="109" fillId="0" borderId="4" xfId="0" applyNumberFormat="1" applyFont="1" applyFill="1" applyBorder="1"/>
    <xf numFmtId="4" fontId="107" fillId="0" borderId="4" xfId="0" applyNumberFormat="1" applyFont="1" applyFill="1" applyBorder="1"/>
    <xf numFmtId="4" fontId="107" fillId="0" borderId="4" xfId="0" applyNumberFormat="1" applyFont="1" applyBorder="1"/>
    <xf numFmtId="4" fontId="107" fillId="0" borderId="0" xfId="0" applyNumberFormat="1" applyFont="1" applyFill="1" applyBorder="1"/>
    <xf numFmtId="0" fontId="14" fillId="17" borderId="4" xfId="0" applyFont="1" applyFill="1" applyBorder="1" applyAlignment="1">
      <alignment vertical="center"/>
    </xf>
    <xf numFmtId="0" fontId="25" fillId="17" borderId="4" xfId="0" applyFont="1" applyFill="1" applyBorder="1" applyAlignment="1">
      <alignment vertical="center" wrapText="1"/>
    </xf>
    <xf numFmtId="3" fontId="14" fillId="17" borderId="4" xfId="0" applyNumberFormat="1" applyFont="1" applyFill="1" applyBorder="1" applyAlignment="1">
      <alignment horizontal="left" vertical="center"/>
    </xf>
    <xf numFmtId="4" fontId="24" fillId="17" borderId="4" xfId="0" applyNumberFormat="1" applyFont="1" applyFill="1" applyBorder="1" applyAlignment="1"/>
    <xf numFmtId="0" fontId="0" fillId="0" borderId="40" xfId="0" applyBorder="1"/>
    <xf numFmtId="4" fontId="30" fillId="0" borderId="40" xfId="0" applyNumberFormat="1" applyFont="1" applyFill="1" applyBorder="1"/>
    <xf numFmtId="4" fontId="24" fillId="0" borderId="40" xfId="0" applyNumberFormat="1" applyFont="1" applyFill="1" applyBorder="1" applyAlignment="1">
      <alignment vertical="center" wrapText="1"/>
    </xf>
    <xf numFmtId="4" fontId="36" fillId="0" borderId="40" xfId="0" applyNumberFormat="1" applyFont="1" applyFill="1" applyBorder="1"/>
    <xf numFmtId="4" fontId="39" fillId="0" borderId="40" xfId="0" applyNumberFormat="1" applyFont="1" applyFill="1" applyBorder="1"/>
    <xf numFmtId="0" fontId="0" fillId="0" borderId="40" xfId="0" applyFill="1" applyBorder="1"/>
    <xf numFmtId="4" fontId="30" fillId="17" borderId="8" xfId="0" applyNumberFormat="1" applyFont="1" applyFill="1" applyBorder="1"/>
    <xf numFmtId="4" fontId="30" fillId="17" borderId="23" xfId="0" applyNumberFormat="1" applyFont="1" applyFill="1" applyBorder="1"/>
    <xf numFmtId="14" fontId="15" fillId="17" borderId="4" xfId="0" applyNumberFormat="1" applyFont="1" applyFill="1" applyBorder="1" applyAlignment="1"/>
    <xf numFmtId="0" fontId="29" fillId="17" borderId="4" xfId="0" applyFont="1" applyFill="1" applyBorder="1" applyAlignment="1">
      <alignment horizontal="left"/>
    </xf>
    <xf numFmtId="0" fontId="25" fillId="17" borderId="4" xfId="0" applyFont="1" applyFill="1" applyBorder="1"/>
    <xf numFmtId="0" fontId="25" fillId="17" borderId="4" xfId="0" applyFont="1" applyFill="1" applyBorder="1" applyAlignment="1">
      <alignment horizontal="left"/>
    </xf>
    <xf numFmtId="0" fontId="0" fillId="17" borderId="0" xfId="0" applyFont="1" applyFill="1"/>
    <xf numFmtId="0" fontId="0" fillId="0" borderId="0" xfId="0" applyFont="1" applyFill="1" applyBorder="1"/>
    <xf numFmtId="4" fontId="39" fillId="0" borderId="0" xfId="0" applyNumberFormat="1" applyFont="1"/>
    <xf numFmtId="0" fontId="0" fillId="0" borderId="24" xfId="0" applyFill="1" applyBorder="1"/>
    <xf numFmtId="4" fontId="30" fillId="7" borderId="1" xfId="0" applyNumberFormat="1" applyFont="1" applyFill="1" applyBorder="1"/>
    <xf numFmtId="0" fontId="14" fillId="7" borderId="4" xfId="0" applyFont="1" applyFill="1" applyBorder="1" applyAlignment="1">
      <alignment horizontal="left"/>
    </xf>
    <xf numFmtId="4" fontId="24" fillId="15" borderId="1" xfId="0" applyNumberFormat="1" applyFont="1" applyFill="1" applyBorder="1"/>
    <xf numFmtId="4" fontId="24" fillId="14" borderId="1" xfId="0" applyNumberFormat="1" applyFont="1" applyFill="1" applyBorder="1"/>
    <xf numFmtId="0" fontId="0" fillId="12" borderId="1" xfId="0" applyFill="1" applyBorder="1"/>
    <xf numFmtId="4" fontId="9" fillId="9" borderId="1" xfId="0" applyNumberFormat="1" applyFont="1" applyFill="1" applyBorder="1" applyAlignment="1">
      <alignment horizontal="center" vertical="center" wrapText="1"/>
    </xf>
    <xf numFmtId="4" fontId="45" fillId="13" borderId="1" xfId="0" applyNumberFormat="1" applyFont="1" applyFill="1" applyBorder="1"/>
    <xf numFmtId="4" fontId="24" fillId="13" borderId="1" xfId="0" applyNumberFormat="1" applyFont="1" applyFill="1" applyBorder="1" applyAlignment="1">
      <alignment wrapText="1"/>
    </xf>
    <xf numFmtId="4" fontId="24" fillId="13" borderId="1" xfId="0" applyNumberFormat="1" applyFont="1" applyFill="1" applyBorder="1"/>
    <xf numFmtId="4" fontId="24" fillId="12" borderId="4" xfId="0" applyNumberFormat="1" applyFont="1" applyFill="1" applyBorder="1" applyAlignment="1">
      <alignment wrapText="1"/>
    </xf>
    <xf numFmtId="4" fontId="24" fillId="15" borderId="4" xfId="0" applyNumberFormat="1" applyFont="1" applyFill="1" applyBorder="1"/>
    <xf numFmtId="4" fontId="30" fillId="0" borderId="24" xfId="0" applyNumberFormat="1" applyFont="1" applyBorder="1"/>
    <xf numFmtId="0" fontId="25" fillId="4" borderId="8" xfId="0" applyFont="1" applyFill="1" applyBorder="1"/>
    <xf numFmtId="14" fontId="32" fillId="4" borderId="8" xfId="0" applyNumberFormat="1" applyFont="1" applyFill="1" applyBorder="1"/>
    <xf numFmtId="14" fontId="49" fillId="4" borderId="8" xfId="0" applyNumberFormat="1" applyFont="1" applyFill="1" applyBorder="1" applyAlignment="1">
      <alignment horizontal="center"/>
    </xf>
    <xf numFmtId="0" fontId="14" fillId="7" borderId="8" xfId="0" applyFont="1" applyFill="1" applyBorder="1" applyAlignment="1">
      <alignment horizontal="left"/>
    </xf>
    <xf numFmtId="0" fontId="25" fillId="7" borderId="8" xfId="0" applyFont="1" applyFill="1" applyBorder="1" applyAlignment="1">
      <alignment wrapText="1"/>
    </xf>
    <xf numFmtId="4" fontId="25" fillId="7" borderId="8" xfId="0" applyNumberFormat="1" applyFont="1" applyFill="1" applyBorder="1"/>
    <xf numFmtId="4" fontId="30" fillId="7" borderId="8" xfId="0" applyNumberFormat="1" applyFont="1" applyFill="1" applyBorder="1"/>
    <xf numFmtId="4" fontId="30" fillId="7" borderId="23" xfId="0" applyNumberFormat="1" applyFont="1" applyFill="1" applyBorder="1"/>
    <xf numFmtId="0" fontId="0" fillId="7" borderId="8" xfId="0" applyFill="1" applyBorder="1"/>
    <xf numFmtId="0" fontId="0" fillId="0" borderId="3" xfId="0" applyBorder="1"/>
    <xf numFmtId="0" fontId="0" fillId="0" borderId="6" xfId="0" applyBorder="1"/>
    <xf numFmtId="0" fontId="30" fillId="17" borderId="4" xfId="0" applyFont="1" applyFill="1" applyBorder="1" applyAlignment="1"/>
    <xf numFmtId="4" fontId="45" fillId="13" borderId="7" xfId="0" applyNumberFormat="1" applyFont="1" applyFill="1" applyBorder="1"/>
    <xf numFmtId="4" fontId="25" fillId="7" borderId="1" xfId="0" applyNumberFormat="1" applyFont="1" applyFill="1" applyBorder="1"/>
    <xf numFmtId="4" fontId="24" fillId="12" borderId="1" xfId="0" applyNumberFormat="1" applyFont="1" applyFill="1" applyBorder="1" applyAlignment="1">
      <alignment wrapText="1"/>
    </xf>
    <xf numFmtId="0" fontId="44" fillId="4" borderId="25" xfId="0" applyFont="1" applyFill="1" applyBorder="1" applyAlignment="1">
      <alignment vertical="center" wrapText="1"/>
    </xf>
    <xf numFmtId="4" fontId="0" fillId="0" borderId="2" xfId="0" applyNumberFormat="1" applyBorder="1"/>
    <xf numFmtId="3" fontId="25" fillId="0" borderId="4" xfId="0" applyNumberFormat="1" applyFont="1" applyFill="1" applyBorder="1" applyAlignment="1">
      <alignment wrapText="1"/>
    </xf>
    <xf numFmtId="0" fontId="79" fillId="0" borderId="4" xfId="0" applyFont="1" applyFill="1" applyBorder="1" applyAlignment="1">
      <alignment horizontal="center"/>
    </xf>
    <xf numFmtId="3" fontId="89" fillId="0" borderId="1" xfId="0" applyNumberFormat="1" applyFont="1" applyBorder="1"/>
    <xf numFmtId="4" fontId="34" fillId="14" borderId="1" xfId="0" applyNumberFormat="1" applyFont="1" applyFill="1" applyBorder="1"/>
    <xf numFmtId="4" fontId="24" fillId="4" borderId="1" xfId="0" applyNumberFormat="1" applyFont="1" applyFill="1" applyBorder="1" applyAlignment="1" applyProtection="1">
      <alignment horizontal="right" vertical="center" wrapText="1"/>
    </xf>
    <xf numFmtId="2" fontId="24" fillId="4" borderId="38" xfId="0" applyNumberFormat="1" applyFont="1" applyFill="1" applyBorder="1" applyAlignment="1"/>
    <xf numFmtId="2" fontId="24" fillId="4" borderId="1" xfId="0" applyNumberFormat="1" applyFont="1" applyFill="1" applyBorder="1" applyAlignment="1"/>
    <xf numFmtId="2" fontId="24" fillId="4" borderId="4" xfId="0" applyNumberFormat="1" applyFont="1" applyFill="1" applyBorder="1" applyAlignment="1"/>
    <xf numFmtId="2" fontId="24" fillId="15" borderId="4" xfId="0" applyNumberFormat="1" applyFont="1" applyFill="1" applyBorder="1"/>
    <xf numFmtId="2" fontId="24" fillId="13" borderId="1" xfId="0" applyNumberFormat="1" applyFont="1" applyFill="1" applyBorder="1"/>
    <xf numFmtId="2" fontId="24" fillId="13" borderId="4" xfId="0" applyNumberFormat="1" applyFont="1" applyFill="1" applyBorder="1"/>
    <xf numFmtId="2" fontId="24" fillId="0" borderId="4" xfId="0" applyNumberFormat="1" applyFont="1" applyFill="1" applyBorder="1"/>
    <xf numFmtId="2" fontId="24" fillId="0" borderId="1" xfId="0" applyNumberFormat="1" applyFont="1" applyFill="1" applyBorder="1"/>
    <xf numFmtId="2" fontId="25" fillId="0" borderId="1" xfId="0" applyNumberFormat="1" applyFont="1" applyFill="1" applyBorder="1"/>
    <xf numFmtId="2" fontId="30" fillId="0" borderId="4" xfId="0" applyNumberFormat="1" applyFont="1" applyBorder="1"/>
    <xf numFmtId="2" fontId="30" fillId="0" borderId="1" xfId="0" applyNumberFormat="1" applyFont="1" applyBorder="1"/>
    <xf numFmtId="2" fontId="30" fillId="0" borderId="4" xfId="0" applyNumberFormat="1" applyFont="1" applyFill="1" applyBorder="1"/>
    <xf numFmtId="2" fontId="30" fillId="16" borderId="4" xfId="0" applyNumberFormat="1" applyFont="1" applyFill="1" applyBorder="1"/>
    <xf numFmtId="2" fontId="30" fillId="16" borderId="8" xfId="0" applyNumberFormat="1" applyFont="1" applyFill="1" applyBorder="1"/>
    <xf numFmtId="2" fontId="30" fillId="0" borderId="23" xfId="0" applyNumberFormat="1" applyFont="1" applyBorder="1"/>
    <xf numFmtId="3" fontId="17" fillId="11" borderId="1" xfId="0" applyNumberFormat="1" applyFont="1" applyFill="1" applyBorder="1"/>
    <xf numFmtId="3" fontId="30" fillId="0" borderId="0" xfId="0" applyNumberFormat="1" applyFont="1" applyFill="1" applyBorder="1"/>
    <xf numFmtId="0" fontId="106" fillId="0" borderId="0" xfId="0" applyFont="1" applyAlignment="1">
      <alignment wrapText="1"/>
    </xf>
    <xf numFmtId="0" fontId="9" fillId="0" borderId="4" xfId="0" applyFont="1" applyFill="1" applyBorder="1"/>
    <xf numFmtId="2" fontId="106" fillId="0" borderId="4" xfId="0" applyNumberFormat="1" applyFont="1" applyFill="1" applyBorder="1"/>
    <xf numFmtId="2" fontId="9" fillId="0" borderId="4" xfId="0" applyNumberFormat="1" applyFont="1" applyFill="1" applyBorder="1"/>
    <xf numFmtId="0" fontId="41" fillId="0" borderId="4" xfId="0" applyFont="1" applyBorder="1"/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0" fillId="0" borderId="0" xfId="0" applyAlignment="1">
      <alignment horizontal="left"/>
    </xf>
    <xf numFmtId="0" fontId="37" fillId="0" borderId="0" xfId="0" applyFont="1" applyAlignment="1">
      <alignment horizontal="left"/>
    </xf>
    <xf numFmtId="0" fontId="36" fillId="0" borderId="0" xfId="0" applyFont="1" applyAlignment="1">
      <alignment horizontal="left"/>
    </xf>
    <xf numFmtId="0" fontId="39" fillId="6" borderId="1" xfId="0" applyFont="1" applyFill="1" applyBorder="1" applyAlignment="1"/>
    <xf numFmtId="0" fontId="39" fillId="6" borderId="2" xfId="0" applyFont="1" applyFill="1" applyBorder="1" applyAlignment="1"/>
    <xf numFmtId="0" fontId="39" fillId="6" borderId="3" xfId="0" applyFont="1" applyFill="1" applyBorder="1" applyAlignment="1"/>
    <xf numFmtId="0" fontId="40" fillId="0" borderId="1" xfId="0" applyFont="1" applyFill="1" applyBorder="1" applyAlignment="1"/>
    <xf numFmtId="0" fontId="40" fillId="0" borderId="2" xfId="0" applyFont="1" applyFill="1" applyBorder="1" applyAlignment="1"/>
    <xf numFmtId="0" fontId="40" fillId="0" borderId="3" xfId="0" applyFont="1" applyFill="1" applyBorder="1" applyAlignment="1"/>
    <xf numFmtId="0" fontId="24" fillId="2" borderId="1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164" fontId="10" fillId="0" borderId="1" xfId="2" applyFont="1" applyFill="1" applyBorder="1" applyAlignment="1">
      <alignment horizontal="center"/>
    </xf>
    <xf numFmtId="164" fontId="10" fillId="0" borderId="2" xfId="2" applyFont="1" applyFill="1" applyBorder="1" applyAlignment="1">
      <alignment horizontal="center"/>
    </xf>
    <xf numFmtId="164" fontId="10" fillId="0" borderId="3" xfId="2" applyFont="1" applyFill="1" applyBorder="1" applyAlignment="1">
      <alignment horizontal="center"/>
    </xf>
    <xf numFmtId="0" fontId="24" fillId="4" borderId="1" xfId="0" applyFont="1" applyFill="1" applyBorder="1" applyAlignment="1">
      <alignment wrapText="1"/>
    </xf>
    <xf numFmtId="0" fontId="24" fillId="4" borderId="2" xfId="0" applyFont="1" applyFill="1" applyBorder="1" applyAlignment="1">
      <alignment wrapText="1"/>
    </xf>
    <xf numFmtId="0" fontId="24" fillId="4" borderId="3" xfId="0" applyFont="1" applyFill="1" applyBorder="1" applyAlignment="1">
      <alignment wrapText="1"/>
    </xf>
    <xf numFmtId="0" fontId="95" fillId="0" borderId="1" xfId="0" applyFont="1" applyBorder="1" applyAlignment="1"/>
    <xf numFmtId="0" fontId="95" fillId="0" borderId="2" xfId="0" applyFont="1" applyBorder="1" applyAlignment="1"/>
    <xf numFmtId="0" fontId="95" fillId="0" borderId="3" xfId="0" applyFont="1" applyBorder="1" applyAlignment="1"/>
    <xf numFmtId="0" fontId="24" fillId="5" borderId="11" xfId="0" applyFont="1" applyFill="1" applyBorder="1" applyAlignment="1">
      <alignment horizontal="left" vertical="center"/>
    </xf>
    <xf numFmtId="0" fontId="24" fillId="5" borderId="2" xfId="0" applyFont="1" applyFill="1" applyBorder="1" applyAlignment="1">
      <alignment horizontal="left" vertical="center"/>
    </xf>
    <xf numFmtId="0" fontId="24" fillId="5" borderId="3" xfId="0" applyFont="1" applyFill="1" applyBorder="1" applyAlignment="1">
      <alignment horizontal="left" vertical="center"/>
    </xf>
    <xf numFmtId="0" fontId="47" fillId="11" borderId="1" xfId="0" applyFont="1" applyFill="1" applyBorder="1" applyAlignment="1"/>
    <xf numFmtId="0" fontId="47" fillId="11" borderId="2" xfId="0" applyFont="1" applyFill="1" applyBorder="1" applyAlignment="1"/>
    <xf numFmtId="0" fontId="47" fillId="11" borderId="3" xfId="0" applyFont="1" applyFill="1" applyBorder="1" applyAlignment="1"/>
    <xf numFmtId="0" fontId="48" fillId="11" borderId="1" xfId="0" applyFont="1" applyFill="1" applyBorder="1" applyAlignment="1">
      <alignment wrapText="1"/>
    </xf>
    <xf numFmtId="0" fontId="48" fillId="11" borderId="2" xfId="0" applyFont="1" applyFill="1" applyBorder="1" applyAlignment="1">
      <alignment wrapText="1"/>
    </xf>
    <xf numFmtId="0" fontId="48" fillId="11" borderId="3" xfId="0" applyFont="1" applyFill="1" applyBorder="1" applyAlignment="1">
      <alignment wrapText="1"/>
    </xf>
    <xf numFmtId="0" fontId="48" fillId="11" borderId="1" xfId="0" applyFont="1" applyFill="1" applyBorder="1" applyAlignment="1"/>
    <xf numFmtId="0" fontId="48" fillId="11" borderId="2" xfId="0" applyFont="1" applyFill="1" applyBorder="1" applyAlignment="1"/>
    <xf numFmtId="0" fontId="48" fillId="11" borderId="3" xfId="0" applyFont="1" applyFill="1" applyBorder="1" applyAlignment="1"/>
    <xf numFmtId="0" fontId="24" fillId="4" borderId="11" xfId="0" applyFont="1" applyFill="1" applyBorder="1" applyAlignment="1">
      <alignment horizontal="left" vertical="center"/>
    </xf>
    <xf numFmtId="0" fontId="24" fillId="4" borderId="2" xfId="0" applyFont="1" applyFill="1" applyBorder="1" applyAlignment="1">
      <alignment horizontal="left" vertical="center"/>
    </xf>
    <xf numFmtId="0" fontId="24" fillId="4" borderId="3" xfId="0" applyFont="1" applyFill="1" applyBorder="1" applyAlignment="1">
      <alignment horizontal="left" vertical="center"/>
    </xf>
    <xf numFmtId="0" fontId="61" fillId="11" borderId="9" xfId="0" applyFont="1" applyFill="1" applyBorder="1" applyAlignment="1">
      <alignment horizontal="left"/>
    </xf>
    <xf numFmtId="0" fontId="61" fillId="11" borderId="10" xfId="0" applyFont="1" applyFill="1" applyBorder="1" applyAlignment="1">
      <alignment horizontal="left"/>
    </xf>
    <xf numFmtId="0" fontId="61" fillId="11" borderId="15" xfId="0" applyFont="1" applyFill="1" applyBorder="1" applyAlignment="1">
      <alignment horizontal="left"/>
    </xf>
    <xf numFmtId="0" fontId="9" fillId="5" borderId="11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/>
    </xf>
    <xf numFmtId="0" fontId="0" fillId="11" borderId="2" xfId="0" applyFill="1" applyBorder="1" applyAlignment="1"/>
    <xf numFmtId="0" fontId="0" fillId="11" borderId="3" xfId="0" applyFill="1" applyBorder="1" applyAlignment="1"/>
    <xf numFmtId="0" fontId="25" fillId="11" borderId="2" xfId="0" applyFont="1" applyFill="1" applyBorder="1" applyAlignment="1"/>
    <xf numFmtId="0" fontId="25" fillId="11" borderId="3" xfId="0" applyFont="1" applyFill="1" applyBorder="1" applyAlignment="1"/>
    <xf numFmtId="0" fontId="9" fillId="4" borderId="11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63" fillId="11" borderId="4" xfId="0" applyFont="1" applyFill="1" applyBorder="1" applyAlignment="1"/>
    <xf numFmtId="0" fontId="52" fillId="11" borderId="4" xfId="0" applyFont="1" applyFill="1" applyBorder="1" applyAlignment="1"/>
    <xf numFmtId="0" fontId="47" fillId="11" borderId="4" xfId="0" applyFont="1" applyFill="1" applyBorder="1" applyAlignment="1"/>
    <xf numFmtId="0" fontId="4" fillId="11" borderId="4" xfId="0" applyFont="1" applyFill="1" applyBorder="1" applyAlignment="1"/>
    <xf numFmtId="0" fontId="48" fillId="11" borderId="4" xfId="0" applyFont="1" applyFill="1" applyBorder="1" applyAlignment="1"/>
    <xf numFmtId="0" fontId="25" fillId="11" borderId="4" xfId="0" applyFont="1" applyFill="1" applyBorder="1" applyAlignment="1"/>
    <xf numFmtId="0" fontId="9" fillId="4" borderId="12" xfId="0" applyFont="1" applyFill="1" applyBorder="1" applyAlignment="1">
      <alignment horizontal="left" vertical="center"/>
    </xf>
    <xf numFmtId="0" fontId="4" fillId="4" borderId="4" xfId="0" applyFont="1" applyFill="1" applyBorder="1" applyAlignment="1"/>
    <xf numFmtId="0" fontId="42" fillId="11" borderId="17" xfId="0" applyFont="1" applyFill="1" applyBorder="1" applyAlignment="1">
      <alignment horizontal="left"/>
    </xf>
    <xf numFmtId="0" fontId="42" fillId="11" borderId="16" xfId="0" applyFont="1" applyFill="1" applyBorder="1" applyAlignment="1">
      <alignment horizontal="left"/>
    </xf>
    <xf numFmtId="0" fontId="0" fillId="11" borderId="16" xfId="0" applyFill="1" applyBorder="1" applyAlignment="1"/>
    <xf numFmtId="0" fontId="17" fillId="0" borderId="11" xfId="0" applyFont="1" applyBorder="1" applyAlignment="1"/>
    <xf numFmtId="0" fontId="0" fillId="0" borderId="2" xfId="0" applyBorder="1" applyAlignment="1"/>
    <xf numFmtId="0" fontId="0" fillId="0" borderId="3" xfId="0" applyBorder="1" applyAlignment="1"/>
    <xf numFmtId="0" fontId="24" fillId="4" borderId="12" xfId="0" applyFont="1" applyFill="1" applyBorder="1" applyAlignment="1">
      <alignment horizontal="left" vertical="center"/>
    </xf>
    <xf numFmtId="0" fontId="25" fillId="4" borderId="4" xfId="0" applyFont="1" applyFill="1" applyBorder="1" applyAlignment="1"/>
    <xf numFmtId="0" fontId="67" fillId="11" borderId="4" xfId="0" applyFont="1" applyFill="1" applyBorder="1" applyAlignment="1"/>
    <xf numFmtId="0" fontId="17" fillId="11" borderId="4" xfId="0" applyFont="1" applyFill="1" applyBorder="1" applyAlignment="1"/>
    <xf numFmtId="0" fontId="42" fillId="11" borderId="33" xfId="0" applyFont="1" applyFill="1" applyBorder="1" applyAlignment="1">
      <alignment horizontal="left"/>
    </xf>
    <xf numFmtId="0" fontId="42" fillId="11" borderId="34" xfId="0" applyFont="1" applyFill="1" applyBorder="1" applyAlignment="1">
      <alignment horizontal="left"/>
    </xf>
    <xf numFmtId="0" fontId="9" fillId="5" borderId="43" xfId="0" applyFont="1" applyFill="1" applyBorder="1" applyAlignment="1">
      <alignment horizontal="left" vertical="center"/>
    </xf>
    <xf numFmtId="0" fontId="9" fillId="5" borderId="39" xfId="0" applyFont="1" applyFill="1" applyBorder="1" applyAlignment="1">
      <alignment horizontal="left" vertical="center"/>
    </xf>
    <xf numFmtId="0" fontId="9" fillId="5" borderId="42" xfId="0" applyFont="1" applyFill="1" applyBorder="1" applyAlignment="1">
      <alignment horizontal="left" vertical="center"/>
    </xf>
    <xf numFmtId="0" fontId="24" fillId="11" borderId="1" xfId="0" applyFont="1" applyFill="1" applyBorder="1" applyAlignment="1">
      <alignment wrapText="1"/>
    </xf>
    <xf numFmtId="0" fontId="24" fillId="11" borderId="3" xfId="0" applyFont="1" applyFill="1" applyBorder="1" applyAlignment="1">
      <alignment wrapText="1"/>
    </xf>
    <xf numFmtId="0" fontId="24" fillId="4" borderId="36" xfId="0" applyFont="1" applyFill="1" applyBorder="1" applyAlignment="1">
      <alignment horizontal="left" vertical="center"/>
    </xf>
    <xf numFmtId="0" fontId="24" fillId="4" borderId="22" xfId="0" applyFont="1" applyFill="1" applyBorder="1" applyAlignment="1">
      <alignment horizontal="left" vertical="center"/>
    </xf>
    <xf numFmtId="0" fontId="24" fillId="4" borderId="37" xfId="0" applyFont="1" applyFill="1" applyBorder="1" applyAlignment="1">
      <alignment horizontal="left" vertical="center"/>
    </xf>
    <xf numFmtId="0" fontId="24" fillId="13" borderId="1" xfId="0" applyFont="1" applyFill="1" applyBorder="1" applyAlignment="1">
      <alignment horizontal="left"/>
    </xf>
    <xf numFmtId="0" fontId="24" fillId="13" borderId="3" xfId="0" applyFont="1" applyFill="1" applyBorder="1" applyAlignment="1">
      <alignment horizontal="left"/>
    </xf>
    <xf numFmtId="0" fontId="24" fillId="4" borderId="38" xfId="0" applyFont="1" applyFill="1" applyBorder="1" applyAlignment="1">
      <alignment wrapText="1"/>
    </xf>
    <xf numFmtId="0" fontId="24" fillId="4" borderId="15" xfId="0" applyFont="1" applyFill="1" applyBorder="1" applyAlignment="1">
      <alignment wrapText="1"/>
    </xf>
    <xf numFmtId="0" fontId="17" fillId="11" borderId="11" xfId="0" applyFont="1" applyFill="1" applyBorder="1" applyAlignment="1"/>
    <xf numFmtId="0" fontId="17" fillId="11" borderId="2" xfId="0" applyFont="1" applyFill="1" applyBorder="1" applyAlignment="1"/>
    <xf numFmtId="0" fontId="17" fillId="11" borderId="3" xfId="0" applyFont="1" applyFill="1" applyBorder="1" applyAlignment="1"/>
    <xf numFmtId="0" fontId="26" fillId="0" borderId="4" xfId="0" applyFont="1" applyBorder="1" applyAlignment="1">
      <alignment horizontal="center"/>
    </xf>
    <xf numFmtId="0" fontId="101" fillId="0" borderId="4" xfId="0" applyFont="1" applyBorder="1" applyAlignment="1">
      <alignment horizontal="center"/>
    </xf>
    <xf numFmtId="0" fontId="101" fillId="0" borderId="4" xfId="0" applyFont="1" applyBorder="1" applyAlignment="1">
      <alignment horizontal="left"/>
    </xf>
    <xf numFmtId="0" fontId="29" fillId="0" borderId="4" xfId="0" applyFont="1" applyBorder="1" applyAlignment="1">
      <alignment horizontal="center"/>
    </xf>
    <xf numFmtId="0" fontId="29" fillId="0" borderId="4" xfId="0" applyFont="1" applyBorder="1" applyAlignment="1">
      <alignment horizontal="left"/>
    </xf>
    <xf numFmtId="0" fontId="101" fillId="0" borderId="4" xfId="0" applyFont="1" applyBorder="1" applyAlignment="1"/>
    <xf numFmtId="0" fontId="33" fillId="0" borderId="4" xfId="0" applyFont="1" applyBorder="1" applyAlignment="1">
      <alignment horizontal="left"/>
    </xf>
    <xf numFmtId="0" fontId="17" fillId="11" borderId="21" xfId="0" applyFont="1" applyFill="1" applyBorder="1" applyAlignment="1"/>
    <xf numFmtId="0" fontId="17" fillId="11" borderId="20" xfId="0" applyFont="1" applyFill="1" applyBorder="1" applyAlignment="1"/>
    <xf numFmtId="0" fontId="42" fillId="11" borderId="1" xfId="0" applyFont="1" applyFill="1" applyBorder="1" applyAlignment="1">
      <alignment horizontal="left"/>
    </xf>
    <xf numFmtId="0" fontId="68" fillId="0" borderId="21" xfId="0" applyFont="1" applyBorder="1" applyAlignment="1"/>
    <xf numFmtId="0" fontId="19" fillId="0" borderId="20" xfId="0" applyFont="1" applyBorder="1" applyAlignment="1"/>
    <xf numFmtId="0" fontId="40" fillId="4" borderId="4" xfId="0" applyFont="1" applyFill="1" applyBorder="1" applyAlignment="1">
      <alignment horizontal="left" vertical="center"/>
    </xf>
    <xf numFmtId="0" fontId="52" fillId="11" borderId="12" xfId="0" applyFont="1" applyFill="1" applyBorder="1" applyAlignment="1"/>
    <xf numFmtId="0" fontId="9" fillId="13" borderId="1" xfId="0" applyFont="1" applyFill="1" applyBorder="1" applyAlignment="1"/>
    <xf numFmtId="0" fontId="4" fillId="13" borderId="2" xfId="0" applyFont="1" applyFill="1" applyBorder="1" applyAlignment="1"/>
    <xf numFmtId="0" fontId="4" fillId="13" borderId="3" xfId="0" applyFont="1" applyFill="1" applyBorder="1" applyAlignment="1"/>
    <xf numFmtId="0" fontId="24" fillId="13" borderId="1" xfId="0" applyFont="1" applyFill="1" applyBorder="1" applyAlignment="1"/>
    <xf numFmtId="0" fontId="24" fillId="13" borderId="2" xfId="0" applyFont="1" applyFill="1" applyBorder="1" applyAlignment="1"/>
    <xf numFmtId="0" fontId="24" fillId="13" borderId="3" xfId="0" applyFont="1" applyFill="1" applyBorder="1" applyAlignment="1"/>
    <xf numFmtId="0" fontId="4" fillId="4" borderId="21" xfId="0" applyFont="1" applyFill="1" applyBorder="1" applyAlignment="1"/>
    <xf numFmtId="0" fontId="4" fillId="4" borderId="20" xfId="0" applyFont="1" applyFill="1" applyBorder="1" applyAlignment="1"/>
    <xf numFmtId="0" fontId="9" fillId="4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/>
    <xf numFmtId="0" fontId="4" fillId="4" borderId="3" xfId="0" applyFont="1" applyFill="1" applyBorder="1" applyAlignment="1"/>
    <xf numFmtId="0" fontId="9" fillId="5" borderId="26" xfId="0" applyFont="1" applyFill="1" applyBorder="1" applyAlignment="1">
      <alignment horizontal="left" vertical="center"/>
    </xf>
    <xf numFmtId="0" fontId="9" fillId="5" borderId="27" xfId="0" applyFont="1" applyFill="1" applyBorder="1" applyAlignment="1">
      <alignment horizontal="left" vertical="center"/>
    </xf>
    <xf numFmtId="0" fontId="9" fillId="5" borderId="28" xfId="0" applyFont="1" applyFill="1" applyBorder="1" applyAlignment="1">
      <alignment horizontal="left" vertical="center"/>
    </xf>
    <xf numFmtId="0" fontId="9" fillId="4" borderId="23" xfId="0" applyFont="1" applyFill="1" applyBorder="1" applyAlignment="1">
      <alignment horizontal="left" vertical="center"/>
    </xf>
    <xf numFmtId="0" fontId="0" fillId="4" borderId="24" xfId="0" applyFill="1" applyBorder="1" applyAlignment="1"/>
    <xf numFmtId="0" fontId="0" fillId="4" borderId="25" xfId="0" applyFill="1" applyBorder="1" applyAlignment="1"/>
    <xf numFmtId="0" fontId="52" fillId="11" borderId="11" xfId="0" applyFont="1" applyFill="1" applyBorder="1" applyAlignment="1"/>
    <xf numFmtId="0" fontId="4" fillId="11" borderId="2" xfId="0" applyFont="1" applyFill="1" applyBorder="1" applyAlignment="1"/>
    <xf numFmtId="0" fontId="4" fillId="11" borderId="3" xfId="0" applyFont="1" applyFill="1" applyBorder="1" applyAlignment="1"/>
  </cellXfs>
  <cellStyles count="3">
    <cellStyle name="Čiarka" xfId="1" builtinId="3"/>
    <cellStyle name="Mena" xfId="2" builtinId="4"/>
    <cellStyle name="Normálna" xfId="0" builtinId="0"/>
  </cellStyles>
  <dxfs count="0"/>
  <tableStyles count="0" defaultTableStyle="TableStyleMedium2" defaultPivotStyle="PivotStyleLight16"/>
  <colors>
    <mruColors>
      <color rgb="FFFF9900"/>
      <color rgb="FFC0C0C0"/>
      <color rgb="FF99CC00"/>
      <color rgb="FFFF6600"/>
      <color rgb="FFFFCC00"/>
      <color rgb="FFCCCCFF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00"/>
  <sheetViews>
    <sheetView tabSelected="1" topLeftCell="A64" workbookViewId="0">
      <selection activeCell="F67" sqref="F67"/>
    </sheetView>
  </sheetViews>
  <sheetFormatPr defaultRowHeight="14.4" x14ac:dyDescent="0.3"/>
  <cols>
    <col min="1" max="1" width="8.44140625" customWidth="1"/>
    <col min="2" max="2" width="43.5546875" customWidth="1"/>
    <col min="3" max="3" width="12" style="789" customWidth="1"/>
    <col min="4" max="4" width="12.44140625" style="137" customWidth="1"/>
    <col min="5" max="5" width="11.88671875" style="789" customWidth="1"/>
    <col min="6" max="6" width="12.33203125" style="425" bestFit="1" customWidth="1"/>
    <col min="7" max="7" width="12" style="425" customWidth="1"/>
    <col min="8" max="8" width="12.44140625" style="425" customWidth="1"/>
    <col min="9" max="9" width="12.109375" style="425" customWidth="1"/>
    <col min="253" max="253" width="7.44140625" customWidth="1"/>
    <col min="254" max="254" width="36.88671875" customWidth="1"/>
    <col min="255" max="256" width="11.5546875" customWidth="1"/>
    <col min="257" max="257" width="10.6640625" customWidth="1"/>
    <col min="258" max="258" width="11" customWidth="1"/>
    <col min="259" max="259" width="9" customWidth="1"/>
    <col min="260" max="260" width="10.44140625" customWidth="1"/>
    <col min="261" max="261" width="10.109375" customWidth="1"/>
    <col min="509" max="509" width="7.44140625" customWidth="1"/>
    <col min="510" max="510" width="36.88671875" customWidth="1"/>
    <col min="511" max="512" width="11.5546875" customWidth="1"/>
    <col min="513" max="513" width="10.6640625" customWidth="1"/>
    <col min="514" max="514" width="11" customWidth="1"/>
    <col min="515" max="515" width="9" customWidth="1"/>
    <col min="516" max="516" width="10.44140625" customWidth="1"/>
    <col min="517" max="517" width="10.109375" customWidth="1"/>
    <col min="765" max="765" width="7.44140625" customWidth="1"/>
    <col min="766" max="766" width="36.88671875" customWidth="1"/>
    <col min="767" max="768" width="11.5546875" customWidth="1"/>
    <col min="769" max="769" width="10.6640625" customWidth="1"/>
    <col min="770" max="770" width="11" customWidth="1"/>
    <col min="771" max="771" width="9" customWidth="1"/>
    <col min="772" max="772" width="10.44140625" customWidth="1"/>
    <col min="773" max="773" width="10.109375" customWidth="1"/>
    <col min="1021" max="1021" width="7.44140625" customWidth="1"/>
    <col min="1022" max="1022" width="36.88671875" customWidth="1"/>
    <col min="1023" max="1024" width="11.5546875" customWidth="1"/>
    <col min="1025" max="1025" width="10.6640625" customWidth="1"/>
    <col min="1026" max="1026" width="11" customWidth="1"/>
    <col min="1027" max="1027" width="9" customWidth="1"/>
    <col min="1028" max="1028" width="10.44140625" customWidth="1"/>
    <col min="1029" max="1029" width="10.109375" customWidth="1"/>
    <col min="1277" max="1277" width="7.44140625" customWidth="1"/>
    <col min="1278" max="1278" width="36.88671875" customWidth="1"/>
    <col min="1279" max="1280" width="11.5546875" customWidth="1"/>
    <col min="1281" max="1281" width="10.6640625" customWidth="1"/>
    <col min="1282" max="1282" width="11" customWidth="1"/>
    <col min="1283" max="1283" width="9" customWidth="1"/>
    <col min="1284" max="1284" width="10.44140625" customWidth="1"/>
    <col min="1285" max="1285" width="10.109375" customWidth="1"/>
    <col min="1533" max="1533" width="7.44140625" customWidth="1"/>
    <col min="1534" max="1534" width="36.88671875" customWidth="1"/>
    <col min="1535" max="1536" width="11.5546875" customWidth="1"/>
    <col min="1537" max="1537" width="10.6640625" customWidth="1"/>
    <col min="1538" max="1538" width="11" customWidth="1"/>
    <col min="1539" max="1539" width="9" customWidth="1"/>
    <col min="1540" max="1540" width="10.44140625" customWidth="1"/>
    <col min="1541" max="1541" width="10.109375" customWidth="1"/>
    <col min="1789" max="1789" width="7.44140625" customWidth="1"/>
    <col min="1790" max="1790" width="36.88671875" customWidth="1"/>
    <col min="1791" max="1792" width="11.5546875" customWidth="1"/>
    <col min="1793" max="1793" width="10.6640625" customWidth="1"/>
    <col min="1794" max="1794" width="11" customWidth="1"/>
    <col min="1795" max="1795" width="9" customWidth="1"/>
    <col min="1796" max="1796" width="10.44140625" customWidth="1"/>
    <col min="1797" max="1797" width="10.109375" customWidth="1"/>
    <col min="2045" max="2045" width="7.44140625" customWidth="1"/>
    <col min="2046" max="2046" width="36.88671875" customWidth="1"/>
    <col min="2047" max="2048" width="11.5546875" customWidth="1"/>
    <col min="2049" max="2049" width="10.6640625" customWidth="1"/>
    <col min="2050" max="2050" width="11" customWidth="1"/>
    <col min="2051" max="2051" width="9" customWidth="1"/>
    <col min="2052" max="2052" width="10.44140625" customWidth="1"/>
    <col min="2053" max="2053" width="10.109375" customWidth="1"/>
    <col min="2301" max="2301" width="7.44140625" customWidth="1"/>
    <col min="2302" max="2302" width="36.88671875" customWidth="1"/>
    <col min="2303" max="2304" width="11.5546875" customWidth="1"/>
    <col min="2305" max="2305" width="10.6640625" customWidth="1"/>
    <col min="2306" max="2306" width="11" customWidth="1"/>
    <col min="2307" max="2307" width="9" customWidth="1"/>
    <col min="2308" max="2308" width="10.44140625" customWidth="1"/>
    <col min="2309" max="2309" width="10.109375" customWidth="1"/>
    <col min="2557" max="2557" width="7.44140625" customWidth="1"/>
    <col min="2558" max="2558" width="36.88671875" customWidth="1"/>
    <col min="2559" max="2560" width="11.5546875" customWidth="1"/>
    <col min="2561" max="2561" width="10.6640625" customWidth="1"/>
    <col min="2562" max="2562" width="11" customWidth="1"/>
    <col min="2563" max="2563" width="9" customWidth="1"/>
    <col min="2564" max="2564" width="10.44140625" customWidth="1"/>
    <col min="2565" max="2565" width="10.109375" customWidth="1"/>
    <col min="2813" max="2813" width="7.44140625" customWidth="1"/>
    <col min="2814" max="2814" width="36.88671875" customWidth="1"/>
    <col min="2815" max="2816" width="11.5546875" customWidth="1"/>
    <col min="2817" max="2817" width="10.6640625" customWidth="1"/>
    <col min="2818" max="2818" width="11" customWidth="1"/>
    <col min="2819" max="2819" width="9" customWidth="1"/>
    <col min="2820" max="2820" width="10.44140625" customWidth="1"/>
    <col min="2821" max="2821" width="10.109375" customWidth="1"/>
    <col min="3069" max="3069" width="7.44140625" customWidth="1"/>
    <col min="3070" max="3070" width="36.88671875" customWidth="1"/>
    <col min="3071" max="3072" width="11.5546875" customWidth="1"/>
    <col min="3073" max="3073" width="10.6640625" customWidth="1"/>
    <col min="3074" max="3074" width="11" customWidth="1"/>
    <col min="3075" max="3075" width="9" customWidth="1"/>
    <col min="3076" max="3076" width="10.44140625" customWidth="1"/>
    <col min="3077" max="3077" width="10.109375" customWidth="1"/>
    <col min="3325" max="3325" width="7.44140625" customWidth="1"/>
    <col min="3326" max="3326" width="36.88671875" customWidth="1"/>
    <col min="3327" max="3328" width="11.5546875" customWidth="1"/>
    <col min="3329" max="3329" width="10.6640625" customWidth="1"/>
    <col min="3330" max="3330" width="11" customWidth="1"/>
    <col min="3331" max="3331" width="9" customWidth="1"/>
    <col min="3332" max="3332" width="10.44140625" customWidth="1"/>
    <col min="3333" max="3333" width="10.109375" customWidth="1"/>
    <col min="3581" max="3581" width="7.44140625" customWidth="1"/>
    <col min="3582" max="3582" width="36.88671875" customWidth="1"/>
    <col min="3583" max="3584" width="11.5546875" customWidth="1"/>
    <col min="3585" max="3585" width="10.6640625" customWidth="1"/>
    <col min="3586" max="3586" width="11" customWidth="1"/>
    <col min="3587" max="3587" width="9" customWidth="1"/>
    <col min="3588" max="3588" width="10.44140625" customWidth="1"/>
    <col min="3589" max="3589" width="10.109375" customWidth="1"/>
    <col min="3837" max="3837" width="7.44140625" customWidth="1"/>
    <col min="3838" max="3838" width="36.88671875" customWidth="1"/>
    <col min="3839" max="3840" width="11.5546875" customWidth="1"/>
    <col min="3841" max="3841" width="10.6640625" customWidth="1"/>
    <col min="3842" max="3842" width="11" customWidth="1"/>
    <col min="3843" max="3843" width="9" customWidth="1"/>
    <col min="3844" max="3844" width="10.44140625" customWidth="1"/>
    <col min="3845" max="3845" width="10.109375" customWidth="1"/>
    <col min="4093" max="4093" width="7.44140625" customWidth="1"/>
    <col min="4094" max="4094" width="36.88671875" customWidth="1"/>
    <col min="4095" max="4096" width="11.5546875" customWidth="1"/>
    <col min="4097" max="4097" width="10.6640625" customWidth="1"/>
    <col min="4098" max="4098" width="11" customWidth="1"/>
    <col min="4099" max="4099" width="9" customWidth="1"/>
    <col min="4100" max="4100" width="10.44140625" customWidth="1"/>
    <col min="4101" max="4101" width="10.109375" customWidth="1"/>
    <col min="4349" max="4349" width="7.44140625" customWidth="1"/>
    <col min="4350" max="4350" width="36.88671875" customWidth="1"/>
    <col min="4351" max="4352" width="11.5546875" customWidth="1"/>
    <col min="4353" max="4353" width="10.6640625" customWidth="1"/>
    <col min="4354" max="4354" width="11" customWidth="1"/>
    <col min="4355" max="4355" width="9" customWidth="1"/>
    <col min="4356" max="4356" width="10.44140625" customWidth="1"/>
    <col min="4357" max="4357" width="10.109375" customWidth="1"/>
    <col min="4605" max="4605" width="7.44140625" customWidth="1"/>
    <col min="4606" max="4606" width="36.88671875" customWidth="1"/>
    <col min="4607" max="4608" width="11.5546875" customWidth="1"/>
    <col min="4609" max="4609" width="10.6640625" customWidth="1"/>
    <col min="4610" max="4610" width="11" customWidth="1"/>
    <col min="4611" max="4611" width="9" customWidth="1"/>
    <col min="4612" max="4612" width="10.44140625" customWidth="1"/>
    <col min="4613" max="4613" width="10.109375" customWidth="1"/>
    <col min="4861" max="4861" width="7.44140625" customWidth="1"/>
    <col min="4862" max="4862" width="36.88671875" customWidth="1"/>
    <col min="4863" max="4864" width="11.5546875" customWidth="1"/>
    <col min="4865" max="4865" width="10.6640625" customWidth="1"/>
    <col min="4866" max="4866" width="11" customWidth="1"/>
    <col min="4867" max="4867" width="9" customWidth="1"/>
    <col min="4868" max="4868" width="10.44140625" customWidth="1"/>
    <col min="4869" max="4869" width="10.109375" customWidth="1"/>
    <col min="5117" max="5117" width="7.44140625" customWidth="1"/>
    <col min="5118" max="5118" width="36.88671875" customWidth="1"/>
    <col min="5119" max="5120" width="11.5546875" customWidth="1"/>
    <col min="5121" max="5121" width="10.6640625" customWidth="1"/>
    <col min="5122" max="5122" width="11" customWidth="1"/>
    <col min="5123" max="5123" width="9" customWidth="1"/>
    <col min="5124" max="5124" width="10.44140625" customWidth="1"/>
    <col min="5125" max="5125" width="10.109375" customWidth="1"/>
    <col min="5373" max="5373" width="7.44140625" customWidth="1"/>
    <col min="5374" max="5374" width="36.88671875" customWidth="1"/>
    <col min="5375" max="5376" width="11.5546875" customWidth="1"/>
    <col min="5377" max="5377" width="10.6640625" customWidth="1"/>
    <col min="5378" max="5378" width="11" customWidth="1"/>
    <col min="5379" max="5379" width="9" customWidth="1"/>
    <col min="5380" max="5380" width="10.44140625" customWidth="1"/>
    <col min="5381" max="5381" width="10.109375" customWidth="1"/>
    <col min="5629" max="5629" width="7.44140625" customWidth="1"/>
    <col min="5630" max="5630" width="36.88671875" customWidth="1"/>
    <col min="5631" max="5632" width="11.5546875" customWidth="1"/>
    <col min="5633" max="5633" width="10.6640625" customWidth="1"/>
    <col min="5634" max="5634" width="11" customWidth="1"/>
    <col min="5635" max="5635" width="9" customWidth="1"/>
    <col min="5636" max="5636" width="10.44140625" customWidth="1"/>
    <col min="5637" max="5637" width="10.109375" customWidth="1"/>
    <col min="5885" max="5885" width="7.44140625" customWidth="1"/>
    <col min="5886" max="5886" width="36.88671875" customWidth="1"/>
    <col min="5887" max="5888" width="11.5546875" customWidth="1"/>
    <col min="5889" max="5889" width="10.6640625" customWidth="1"/>
    <col min="5890" max="5890" width="11" customWidth="1"/>
    <col min="5891" max="5891" width="9" customWidth="1"/>
    <col min="5892" max="5892" width="10.44140625" customWidth="1"/>
    <col min="5893" max="5893" width="10.109375" customWidth="1"/>
    <col min="6141" max="6141" width="7.44140625" customWidth="1"/>
    <col min="6142" max="6142" width="36.88671875" customWidth="1"/>
    <col min="6143" max="6144" width="11.5546875" customWidth="1"/>
    <col min="6145" max="6145" width="10.6640625" customWidth="1"/>
    <col min="6146" max="6146" width="11" customWidth="1"/>
    <col min="6147" max="6147" width="9" customWidth="1"/>
    <col min="6148" max="6148" width="10.44140625" customWidth="1"/>
    <col min="6149" max="6149" width="10.109375" customWidth="1"/>
    <col min="6397" max="6397" width="7.44140625" customWidth="1"/>
    <col min="6398" max="6398" width="36.88671875" customWidth="1"/>
    <col min="6399" max="6400" width="11.5546875" customWidth="1"/>
    <col min="6401" max="6401" width="10.6640625" customWidth="1"/>
    <col min="6402" max="6402" width="11" customWidth="1"/>
    <col min="6403" max="6403" width="9" customWidth="1"/>
    <col min="6404" max="6404" width="10.44140625" customWidth="1"/>
    <col min="6405" max="6405" width="10.109375" customWidth="1"/>
    <col min="6653" max="6653" width="7.44140625" customWidth="1"/>
    <col min="6654" max="6654" width="36.88671875" customWidth="1"/>
    <col min="6655" max="6656" width="11.5546875" customWidth="1"/>
    <col min="6657" max="6657" width="10.6640625" customWidth="1"/>
    <col min="6658" max="6658" width="11" customWidth="1"/>
    <col min="6659" max="6659" width="9" customWidth="1"/>
    <col min="6660" max="6660" width="10.44140625" customWidth="1"/>
    <col min="6661" max="6661" width="10.109375" customWidth="1"/>
    <col min="6909" max="6909" width="7.44140625" customWidth="1"/>
    <col min="6910" max="6910" width="36.88671875" customWidth="1"/>
    <col min="6911" max="6912" width="11.5546875" customWidth="1"/>
    <col min="6913" max="6913" width="10.6640625" customWidth="1"/>
    <col min="6914" max="6914" width="11" customWidth="1"/>
    <col min="6915" max="6915" width="9" customWidth="1"/>
    <col min="6916" max="6916" width="10.44140625" customWidth="1"/>
    <col min="6917" max="6917" width="10.109375" customWidth="1"/>
    <col min="7165" max="7165" width="7.44140625" customWidth="1"/>
    <col min="7166" max="7166" width="36.88671875" customWidth="1"/>
    <col min="7167" max="7168" width="11.5546875" customWidth="1"/>
    <col min="7169" max="7169" width="10.6640625" customWidth="1"/>
    <col min="7170" max="7170" width="11" customWidth="1"/>
    <col min="7171" max="7171" width="9" customWidth="1"/>
    <col min="7172" max="7172" width="10.44140625" customWidth="1"/>
    <col min="7173" max="7173" width="10.109375" customWidth="1"/>
    <col min="7421" max="7421" width="7.44140625" customWidth="1"/>
    <col min="7422" max="7422" width="36.88671875" customWidth="1"/>
    <col min="7423" max="7424" width="11.5546875" customWidth="1"/>
    <col min="7425" max="7425" width="10.6640625" customWidth="1"/>
    <col min="7426" max="7426" width="11" customWidth="1"/>
    <col min="7427" max="7427" width="9" customWidth="1"/>
    <col min="7428" max="7428" width="10.44140625" customWidth="1"/>
    <col min="7429" max="7429" width="10.109375" customWidth="1"/>
    <col min="7677" max="7677" width="7.44140625" customWidth="1"/>
    <col min="7678" max="7678" width="36.88671875" customWidth="1"/>
    <col min="7679" max="7680" width="11.5546875" customWidth="1"/>
    <col min="7681" max="7681" width="10.6640625" customWidth="1"/>
    <col min="7682" max="7682" width="11" customWidth="1"/>
    <col min="7683" max="7683" width="9" customWidth="1"/>
    <col min="7684" max="7684" width="10.44140625" customWidth="1"/>
    <col min="7685" max="7685" width="10.109375" customWidth="1"/>
    <col min="7933" max="7933" width="7.44140625" customWidth="1"/>
    <col min="7934" max="7934" width="36.88671875" customWidth="1"/>
    <col min="7935" max="7936" width="11.5546875" customWidth="1"/>
    <col min="7937" max="7937" width="10.6640625" customWidth="1"/>
    <col min="7938" max="7938" width="11" customWidth="1"/>
    <col min="7939" max="7939" width="9" customWidth="1"/>
    <col min="7940" max="7940" width="10.44140625" customWidth="1"/>
    <col min="7941" max="7941" width="10.109375" customWidth="1"/>
    <col min="8189" max="8189" width="7.44140625" customWidth="1"/>
    <col min="8190" max="8190" width="36.88671875" customWidth="1"/>
    <col min="8191" max="8192" width="11.5546875" customWidth="1"/>
    <col min="8193" max="8193" width="10.6640625" customWidth="1"/>
    <col min="8194" max="8194" width="11" customWidth="1"/>
    <col min="8195" max="8195" width="9" customWidth="1"/>
    <col min="8196" max="8196" width="10.44140625" customWidth="1"/>
    <col min="8197" max="8197" width="10.109375" customWidth="1"/>
    <col min="8445" max="8445" width="7.44140625" customWidth="1"/>
    <col min="8446" max="8446" width="36.88671875" customWidth="1"/>
    <col min="8447" max="8448" width="11.5546875" customWidth="1"/>
    <col min="8449" max="8449" width="10.6640625" customWidth="1"/>
    <col min="8450" max="8450" width="11" customWidth="1"/>
    <col min="8451" max="8451" width="9" customWidth="1"/>
    <col min="8452" max="8452" width="10.44140625" customWidth="1"/>
    <col min="8453" max="8453" width="10.109375" customWidth="1"/>
    <col min="8701" max="8701" width="7.44140625" customWidth="1"/>
    <col min="8702" max="8702" width="36.88671875" customWidth="1"/>
    <col min="8703" max="8704" width="11.5546875" customWidth="1"/>
    <col min="8705" max="8705" width="10.6640625" customWidth="1"/>
    <col min="8706" max="8706" width="11" customWidth="1"/>
    <col min="8707" max="8707" width="9" customWidth="1"/>
    <col min="8708" max="8708" width="10.44140625" customWidth="1"/>
    <col min="8709" max="8709" width="10.109375" customWidth="1"/>
    <col min="8957" max="8957" width="7.44140625" customWidth="1"/>
    <col min="8958" max="8958" width="36.88671875" customWidth="1"/>
    <col min="8959" max="8960" width="11.5546875" customWidth="1"/>
    <col min="8961" max="8961" width="10.6640625" customWidth="1"/>
    <col min="8962" max="8962" width="11" customWidth="1"/>
    <col min="8963" max="8963" width="9" customWidth="1"/>
    <col min="8964" max="8964" width="10.44140625" customWidth="1"/>
    <col min="8965" max="8965" width="10.109375" customWidth="1"/>
    <col min="9213" max="9213" width="7.44140625" customWidth="1"/>
    <col min="9214" max="9214" width="36.88671875" customWidth="1"/>
    <col min="9215" max="9216" width="11.5546875" customWidth="1"/>
    <col min="9217" max="9217" width="10.6640625" customWidth="1"/>
    <col min="9218" max="9218" width="11" customWidth="1"/>
    <col min="9219" max="9219" width="9" customWidth="1"/>
    <col min="9220" max="9220" width="10.44140625" customWidth="1"/>
    <col min="9221" max="9221" width="10.109375" customWidth="1"/>
    <col min="9469" max="9469" width="7.44140625" customWidth="1"/>
    <col min="9470" max="9470" width="36.88671875" customWidth="1"/>
    <col min="9471" max="9472" width="11.5546875" customWidth="1"/>
    <col min="9473" max="9473" width="10.6640625" customWidth="1"/>
    <col min="9474" max="9474" width="11" customWidth="1"/>
    <col min="9475" max="9475" width="9" customWidth="1"/>
    <col min="9476" max="9476" width="10.44140625" customWidth="1"/>
    <col min="9477" max="9477" width="10.109375" customWidth="1"/>
    <col min="9725" max="9725" width="7.44140625" customWidth="1"/>
    <col min="9726" max="9726" width="36.88671875" customWidth="1"/>
    <col min="9727" max="9728" width="11.5546875" customWidth="1"/>
    <col min="9729" max="9729" width="10.6640625" customWidth="1"/>
    <col min="9730" max="9730" width="11" customWidth="1"/>
    <col min="9731" max="9731" width="9" customWidth="1"/>
    <col min="9732" max="9732" width="10.44140625" customWidth="1"/>
    <col min="9733" max="9733" width="10.109375" customWidth="1"/>
    <col min="9981" max="9981" width="7.44140625" customWidth="1"/>
    <col min="9982" max="9982" width="36.88671875" customWidth="1"/>
    <col min="9983" max="9984" width="11.5546875" customWidth="1"/>
    <col min="9985" max="9985" width="10.6640625" customWidth="1"/>
    <col min="9986" max="9986" width="11" customWidth="1"/>
    <col min="9987" max="9987" width="9" customWidth="1"/>
    <col min="9988" max="9988" width="10.44140625" customWidth="1"/>
    <col min="9989" max="9989" width="10.109375" customWidth="1"/>
    <col min="10237" max="10237" width="7.44140625" customWidth="1"/>
    <col min="10238" max="10238" width="36.88671875" customWidth="1"/>
    <col min="10239" max="10240" width="11.5546875" customWidth="1"/>
    <col min="10241" max="10241" width="10.6640625" customWidth="1"/>
    <col min="10242" max="10242" width="11" customWidth="1"/>
    <col min="10243" max="10243" width="9" customWidth="1"/>
    <col min="10244" max="10244" width="10.44140625" customWidth="1"/>
    <col min="10245" max="10245" width="10.109375" customWidth="1"/>
    <col min="10493" max="10493" width="7.44140625" customWidth="1"/>
    <col min="10494" max="10494" width="36.88671875" customWidth="1"/>
    <col min="10495" max="10496" width="11.5546875" customWidth="1"/>
    <col min="10497" max="10497" width="10.6640625" customWidth="1"/>
    <col min="10498" max="10498" width="11" customWidth="1"/>
    <col min="10499" max="10499" width="9" customWidth="1"/>
    <col min="10500" max="10500" width="10.44140625" customWidth="1"/>
    <col min="10501" max="10501" width="10.109375" customWidth="1"/>
    <col min="10749" max="10749" width="7.44140625" customWidth="1"/>
    <col min="10750" max="10750" width="36.88671875" customWidth="1"/>
    <col min="10751" max="10752" width="11.5546875" customWidth="1"/>
    <col min="10753" max="10753" width="10.6640625" customWidth="1"/>
    <col min="10754" max="10754" width="11" customWidth="1"/>
    <col min="10755" max="10755" width="9" customWidth="1"/>
    <col min="10756" max="10756" width="10.44140625" customWidth="1"/>
    <col min="10757" max="10757" width="10.109375" customWidth="1"/>
    <col min="11005" max="11005" width="7.44140625" customWidth="1"/>
    <col min="11006" max="11006" width="36.88671875" customWidth="1"/>
    <col min="11007" max="11008" width="11.5546875" customWidth="1"/>
    <col min="11009" max="11009" width="10.6640625" customWidth="1"/>
    <col min="11010" max="11010" width="11" customWidth="1"/>
    <col min="11011" max="11011" width="9" customWidth="1"/>
    <col min="11012" max="11012" width="10.44140625" customWidth="1"/>
    <col min="11013" max="11013" width="10.109375" customWidth="1"/>
    <col min="11261" max="11261" width="7.44140625" customWidth="1"/>
    <col min="11262" max="11262" width="36.88671875" customWidth="1"/>
    <col min="11263" max="11264" width="11.5546875" customWidth="1"/>
    <col min="11265" max="11265" width="10.6640625" customWidth="1"/>
    <col min="11266" max="11266" width="11" customWidth="1"/>
    <col min="11267" max="11267" width="9" customWidth="1"/>
    <col min="11268" max="11268" width="10.44140625" customWidth="1"/>
    <col min="11269" max="11269" width="10.109375" customWidth="1"/>
    <col min="11517" max="11517" width="7.44140625" customWidth="1"/>
    <col min="11518" max="11518" width="36.88671875" customWidth="1"/>
    <col min="11519" max="11520" width="11.5546875" customWidth="1"/>
    <col min="11521" max="11521" width="10.6640625" customWidth="1"/>
    <col min="11522" max="11522" width="11" customWidth="1"/>
    <col min="11523" max="11523" width="9" customWidth="1"/>
    <col min="11524" max="11524" width="10.44140625" customWidth="1"/>
    <col min="11525" max="11525" width="10.109375" customWidth="1"/>
    <col min="11773" max="11773" width="7.44140625" customWidth="1"/>
    <col min="11774" max="11774" width="36.88671875" customWidth="1"/>
    <col min="11775" max="11776" width="11.5546875" customWidth="1"/>
    <col min="11777" max="11777" width="10.6640625" customWidth="1"/>
    <col min="11778" max="11778" width="11" customWidth="1"/>
    <col min="11779" max="11779" width="9" customWidth="1"/>
    <col min="11780" max="11780" width="10.44140625" customWidth="1"/>
    <col min="11781" max="11781" width="10.109375" customWidth="1"/>
    <col min="12029" max="12029" width="7.44140625" customWidth="1"/>
    <col min="12030" max="12030" width="36.88671875" customWidth="1"/>
    <col min="12031" max="12032" width="11.5546875" customWidth="1"/>
    <col min="12033" max="12033" width="10.6640625" customWidth="1"/>
    <col min="12034" max="12034" width="11" customWidth="1"/>
    <col min="12035" max="12035" width="9" customWidth="1"/>
    <col min="12036" max="12036" width="10.44140625" customWidth="1"/>
    <col min="12037" max="12037" width="10.109375" customWidth="1"/>
    <col min="12285" max="12285" width="7.44140625" customWidth="1"/>
    <col min="12286" max="12286" width="36.88671875" customWidth="1"/>
    <col min="12287" max="12288" width="11.5546875" customWidth="1"/>
    <col min="12289" max="12289" width="10.6640625" customWidth="1"/>
    <col min="12290" max="12290" width="11" customWidth="1"/>
    <col min="12291" max="12291" width="9" customWidth="1"/>
    <col min="12292" max="12292" width="10.44140625" customWidth="1"/>
    <col min="12293" max="12293" width="10.109375" customWidth="1"/>
    <col min="12541" max="12541" width="7.44140625" customWidth="1"/>
    <col min="12542" max="12542" width="36.88671875" customWidth="1"/>
    <col min="12543" max="12544" width="11.5546875" customWidth="1"/>
    <col min="12545" max="12545" width="10.6640625" customWidth="1"/>
    <col min="12546" max="12546" width="11" customWidth="1"/>
    <col min="12547" max="12547" width="9" customWidth="1"/>
    <col min="12548" max="12548" width="10.44140625" customWidth="1"/>
    <col min="12549" max="12549" width="10.109375" customWidth="1"/>
    <col min="12797" max="12797" width="7.44140625" customWidth="1"/>
    <col min="12798" max="12798" width="36.88671875" customWidth="1"/>
    <col min="12799" max="12800" width="11.5546875" customWidth="1"/>
    <col min="12801" max="12801" width="10.6640625" customWidth="1"/>
    <col min="12802" max="12802" width="11" customWidth="1"/>
    <col min="12803" max="12803" width="9" customWidth="1"/>
    <col min="12804" max="12804" width="10.44140625" customWidth="1"/>
    <col min="12805" max="12805" width="10.109375" customWidth="1"/>
    <col min="13053" max="13053" width="7.44140625" customWidth="1"/>
    <col min="13054" max="13054" width="36.88671875" customWidth="1"/>
    <col min="13055" max="13056" width="11.5546875" customWidth="1"/>
    <col min="13057" max="13057" width="10.6640625" customWidth="1"/>
    <col min="13058" max="13058" width="11" customWidth="1"/>
    <col min="13059" max="13059" width="9" customWidth="1"/>
    <col min="13060" max="13060" width="10.44140625" customWidth="1"/>
    <col min="13061" max="13061" width="10.109375" customWidth="1"/>
    <col min="13309" max="13309" width="7.44140625" customWidth="1"/>
    <col min="13310" max="13310" width="36.88671875" customWidth="1"/>
    <col min="13311" max="13312" width="11.5546875" customWidth="1"/>
    <col min="13313" max="13313" width="10.6640625" customWidth="1"/>
    <col min="13314" max="13314" width="11" customWidth="1"/>
    <col min="13315" max="13315" width="9" customWidth="1"/>
    <col min="13316" max="13316" width="10.44140625" customWidth="1"/>
    <col min="13317" max="13317" width="10.109375" customWidth="1"/>
    <col min="13565" max="13565" width="7.44140625" customWidth="1"/>
    <col min="13566" max="13566" width="36.88671875" customWidth="1"/>
    <col min="13567" max="13568" width="11.5546875" customWidth="1"/>
    <col min="13569" max="13569" width="10.6640625" customWidth="1"/>
    <col min="13570" max="13570" width="11" customWidth="1"/>
    <col min="13571" max="13571" width="9" customWidth="1"/>
    <col min="13572" max="13572" width="10.44140625" customWidth="1"/>
    <col min="13573" max="13573" width="10.109375" customWidth="1"/>
    <col min="13821" max="13821" width="7.44140625" customWidth="1"/>
    <col min="13822" max="13822" width="36.88671875" customWidth="1"/>
    <col min="13823" max="13824" width="11.5546875" customWidth="1"/>
    <col min="13825" max="13825" width="10.6640625" customWidth="1"/>
    <col min="13826" max="13826" width="11" customWidth="1"/>
    <col min="13827" max="13827" width="9" customWidth="1"/>
    <col min="13828" max="13828" width="10.44140625" customWidth="1"/>
    <col min="13829" max="13829" width="10.109375" customWidth="1"/>
    <col min="14077" max="14077" width="7.44140625" customWidth="1"/>
    <col min="14078" max="14078" width="36.88671875" customWidth="1"/>
    <col min="14079" max="14080" width="11.5546875" customWidth="1"/>
    <col min="14081" max="14081" width="10.6640625" customWidth="1"/>
    <col min="14082" max="14082" width="11" customWidth="1"/>
    <col min="14083" max="14083" width="9" customWidth="1"/>
    <col min="14084" max="14084" width="10.44140625" customWidth="1"/>
    <col min="14085" max="14085" width="10.109375" customWidth="1"/>
    <col min="14333" max="14333" width="7.44140625" customWidth="1"/>
    <col min="14334" max="14334" width="36.88671875" customWidth="1"/>
    <col min="14335" max="14336" width="11.5546875" customWidth="1"/>
    <col min="14337" max="14337" width="10.6640625" customWidth="1"/>
    <col min="14338" max="14338" width="11" customWidth="1"/>
    <col min="14339" max="14339" width="9" customWidth="1"/>
    <col min="14340" max="14340" width="10.44140625" customWidth="1"/>
    <col min="14341" max="14341" width="10.109375" customWidth="1"/>
    <col min="14589" max="14589" width="7.44140625" customWidth="1"/>
    <col min="14590" max="14590" width="36.88671875" customWidth="1"/>
    <col min="14591" max="14592" width="11.5546875" customWidth="1"/>
    <col min="14593" max="14593" width="10.6640625" customWidth="1"/>
    <col min="14594" max="14594" width="11" customWidth="1"/>
    <col min="14595" max="14595" width="9" customWidth="1"/>
    <col min="14596" max="14596" width="10.44140625" customWidth="1"/>
    <col min="14597" max="14597" width="10.109375" customWidth="1"/>
    <col min="14845" max="14845" width="7.44140625" customWidth="1"/>
    <col min="14846" max="14846" width="36.88671875" customWidth="1"/>
    <col min="14847" max="14848" width="11.5546875" customWidth="1"/>
    <col min="14849" max="14849" width="10.6640625" customWidth="1"/>
    <col min="14850" max="14850" width="11" customWidth="1"/>
    <col min="14851" max="14851" width="9" customWidth="1"/>
    <col min="14852" max="14852" width="10.44140625" customWidth="1"/>
    <col min="14853" max="14853" width="10.109375" customWidth="1"/>
    <col min="15101" max="15101" width="7.44140625" customWidth="1"/>
    <col min="15102" max="15102" width="36.88671875" customWidth="1"/>
    <col min="15103" max="15104" width="11.5546875" customWidth="1"/>
    <col min="15105" max="15105" width="10.6640625" customWidth="1"/>
    <col min="15106" max="15106" width="11" customWidth="1"/>
    <col min="15107" max="15107" width="9" customWidth="1"/>
    <col min="15108" max="15108" width="10.44140625" customWidth="1"/>
    <col min="15109" max="15109" width="10.109375" customWidth="1"/>
    <col min="15357" max="15357" width="7.44140625" customWidth="1"/>
    <col min="15358" max="15358" width="36.88671875" customWidth="1"/>
    <col min="15359" max="15360" width="11.5546875" customWidth="1"/>
    <col min="15361" max="15361" width="10.6640625" customWidth="1"/>
    <col min="15362" max="15362" width="11" customWidth="1"/>
    <col min="15363" max="15363" width="9" customWidth="1"/>
    <col min="15364" max="15364" width="10.44140625" customWidth="1"/>
    <col min="15365" max="15365" width="10.109375" customWidth="1"/>
    <col min="15613" max="15613" width="7.44140625" customWidth="1"/>
    <col min="15614" max="15614" width="36.88671875" customWidth="1"/>
    <col min="15615" max="15616" width="11.5546875" customWidth="1"/>
    <col min="15617" max="15617" width="10.6640625" customWidth="1"/>
    <col min="15618" max="15618" width="11" customWidth="1"/>
    <col min="15619" max="15619" width="9" customWidth="1"/>
    <col min="15620" max="15620" width="10.44140625" customWidth="1"/>
    <col min="15621" max="15621" width="10.109375" customWidth="1"/>
    <col min="15869" max="15869" width="7.44140625" customWidth="1"/>
    <col min="15870" max="15870" width="36.88671875" customWidth="1"/>
    <col min="15871" max="15872" width="11.5546875" customWidth="1"/>
    <col min="15873" max="15873" width="10.6640625" customWidth="1"/>
    <col min="15874" max="15874" width="11" customWidth="1"/>
    <col min="15875" max="15875" width="9" customWidth="1"/>
    <col min="15876" max="15876" width="10.44140625" customWidth="1"/>
    <col min="15877" max="15877" width="10.109375" customWidth="1"/>
    <col min="16125" max="16125" width="7.44140625" customWidth="1"/>
    <col min="16126" max="16126" width="36.88671875" customWidth="1"/>
    <col min="16127" max="16128" width="11.5546875" customWidth="1"/>
    <col min="16129" max="16129" width="10.6640625" customWidth="1"/>
    <col min="16130" max="16130" width="11" customWidth="1"/>
    <col min="16131" max="16131" width="9" customWidth="1"/>
    <col min="16132" max="16132" width="10.44140625" customWidth="1"/>
    <col min="16133" max="16133" width="10.109375" customWidth="1"/>
  </cols>
  <sheetData>
    <row r="1" spans="1:9" ht="5.25" customHeight="1" x14ac:dyDescent="0.3"/>
    <row r="2" spans="1:9" ht="19.5" customHeight="1" x14ac:dyDescent="0.3">
      <c r="A2" s="889"/>
      <c r="B2" s="890"/>
      <c r="C2" s="890"/>
      <c r="D2" s="890"/>
      <c r="E2" s="890"/>
      <c r="F2" s="890"/>
      <c r="G2" s="890"/>
      <c r="H2"/>
      <c r="I2"/>
    </row>
    <row r="3" spans="1:9" ht="18" x14ac:dyDescent="0.35">
      <c r="A3" s="891"/>
      <c r="B3" s="892"/>
      <c r="C3" s="892"/>
      <c r="D3" s="892"/>
      <c r="E3" s="892"/>
      <c r="F3" s="892"/>
      <c r="G3" s="892"/>
      <c r="H3"/>
      <c r="I3"/>
    </row>
    <row r="4" spans="1:9" ht="48" customHeight="1" x14ac:dyDescent="0.3">
      <c r="A4" s="885" t="s">
        <v>130</v>
      </c>
      <c r="B4" s="886"/>
      <c r="C4" s="613" t="s">
        <v>372</v>
      </c>
      <c r="D4" s="610" t="s">
        <v>410</v>
      </c>
      <c r="E4" s="610" t="s">
        <v>452</v>
      </c>
      <c r="F4" s="610" t="s">
        <v>453</v>
      </c>
      <c r="G4" s="610" t="s">
        <v>355</v>
      </c>
      <c r="H4" s="610" t="s">
        <v>373</v>
      </c>
      <c r="I4" s="610" t="s">
        <v>411</v>
      </c>
    </row>
    <row r="5" spans="1:9" x14ac:dyDescent="0.3">
      <c r="A5" s="887"/>
      <c r="B5" s="888"/>
      <c r="C5" s="618" t="s">
        <v>131</v>
      </c>
      <c r="D5" s="618" t="s">
        <v>131</v>
      </c>
      <c r="E5" s="618" t="s">
        <v>131</v>
      </c>
      <c r="F5" s="618" t="s">
        <v>131</v>
      </c>
      <c r="G5" s="618" t="s">
        <v>131</v>
      </c>
      <c r="H5" s="618" t="s">
        <v>131</v>
      </c>
      <c r="I5" s="618" t="s">
        <v>131</v>
      </c>
    </row>
    <row r="6" spans="1:9" x14ac:dyDescent="0.3">
      <c r="A6" s="65" t="s">
        <v>132</v>
      </c>
      <c r="B6" s="122"/>
      <c r="C6" s="43">
        <f t="shared" ref="C6" si="0">SUM(C7:C8)</f>
        <v>758232.20000000007</v>
      </c>
      <c r="D6" s="43">
        <f>D7+D8</f>
        <v>794675.43</v>
      </c>
      <c r="E6" s="43">
        <f t="shared" ref="E6:F6" si="1">SUM(E7:E8)</f>
        <v>880418</v>
      </c>
      <c r="F6" s="43">
        <f t="shared" si="1"/>
        <v>880418</v>
      </c>
      <c r="G6" s="43">
        <f t="shared" ref="G6:H6" si="2">SUM(G7:G8)</f>
        <v>880418</v>
      </c>
      <c r="H6" s="43">
        <f t="shared" si="2"/>
        <v>881100</v>
      </c>
      <c r="I6" s="43">
        <f t="shared" ref="I6" si="3">SUM(I7:I8)</f>
        <v>881700</v>
      </c>
    </row>
    <row r="7" spans="1:9" x14ac:dyDescent="0.3">
      <c r="A7" s="101">
        <v>111003</v>
      </c>
      <c r="B7" s="66" t="s">
        <v>133</v>
      </c>
      <c r="C7" s="44">
        <v>694873.15</v>
      </c>
      <c r="D7" s="44">
        <v>732877.79</v>
      </c>
      <c r="E7" s="430">
        <v>823418</v>
      </c>
      <c r="F7" s="430">
        <v>823418</v>
      </c>
      <c r="G7" s="44">
        <v>823418</v>
      </c>
      <c r="H7" s="44">
        <v>824000</v>
      </c>
      <c r="I7" s="44">
        <v>824500</v>
      </c>
    </row>
    <row r="8" spans="1:9" x14ac:dyDescent="0.3">
      <c r="A8" s="101">
        <v>121</v>
      </c>
      <c r="B8" s="66" t="s">
        <v>134</v>
      </c>
      <c r="C8" s="44">
        <v>63359.05</v>
      </c>
      <c r="D8" s="44">
        <v>61797.64</v>
      </c>
      <c r="E8" s="430">
        <v>57000</v>
      </c>
      <c r="F8" s="430">
        <v>57000</v>
      </c>
      <c r="G8" s="44">
        <v>57000</v>
      </c>
      <c r="H8" s="44">
        <v>57100</v>
      </c>
      <c r="I8" s="44">
        <v>57200</v>
      </c>
    </row>
    <row r="9" spans="1:9" x14ac:dyDescent="0.3">
      <c r="A9" s="65" t="s">
        <v>135</v>
      </c>
      <c r="B9" s="122"/>
      <c r="C9" s="43">
        <f t="shared" ref="C9" si="4">SUM(C10:C15)</f>
        <v>74098.86</v>
      </c>
      <c r="D9" s="43">
        <f>D10+D11+D12+D13+D14+D15+D16</f>
        <v>73319.73</v>
      </c>
      <c r="E9" s="43">
        <f>E10+E12+E11+E13+E14+E15+E16</f>
        <v>70578.430000000008</v>
      </c>
      <c r="F9" s="43">
        <f>F10+F12+F11+F13+F14+F15+F16</f>
        <v>70698.430000000008</v>
      </c>
      <c r="G9" s="43">
        <f t="shared" ref="G9:H9" si="5">SUM(G10:G15)</f>
        <v>70328.990000000005</v>
      </c>
      <c r="H9" s="43">
        <f t="shared" si="5"/>
        <v>70608.990000000005</v>
      </c>
      <c r="I9" s="43">
        <f t="shared" ref="I9" si="6">SUM(I10:I15)</f>
        <v>70838.990000000005</v>
      </c>
    </row>
    <row r="10" spans="1:9" x14ac:dyDescent="0.3">
      <c r="A10" s="101">
        <v>133001</v>
      </c>
      <c r="B10" s="66" t="s">
        <v>136</v>
      </c>
      <c r="C10" s="44">
        <v>1527.98</v>
      </c>
      <c r="D10" s="44">
        <v>1395.67</v>
      </c>
      <c r="E10" s="430">
        <v>1500</v>
      </c>
      <c r="F10" s="430">
        <v>1500</v>
      </c>
      <c r="G10" s="44">
        <v>1450</v>
      </c>
      <c r="H10" s="44">
        <v>1500</v>
      </c>
      <c r="I10" s="44">
        <v>1550</v>
      </c>
    </row>
    <row r="11" spans="1:9" x14ac:dyDescent="0.3">
      <c r="A11" s="101">
        <v>133003</v>
      </c>
      <c r="B11" s="66" t="s">
        <v>137</v>
      </c>
      <c r="C11" s="44">
        <v>280</v>
      </c>
      <c r="D11" s="44">
        <v>210</v>
      </c>
      <c r="E11" s="430">
        <v>210</v>
      </c>
      <c r="F11" s="430">
        <v>220</v>
      </c>
      <c r="G11" s="44">
        <v>200</v>
      </c>
      <c r="H11" s="44">
        <v>220</v>
      </c>
      <c r="I11" s="44">
        <v>210</v>
      </c>
    </row>
    <row r="12" spans="1:9" x14ac:dyDescent="0.3">
      <c r="A12" s="101">
        <v>133006</v>
      </c>
      <c r="B12" s="66" t="s">
        <v>138</v>
      </c>
      <c r="C12" s="44">
        <v>300</v>
      </c>
      <c r="D12" s="44">
        <v>325</v>
      </c>
      <c r="E12" s="430">
        <v>800</v>
      </c>
      <c r="F12" s="430">
        <v>800</v>
      </c>
      <c r="G12" s="44">
        <v>800</v>
      </c>
      <c r="H12" s="44">
        <v>500</v>
      </c>
      <c r="I12" s="44">
        <v>400</v>
      </c>
    </row>
    <row r="13" spans="1:9" x14ac:dyDescent="0.3">
      <c r="A13" s="101">
        <v>133012</v>
      </c>
      <c r="B13" s="66" t="s">
        <v>139</v>
      </c>
      <c r="C13" s="44">
        <v>711</v>
      </c>
      <c r="D13" s="44">
        <v>811</v>
      </c>
      <c r="E13" s="430">
        <v>550</v>
      </c>
      <c r="F13" s="430">
        <v>560</v>
      </c>
      <c r="G13" s="44">
        <v>600</v>
      </c>
      <c r="H13" s="44">
        <v>610</v>
      </c>
      <c r="I13" s="44">
        <v>600</v>
      </c>
    </row>
    <row r="14" spans="1:9" x14ac:dyDescent="0.3">
      <c r="A14" s="101">
        <v>133013</v>
      </c>
      <c r="B14" s="66" t="s">
        <v>140</v>
      </c>
      <c r="C14" s="44">
        <v>50000.89</v>
      </c>
      <c r="D14" s="44">
        <v>48412.67</v>
      </c>
      <c r="E14" s="430">
        <v>44600</v>
      </c>
      <c r="F14" s="430">
        <v>44700</v>
      </c>
      <c r="G14" s="44">
        <v>46000</v>
      </c>
      <c r="H14" s="44">
        <v>46500</v>
      </c>
      <c r="I14" s="44">
        <v>46800</v>
      </c>
    </row>
    <row r="15" spans="1:9" x14ac:dyDescent="0.3">
      <c r="A15" s="115">
        <v>133001</v>
      </c>
      <c r="B15" s="69" t="s">
        <v>141</v>
      </c>
      <c r="C15" s="44">
        <v>21278.99</v>
      </c>
      <c r="D15" s="44">
        <v>21278.99</v>
      </c>
      <c r="E15" s="430">
        <v>21278.99</v>
      </c>
      <c r="F15" s="430">
        <v>21278.99</v>
      </c>
      <c r="G15" s="44">
        <v>21278.99</v>
      </c>
      <c r="H15" s="44">
        <v>21278.99</v>
      </c>
      <c r="I15" s="44">
        <v>21278.99</v>
      </c>
    </row>
    <row r="16" spans="1:9" x14ac:dyDescent="0.3">
      <c r="A16" s="115">
        <v>133014</v>
      </c>
      <c r="B16" s="66" t="s">
        <v>387</v>
      </c>
      <c r="C16" s="44">
        <v>0</v>
      </c>
      <c r="D16" s="44">
        <v>886.4</v>
      </c>
      <c r="E16" s="430">
        <v>1639.44</v>
      </c>
      <c r="F16" s="430">
        <v>1639.44</v>
      </c>
      <c r="G16" s="44">
        <v>1639.44</v>
      </c>
      <c r="H16" s="44">
        <v>1630</v>
      </c>
      <c r="I16" s="44">
        <v>1635</v>
      </c>
    </row>
    <row r="17" spans="1:9" x14ac:dyDescent="0.3">
      <c r="A17" s="65" t="s">
        <v>142</v>
      </c>
      <c r="B17" s="122"/>
      <c r="C17" s="43">
        <f t="shared" ref="C17" si="7">SUM(C18:C19)</f>
        <v>410822.11000000004</v>
      </c>
      <c r="D17" s="43">
        <f>D18+D19</f>
        <v>434583.32</v>
      </c>
      <c r="E17" s="43">
        <f t="shared" ref="E17:F17" si="8">SUM(E18:E19)</f>
        <v>385665.12</v>
      </c>
      <c r="F17" s="43">
        <f t="shared" si="8"/>
        <v>385665.12</v>
      </c>
      <c r="G17" s="43">
        <f t="shared" ref="G17:H17" si="9">SUM(G18:G19)</f>
        <v>384650</v>
      </c>
      <c r="H17" s="43">
        <f t="shared" si="9"/>
        <v>383665.12</v>
      </c>
      <c r="I17" s="43">
        <f t="shared" ref="I17" si="10">SUM(I18:I19)</f>
        <v>382740</v>
      </c>
    </row>
    <row r="18" spans="1:9" x14ac:dyDescent="0.3">
      <c r="A18" s="101">
        <v>212002</v>
      </c>
      <c r="B18" s="66" t="s">
        <v>143</v>
      </c>
      <c r="C18" s="44">
        <v>2079.83</v>
      </c>
      <c r="D18" s="44">
        <v>3064.83</v>
      </c>
      <c r="E18" s="430">
        <v>2080</v>
      </c>
      <c r="F18" s="430">
        <v>2080</v>
      </c>
      <c r="G18" s="44">
        <v>3000</v>
      </c>
      <c r="H18" s="44">
        <v>2080</v>
      </c>
      <c r="I18" s="44">
        <v>2085</v>
      </c>
    </row>
    <row r="19" spans="1:9" x14ac:dyDescent="0.3">
      <c r="A19" s="101">
        <v>212003</v>
      </c>
      <c r="B19" s="66" t="s">
        <v>144</v>
      </c>
      <c r="C19" s="44">
        <v>408742.28</v>
      </c>
      <c r="D19" s="44">
        <v>431518.49</v>
      </c>
      <c r="E19" s="430">
        <v>383585.12</v>
      </c>
      <c r="F19" s="430">
        <v>383585.12</v>
      </c>
      <c r="G19" s="44">
        <v>381650</v>
      </c>
      <c r="H19" s="44">
        <v>381585.12</v>
      </c>
      <c r="I19" s="44">
        <v>380655</v>
      </c>
    </row>
    <row r="20" spans="1:9" x14ac:dyDescent="0.3">
      <c r="A20" s="65" t="s">
        <v>145</v>
      </c>
      <c r="B20" s="122"/>
      <c r="C20" s="43">
        <f>SUM(C21:C23)</f>
        <v>61502.57</v>
      </c>
      <c r="D20" s="43">
        <f>D21+D22+D23+D24+D25</f>
        <v>32854.800000000003</v>
      </c>
      <c r="E20" s="43">
        <f>E21+E22+E23+E25</f>
        <v>43300</v>
      </c>
      <c r="F20" s="43">
        <f>F21+F22+F23+F25</f>
        <v>43450</v>
      </c>
      <c r="G20" s="43">
        <f t="shared" ref="G20:H20" si="11">SUM(G21:G23)</f>
        <v>38100</v>
      </c>
      <c r="H20" s="43">
        <f t="shared" si="11"/>
        <v>37200</v>
      </c>
      <c r="I20" s="43">
        <f t="shared" ref="I20" si="12">SUM(I21:I23)</f>
        <v>35650</v>
      </c>
    </row>
    <row r="21" spans="1:9" x14ac:dyDescent="0.3">
      <c r="A21" s="101">
        <v>221004</v>
      </c>
      <c r="B21" s="66" t="s">
        <v>146</v>
      </c>
      <c r="C21" s="44">
        <v>12650.64</v>
      </c>
      <c r="D21" s="44">
        <v>2882.3</v>
      </c>
      <c r="E21" s="430">
        <v>3000</v>
      </c>
      <c r="F21" s="430">
        <v>3050</v>
      </c>
      <c r="G21" s="44">
        <v>4000</v>
      </c>
      <c r="H21" s="44">
        <v>4000</v>
      </c>
      <c r="I21" s="44">
        <v>3000</v>
      </c>
    </row>
    <row r="22" spans="1:9" x14ac:dyDescent="0.3">
      <c r="A22" s="766">
        <v>222003</v>
      </c>
      <c r="B22" s="116" t="s">
        <v>147</v>
      </c>
      <c r="C22" s="44">
        <v>200</v>
      </c>
      <c r="D22" s="44">
        <v>432</v>
      </c>
      <c r="E22" s="430">
        <v>100</v>
      </c>
      <c r="F22" s="430">
        <v>100</v>
      </c>
      <c r="G22" s="44">
        <v>100</v>
      </c>
      <c r="H22" s="44">
        <v>200</v>
      </c>
      <c r="I22" s="44">
        <v>150</v>
      </c>
    </row>
    <row r="23" spans="1:9" x14ac:dyDescent="0.3">
      <c r="A23" s="101">
        <v>223001</v>
      </c>
      <c r="B23" s="66" t="s">
        <v>148</v>
      </c>
      <c r="C23" s="44">
        <v>48651.93</v>
      </c>
      <c r="D23" s="44">
        <v>29249.5</v>
      </c>
      <c r="E23" s="430">
        <v>37400</v>
      </c>
      <c r="F23" s="430">
        <v>37500</v>
      </c>
      <c r="G23" s="44">
        <v>34000</v>
      </c>
      <c r="H23" s="44">
        <v>33000</v>
      </c>
      <c r="I23" s="44">
        <v>32500</v>
      </c>
    </row>
    <row r="24" spans="1:9" x14ac:dyDescent="0.3">
      <c r="A24" s="101">
        <v>223001</v>
      </c>
      <c r="B24" s="66" t="s">
        <v>423</v>
      </c>
      <c r="C24" s="44">
        <v>0</v>
      </c>
      <c r="D24" s="44">
        <v>291</v>
      </c>
      <c r="E24" s="430">
        <v>0</v>
      </c>
      <c r="F24" s="430">
        <v>0</v>
      </c>
      <c r="G24" s="44">
        <v>0</v>
      </c>
      <c r="H24" s="44">
        <v>0</v>
      </c>
      <c r="I24" s="44">
        <v>0</v>
      </c>
    </row>
    <row r="25" spans="1:9" x14ac:dyDescent="0.3">
      <c r="A25" s="101">
        <v>223003</v>
      </c>
      <c r="B25" s="66" t="s">
        <v>412</v>
      </c>
      <c r="C25" s="44">
        <v>0</v>
      </c>
      <c r="D25" s="44">
        <v>0</v>
      </c>
      <c r="E25" s="430">
        <v>2800</v>
      </c>
      <c r="F25" s="430">
        <v>2800</v>
      </c>
      <c r="G25" s="44">
        <v>2700</v>
      </c>
      <c r="H25" s="44">
        <v>2800</v>
      </c>
      <c r="I25" s="44">
        <v>2750</v>
      </c>
    </row>
    <row r="26" spans="1:9" x14ac:dyDescent="0.3">
      <c r="A26" s="65" t="s">
        <v>149</v>
      </c>
      <c r="B26" s="122"/>
      <c r="C26" s="43">
        <f>SUM(C27:C27)</f>
        <v>262.52999999999997</v>
      </c>
      <c r="D26" s="43">
        <f>D27</f>
        <v>100.67</v>
      </c>
      <c r="E26" s="43">
        <f t="shared" ref="E26:F26" si="13">SUM(E27:E27)</f>
        <v>125</v>
      </c>
      <c r="F26" s="43">
        <f t="shared" si="13"/>
        <v>125</v>
      </c>
      <c r="G26" s="43">
        <f t="shared" ref="G26:I26" si="14">SUM(G27:G27)</f>
        <v>120</v>
      </c>
      <c r="H26" s="43">
        <f t="shared" si="14"/>
        <v>150</v>
      </c>
      <c r="I26" s="43">
        <f t="shared" si="14"/>
        <v>130</v>
      </c>
    </row>
    <row r="27" spans="1:9" x14ac:dyDescent="0.3">
      <c r="A27" s="98">
        <v>242</v>
      </c>
      <c r="B27" s="66" t="s">
        <v>150</v>
      </c>
      <c r="C27" s="44">
        <v>262.52999999999997</v>
      </c>
      <c r="D27" s="44">
        <v>100.67</v>
      </c>
      <c r="E27" s="430">
        <v>125</v>
      </c>
      <c r="F27" s="430">
        <v>125</v>
      </c>
      <c r="G27" s="44">
        <v>120</v>
      </c>
      <c r="H27" s="44">
        <v>150</v>
      </c>
      <c r="I27" s="44">
        <v>130</v>
      </c>
    </row>
    <row r="28" spans="1:9" x14ac:dyDescent="0.3">
      <c r="A28" s="65" t="s">
        <v>151</v>
      </c>
      <c r="B28" s="122"/>
      <c r="C28" s="43">
        <f>SUM(C30:C32)</f>
        <v>556.07000000000005</v>
      </c>
      <c r="D28" s="43">
        <f>D29+D30+D31+D32+D33</f>
        <v>1765.96</v>
      </c>
      <c r="E28" s="43">
        <f>E29+E31+E32+E33</f>
        <v>6665.01</v>
      </c>
      <c r="F28" s="43">
        <f>F29+F31+F32+F33</f>
        <v>6665.01</v>
      </c>
      <c r="G28" s="43">
        <f>SUM(G30:G31)</f>
        <v>500</v>
      </c>
      <c r="H28" s="43">
        <f>SUM(H30:H31)</f>
        <v>400</v>
      </c>
      <c r="I28" s="43">
        <f>SUM(I30:I31)</f>
        <v>450</v>
      </c>
    </row>
    <row r="29" spans="1:9" s="698" customFormat="1" x14ac:dyDescent="0.3">
      <c r="A29" s="98">
        <v>291</v>
      </c>
      <c r="B29" s="66" t="s">
        <v>356</v>
      </c>
      <c r="C29" s="44">
        <v>7000</v>
      </c>
      <c r="D29" s="44">
        <v>0</v>
      </c>
      <c r="E29" s="430">
        <v>6000</v>
      </c>
      <c r="F29" s="430">
        <v>6000</v>
      </c>
      <c r="G29" s="44">
        <v>0</v>
      </c>
      <c r="H29" s="44">
        <v>0</v>
      </c>
      <c r="I29" s="44">
        <v>0</v>
      </c>
    </row>
    <row r="30" spans="1:9" x14ac:dyDescent="0.3">
      <c r="A30" s="101">
        <v>291004</v>
      </c>
      <c r="B30" s="66" t="s">
        <v>152</v>
      </c>
      <c r="C30" s="44">
        <v>556.07000000000005</v>
      </c>
      <c r="D30" s="44">
        <v>0</v>
      </c>
      <c r="E30" s="430">
        <v>0</v>
      </c>
      <c r="F30" s="430">
        <v>0</v>
      </c>
      <c r="G30" s="44">
        <v>0</v>
      </c>
      <c r="H30" s="44">
        <v>0</v>
      </c>
      <c r="I30" s="44">
        <v>0</v>
      </c>
    </row>
    <row r="31" spans="1:9" x14ac:dyDescent="0.3">
      <c r="A31" s="101">
        <v>292</v>
      </c>
      <c r="B31" s="66" t="s">
        <v>348</v>
      </c>
      <c r="C31" s="44">
        <v>0</v>
      </c>
      <c r="D31" s="746">
        <v>634.91</v>
      </c>
      <c r="E31" s="430">
        <v>500</v>
      </c>
      <c r="F31" s="430">
        <v>500</v>
      </c>
      <c r="G31" s="44">
        <v>500</v>
      </c>
      <c r="H31" s="44">
        <v>400</v>
      </c>
      <c r="I31" s="44">
        <v>450</v>
      </c>
    </row>
    <row r="32" spans="1:9" x14ac:dyDescent="0.3">
      <c r="A32" s="101">
        <v>292006</v>
      </c>
      <c r="B32" s="66" t="s">
        <v>349</v>
      </c>
      <c r="C32" s="44">
        <v>0</v>
      </c>
      <c r="D32" s="44">
        <v>0</v>
      </c>
      <c r="E32" s="430">
        <v>158.79</v>
      </c>
      <c r="F32" s="430">
        <v>158.79</v>
      </c>
      <c r="G32" s="44">
        <v>0</v>
      </c>
      <c r="H32" s="44">
        <v>0</v>
      </c>
      <c r="I32" s="44">
        <v>0</v>
      </c>
    </row>
    <row r="33" spans="1:9" x14ac:dyDescent="0.3">
      <c r="A33" s="101">
        <v>292017</v>
      </c>
      <c r="B33" s="66" t="s">
        <v>413</v>
      </c>
      <c r="C33" s="44">
        <v>0</v>
      </c>
      <c r="D33" s="44">
        <v>1131.05</v>
      </c>
      <c r="E33" s="430">
        <v>6.22</v>
      </c>
      <c r="F33" s="430">
        <v>6.22</v>
      </c>
      <c r="G33" s="44">
        <v>0</v>
      </c>
      <c r="H33" s="44">
        <v>0</v>
      </c>
      <c r="I33" s="44">
        <v>0</v>
      </c>
    </row>
    <row r="34" spans="1:9" x14ac:dyDescent="0.3">
      <c r="A34" s="65" t="s">
        <v>153</v>
      </c>
      <c r="B34" s="122"/>
      <c r="C34" s="43">
        <f>SUM(C35:C44)</f>
        <v>419938.89999999997</v>
      </c>
      <c r="D34" s="43">
        <f>D35+D36+D37+D38+D39+D40+D41+D42+D43+D45+D46+D47</f>
        <v>475272.14999999997</v>
      </c>
      <c r="E34" s="43">
        <f>E35+E36+E37+E38+E39+E40+E41+E42+E43+E45+E46+E47</f>
        <v>511441.24</v>
      </c>
      <c r="F34" s="43">
        <f>F35+F36+F37+F38+F39+F40+F41+F42+F43+F45+F46+F47</f>
        <v>512341.24</v>
      </c>
      <c r="G34" s="43">
        <f>G35+G36+G37+G38+G39+G40+G41+G42+G43+G45+G46+G47</f>
        <v>510791.74</v>
      </c>
      <c r="H34" s="43">
        <f>SUM(H35:H46)</f>
        <v>513122</v>
      </c>
      <c r="I34" s="43">
        <f>SUM(I35:I46)</f>
        <v>512075.5</v>
      </c>
    </row>
    <row r="35" spans="1:9" x14ac:dyDescent="0.3">
      <c r="A35" s="101">
        <v>312012</v>
      </c>
      <c r="B35" s="66" t="s">
        <v>154</v>
      </c>
      <c r="C35" s="44">
        <v>404119</v>
      </c>
      <c r="D35" s="44">
        <v>437217.72</v>
      </c>
      <c r="E35" s="430">
        <v>493876</v>
      </c>
      <c r="F35" s="430">
        <v>493876</v>
      </c>
      <c r="G35" s="52">
        <v>493876</v>
      </c>
      <c r="H35" s="52">
        <v>495565</v>
      </c>
      <c r="I35" s="52">
        <v>494789</v>
      </c>
    </row>
    <row r="36" spans="1:9" x14ac:dyDescent="0.3">
      <c r="A36" s="101">
        <v>312012</v>
      </c>
      <c r="B36" s="66" t="s">
        <v>414</v>
      </c>
      <c r="C36" s="44">
        <v>3875.22</v>
      </c>
      <c r="D36" s="44">
        <v>4007.88</v>
      </c>
      <c r="E36" s="430">
        <v>3248.18</v>
      </c>
      <c r="F36" s="430">
        <v>3248.18</v>
      </c>
      <c r="G36" s="44">
        <v>3243.18</v>
      </c>
      <c r="H36" s="44">
        <v>3345</v>
      </c>
      <c r="I36" s="44">
        <v>3298</v>
      </c>
    </row>
    <row r="37" spans="1:9" x14ac:dyDescent="0.3">
      <c r="A37" s="101">
        <v>312012</v>
      </c>
      <c r="B37" s="66" t="s">
        <v>415</v>
      </c>
      <c r="C37" s="44">
        <v>0</v>
      </c>
      <c r="D37" s="44">
        <v>0</v>
      </c>
      <c r="E37" s="430">
        <v>928.34</v>
      </c>
      <c r="F37" s="430">
        <v>928.34</v>
      </c>
      <c r="G37" s="44">
        <v>928.34</v>
      </c>
      <c r="H37" s="44">
        <v>930</v>
      </c>
      <c r="I37" s="44">
        <v>925</v>
      </c>
    </row>
    <row r="38" spans="1:9" x14ac:dyDescent="0.3">
      <c r="A38" s="101">
        <v>312012</v>
      </c>
      <c r="B38" s="66" t="s">
        <v>155</v>
      </c>
      <c r="C38" s="682">
        <v>7985.21</v>
      </c>
      <c r="D38" s="44">
        <v>5159.32</v>
      </c>
      <c r="E38" s="430">
        <v>3600</v>
      </c>
      <c r="F38" s="430">
        <v>3600</v>
      </c>
      <c r="G38" s="44">
        <v>3200</v>
      </c>
      <c r="H38" s="44">
        <v>3000</v>
      </c>
      <c r="I38" s="44">
        <v>3100</v>
      </c>
    </row>
    <row r="39" spans="1:9" x14ac:dyDescent="0.3">
      <c r="A39" s="101">
        <v>312001</v>
      </c>
      <c r="B39" s="66" t="s">
        <v>424</v>
      </c>
      <c r="C39" s="682"/>
      <c r="D39" s="44">
        <v>89.48</v>
      </c>
      <c r="E39" s="430">
        <v>0</v>
      </c>
      <c r="F39" s="430">
        <v>0</v>
      </c>
      <c r="G39" s="44">
        <v>81.5</v>
      </c>
      <c r="H39" s="44">
        <v>82</v>
      </c>
      <c r="I39" s="44">
        <v>83.5</v>
      </c>
    </row>
    <row r="40" spans="1:9" x14ac:dyDescent="0.3">
      <c r="A40" s="101">
        <v>312012</v>
      </c>
      <c r="B40" s="66" t="s">
        <v>156</v>
      </c>
      <c r="C40" s="44">
        <v>2724.43</v>
      </c>
      <c r="D40" s="44">
        <v>2760.91</v>
      </c>
      <c r="E40" s="430">
        <v>3262.72</v>
      </c>
      <c r="F40" s="430">
        <v>3262.72</v>
      </c>
      <c r="G40" s="44">
        <v>3262.72</v>
      </c>
      <c r="H40" s="44">
        <v>3350</v>
      </c>
      <c r="I40" s="44">
        <v>3290</v>
      </c>
    </row>
    <row r="41" spans="1:9" x14ac:dyDescent="0.3">
      <c r="A41" s="101">
        <v>312012</v>
      </c>
      <c r="B41" s="66" t="s">
        <v>157</v>
      </c>
      <c r="C41" s="44">
        <v>1117.44</v>
      </c>
      <c r="D41" s="44">
        <v>825</v>
      </c>
      <c r="E41" s="430">
        <v>0</v>
      </c>
      <c r="F41" s="430">
        <v>900</v>
      </c>
      <c r="G41" s="44">
        <v>0</v>
      </c>
      <c r="H41" s="44">
        <v>0</v>
      </c>
      <c r="I41" s="44">
        <v>0</v>
      </c>
    </row>
    <row r="42" spans="1:9" x14ac:dyDescent="0.3">
      <c r="A42" s="101">
        <v>312012</v>
      </c>
      <c r="B42" s="66" t="s">
        <v>416</v>
      </c>
      <c r="C42" s="44"/>
      <c r="D42" s="44">
        <v>2669</v>
      </c>
      <c r="E42" s="430">
        <v>2726</v>
      </c>
      <c r="F42" s="430">
        <v>2726</v>
      </c>
      <c r="G42" s="44">
        <v>2500</v>
      </c>
      <c r="H42" s="44">
        <v>2600</v>
      </c>
      <c r="I42" s="44">
        <v>2700</v>
      </c>
    </row>
    <row r="43" spans="1:9" x14ac:dyDescent="0.3">
      <c r="A43" s="101">
        <v>312012</v>
      </c>
      <c r="B43" s="66" t="s">
        <v>417</v>
      </c>
      <c r="C43" s="44"/>
      <c r="D43" s="44">
        <v>939.2</v>
      </c>
      <c r="E43" s="430">
        <v>800</v>
      </c>
      <c r="F43" s="430">
        <v>800</v>
      </c>
      <c r="G43" s="44">
        <v>700</v>
      </c>
      <c r="H43" s="44">
        <v>750</v>
      </c>
      <c r="I43" s="44">
        <v>690</v>
      </c>
    </row>
    <row r="44" spans="1:9" x14ac:dyDescent="0.3">
      <c r="A44" s="101">
        <v>312012</v>
      </c>
      <c r="B44" s="69" t="s">
        <v>377</v>
      </c>
      <c r="C44" s="682">
        <v>117.6</v>
      </c>
      <c r="D44" s="44">
        <v>0</v>
      </c>
      <c r="E44" s="430">
        <v>0</v>
      </c>
      <c r="F44" s="430">
        <v>0</v>
      </c>
      <c r="G44" s="44">
        <v>0</v>
      </c>
      <c r="H44" s="44">
        <v>0</v>
      </c>
      <c r="I44" s="44">
        <v>0</v>
      </c>
    </row>
    <row r="45" spans="1:9" x14ac:dyDescent="0.3">
      <c r="A45" s="101">
        <v>312012</v>
      </c>
      <c r="B45" s="69" t="s">
        <v>350</v>
      </c>
      <c r="C45" s="682">
        <v>2000</v>
      </c>
      <c r="D45" s="44">
        <v>3000</v>
      </c>
      <c r="E45" s="430">
        <v>3000</v>
      </c>
      <c r="F45" s="430">
        <v>3000</v>
      </c>
      <c r="G45" s="682">
        <v>3000</v>
      </c>
      <c r="H45" s="682">
        <v>3500</v>
      </c>
      <c r="I45" s="682">
        <v>3200</v>
      </c>
    </row>
    <row r="46" spans="1:9" x14ac:dyDescent="0.3">
      <c r="A46" s="101">
        <v>312012</v>
      </c>
      <c r="B46" s="69" t="s">
        <v>425</v>
      </c>
      <c r="C46" s="44">
        <v>0</v>
      </c>
      <c r="D46" s="44">
        <v>18603.64</v>
      </c>
      <c r="E46" s="430">
        <v>0</v>
      </c>
      <c r="F46" s="430">
        <v>0</v>
      </c>
      <c r="G46" s="44">
        <v>0</v>
      </c>
      <c r="H46" s="44">
        <v>0</v>
      </c>
      <c r="I46" s="44">
        <v>0</v>
      </c>
    </row>
    <row r="47" spans="1:9" x14ac:dyDescent="0.3">
      <c r="A47" s="101">
        <v>312012</v>
      </c>
      <c r="B47" s="70" t="s">
        <v>269</v>
      </c>
      <c r="C47" s="682">
        <v>0</v>
      </c>
      <c r="D47" s="44">
        <v>0</v>
      </c>
      <c r="E47" s="430">
        <v>0</v>
      </c>
      <c r="F47" s="430">
        <v>0</v>
      </c>
      <c r="G47" s="44">
        <v>0</v>
      </c>
      <c r="H47" s="44">
        <v>0</v>
      </c>
      <c r="I47" s="44">
        <v>0</v>
      </c>
    </row>
    <row r="48" spans="1:9" x14ac:dyDescent="0.3">
      <c r="A48" s="173" t="s">
        <v>158</v>
      </c>
      <c r="B48" s="123"/>
      <c r="C48" s="600">
        <f>C6+C9+C17+C20+C26+C28+C34+C47</f>
        <v>1725413.2400000002</v>
      </c>
      <c r="D48" s="747">
        <f>D34+D28+D26+D20+D17+D9+D6</f>
        <v>1812572.06</v>
      </c>
      <c r="E48" s="45">
        <f>E6+E9+E17+E20+E26+E28+E34</f>
        <v>1898192.8</v>
      </c>
      <c r="F48" s="45">
        <f>F6+F9+F17+F20+F26+F28+F34</f>
        <v>1899362.8</v>
      </c>
      <c r="G48" s="45">
        <f>G6+G9+G17+G20+G26+G28+G34+G47</f>
        <v>1884908.73</v>
      </c>
      <c r="H48" s="45">
        <f>H6+H9+H17+H20+H26+H28+H34+H47</f>
        <v>1886246.1099999999</v>
      </c>
      <c r="I48" s="45">
        <f>I6+I9+I17+I20+I26+I28+I34+I47</f>
        <v>1883584.49</v>
      </c>
    </row>
    <row r="49" spans="1:9" x14ac:dyDescent="0.3">
      <c r="A49" s="106" t="s">
        <v>159</v>
      </c>
      <c r="B49" s="118"/>
      <c r="C49" s="49"/>
      <c r="D49" s="49"/>
      <c r="E49" s="428"/>
      <c r="F49" s="428"/>
      <c r="G49" s="49"/>
      <c r="H49" s="49"/>
      <c r="I49" s="49"/>
    </row>
    <row r="50" spans="1:9" x14ac:dyDescent="0.3">
      <c r="A50" s="101">
        <v>239001</v>
      </c>
      <c r="B50" s="66" t="s">
        <v>160</v>
      </c>
      <c r="C50" s="790">
        <v>401</v>
      </c>
      <c r="D50" s="44">
        <v>8668</v>
      </c>
      <c r="E50" s="430">
        <v>0</v>
      </c>
      <c r="F50" s="430">
        <v>0</v>
      </c>
      <c r="G50" s="44">
        <v>0</v>
      </c>
      <c r="H50" s="44">
        <v>0</v>
      </c>
      <c r="I50" s="44">
        <v>0</v>
      </c>
    </row>
    <row r="51" spans="1:9" x14ac:dyDescent="0.3">
      <c r="A51" s="101">
        <v>322001</v>
      </c>
      <c r="B51" s="69" t="s">
        <v>342</v>
      </c>
      <c r="C51" s="682">
        <v>33000</v>
      </c>
      <c r="D51" s="748">
        <v>0</v>
      </c>
      <c r="E51" s="430"/>
      <c r="F51" s="430"/>
      <c r="G51" s="44">
        <v>0</v>
      </c>
      <c r="H51" s="44">
        <v>0</v>
      </c>
      <c r="I51" s="44">
        <v>0</v>
      </c>
    </row>
    <row r="52" spans="1:9" x14ac:dyDescent="0.3">
      <c r="A52" s="101">
        <v>322001</v>
      </c>
      <c r="B52" s="69" t="s">
        <v>408</v>
      </c>
      <c r="C52" s="682">
        <v>223668</v>
      </c>
      <c r="D52" s="748">
        <v>0</v>
      </c>
      <c r="E52" s="430"/>
      <c r="F52" s="430"/>
      <c r="G52" s="44">
        <v>0</v>
      </c>
      <c r="H52" s="44">
        <v>0</v>
      </c>
      <c r="I52" s="44">
        <v>0</v>
      </c>
    </row>
    <row r="53" spans="1:9" x14ac:dyDescent="0.3">
      <c r="A53" s="101">
        <v>239001</v>
      </c>
      <c r="B53" s="69" t="s">
        <v>378</v>
      </c>
      <c r="C53" s="682">
        <v>0</v>
      </c>
      <c r="D53" s="107">
        <v>1300</v>
      </c>
      <c r="E53" s="430"/>
      <c r="F53" s="430"/>
      <c r="G53" s="44">
        <v>0</v>
      </c>
      <c r="H53" s="44">
        <v>0</v>
      </c>
      <c r="I53" s="44">
        <v>0</v>
      </c>
    </row>
    <row r="54" spans="1:9" x14ac:dyDescent="0.3">
      <c r="A54" s="101">
        <v>322001</v>
      </c>
      <c r="B54" s="69" t="s">
        <v>418</v>
      </c>
      <c r="C54" s="682"/>
      <c r="D54" s="107">
        <v>0</v>
      </c>
      <c r="E54" s="430">
        <v>29840.17</v>
      </c>
      <c r="F54" s="430">
        <v>29840.17</v>
      </c>
      <c r="G54" s="44">
        <v>29133.72</v>
      </c>
      <c r="H54" s="44">
        <v>0</v>
      </c>
      <c r="I54" s="44">
        <v>0</v>
      </c>
    </row>
    <row r="55" spans="1:9" x14ac:dyDescent="0.3">
      <c r="A55" s="101">
        <v>322001</v>
      </c>
      <c r="B55" s="69" t="s">
        <v>419</v>
      </c>
      <c r="C55" s="682"/>
      <c r="D55" s="107">
        <v>0</v>
      </c>
      <c r="E55" s="430">
        <v>4676.84</v>
      </c>
      <c r="F55" s="430">
        <v>4676.84</v>
      </c>
      <c r="G55" s="44">
        <v>0</v>
      </c>
      <c r="H55" s="44">
        <v>0</v>
      </c>
      <c r="I55" s="44">
        <v>0</v>
      </c>
    </row>
    <row r="56" spans="1:9" x14ac:dyDescent="0.3">
      <c r="A56" s="101">
        <v>322008</v>
      </c>
      <c r="B56" s="69" t="s">
        <v>379</v>
      </c>
      <c r="C56" s="682">
        <v>26775.599999999999</v>
      </c>
      <c r="D56" s="430">
        <v>0</v>
      </c>
      <c r="E56" s="430">
        <v>0</v>
      </c>
      <c r="F56" s="430">
        <v>0</v>
      </c>
      <c r="G56" s="44">
        <v>0</v>
      </c>
      <c r="H56" s="44">
        <v>0</v>
      </c>
      <c r="I56" s="44">
        <v>0</v>
      </c>
    </row>
    <row r="57" spans="1:9" x14ac:dyDescent="0.3">
      <c r="A57" s="101">
        <v>322001</v>
      </c>
      <c r="B57" s="69" t="s">
        <v>420</v>
      </c>
      <c r="C57" s="44">
        <v>0</v>
      </c>
      <c r="D57" s="68">
        <v>0</v>
      </c>
      <c r="E57" s="430">
        <v>61788.44</v>
      </c>
      <c r="F57" s="430">
        <v>61788.44</v>
      </c>
      <c r="G57" s="44">
        <v>298647.84000000003</v>
      </c>
      <c r="H57" s="44">
        <v>10000</v>
      </c>
      <c r="I57" s="44">
        <v>5000</v>
      </c>
    </row>
    <row r="58" spans="1:9" x14ac:dyDescent="0.3">
      <c r="A58" s="101">
        <v>322001</v>
      </c>
      <c r="B58" s="69" t="s">
        <v>486</v>
      </c>
      <c r="C58" s="44">
        <v>0</v>
      </c>
      <c r="D58" s="68">
        <v>0</v>
      </c>
      <c r="E58" s="430">
        <v>0</v>
      </c>
      <c r="F58" s="430">
        <v>0</v>
      </c>
      <c r="G58" s="44">
        <v>141426.51999999999</v>
      </c>
      <c r="H58" s="44"/>
      <c r="I58" s="44"/>
    </row>
    <row r="59" spans="1:9" x14ac:dyDescent="0.3">
      <c r="A59" s="101">
        <v>322001</v>
      </c>
      <c r="B59" s="69" t="s">
        <v>421</v>
      </c>
      <c r="C59" s="44"/>
      <c r="D59" s="68">
        <v>0</v>
      </c>
      <c r="E59" s="430">
        <v>7269.22</v>
      </c>
      <c r="F59" s="430">
        <v>7269.22</v>
      </c>
      <c r="G59" s="44">
        <v>35135.040000000001</v>
      </c>
      <c r="H59" s="44">
        <v>2000</v>
      </c>
      <c r="I59" s="44">
        <v>0</v>
      </c>
    </row>
    <row r="60" spans="1:9" x14ac:dyDescent="0.3">
      <c r="A60" s="101">
        <v>322001</v>
      </c>
      <c r="B60" s="66" t="s">
        <v>388</v>
      </c>
      <c r="C60" s="44">
        <v>0</v>
      </c>
      <c r="D60" s="68">
        <v>8000</v>
      </c>
      <c r="E60" s="430">
        <v>0</v>
      </c>
      <c r="F60" s="430">
        <v>0</v>
      </c>
      <c r="G60" s="44">
        <v>0</v>
      </c>
      <c r="H60" s="44">
        <v>0</v>
      </c>
      <c r="I60" s="44">
        <v>0</v>
      </c>
    </row>
    <row r="61" spans="1:9" x14ac:dyDescent="0.3">
      <c r="A61" s="101">
        <v>322001</v>
      </c>
      <c r="B61" s="66" t="s">
        <v>422</v>
      </c>
      <c r="C61" s="44"/>
      <c r="D61" s="68">
        <v>0</v>
      </c>
      <c r="E61" s="430">
        <v>24000</v>
      </c>
      <c r="F61" s="430">
        <v>23000</v>
      </c>
      <c r="G61" s="44">
        <v>179097.9</v>
      </c>
      <c r="H61" s="44">
        <v>20000</v>
      </c>
      <c r="I61" s="44">
        <v>0</v>
      </c>
    </row>
    <row r="62" spans="1:9" x14ac:dyDescent="0.3">
      <c r="A62" s="101">
        <v>322001</v>
      </c>
      <c r="B62" s="66" t="s">
        <v>389</v>
      </c>
      <c r="C62" s="44">
        <v>0</v>
      </c>
      <c r="D62" s="68">
        <v>19000</v>
      </c>
      <c r="E62" s="430">
        <v>0</v>
      </c>
      <c r="F62" s="430">
        <v>0</v>
      </c>
      <c r="G62" s="44"/>
      <c r="H62" s="44">
        <v>8000</v>
      </c>
      <c r="I62" s="44">
        <v>5000</v>
      </c>
    </row>
    <row r="63" spans="1:9" x14ac:dyDescent="0.3">
      <c r="A63" s="124" t="s">
        <v>159</v>
      </c>
      <c r="B63" s="125"/>
      <c r="C63" s="50">
        <f t="shared" ref="C63:I63" si="15">C50+C51+C52+C53+C54+C55+C56+C57+C60+C59+C61+C62</f>
        <v>283844.59999999998</v>
      </c>
      <c r="D63" s="50">
        <f t="shared" si="15"/>
        <v>36968</v>
      </c>
      <c r="E63" s="50">
        <f t="shared" si="15"/>
        <v>127574.67</v>
      </c>
      <c r="F63" s="50">
        <f t="shared" si="15"/>
        <v>126574.67</v>
      </c>
      <c r="G63" s="50">
        <f>G50+G51+G53+G52+G54+G55+G56+G57+G58+G59+G60+G61+G62</f>
        <v>683441.02</v>
      </c>
      <c r="H63" s="50">
        <f t="shared" si="15"/>
        <v>40000</v>
      </c>
      <c r="I63" s="50">
        <f t="shared" si="15"/>
        <v>10000</v>
      </c>
    </row>
    <row r="64" spans="1:9" x14ac:dyDescent="0.3">
      <c r="A64" s="114" t="s">
        <v>161</v>
      </c>
      <c r="B64" s="64"/>
      <c r="C64" s="791"/>
      <c r="D64" s="791"/>
      <c r="E64" s="788"/>
      <c r="F64" s="788"/>
      <c r="G64" s="85"/>
      <c r="H64" s="85"/>
      <c r="I64" s="85"/>
    </row>
    <row r="65" spans="1:17" x14ac:dyDescent="0.3">
      <c r="A65" s="98" t="s">
        <v>162</v>
      </c>
      <c r="B65" s="66"/>
      <c r="C65" s="44"/>
      <c r="D65" s="685"/>
      <c r="E65" s="430"/>
      <c r="F65" s="430"/>
      <c r="G65" s="44"/>
      <c r="H65" s="44"/>
      <c r="I65" s="44"/>
    </row>
    <row r="66" spans="1:17" x14ac:dyDescent="0.3">
      <c r="A66" s="98">
        <v>453</v>
      </c>
      <c r="B66" s="66" t="s">
        <v>406</v>
      </c>
      <c r="C66" s="682">
        <v>71475.86</v>
      </c>
      <c r="D66" s="681">
        <v>20817.36</v>
      </c>
      <c r="E66" s="430"/>
      <c r="F66" s="430"/>
      <c r="G66" s="44">
        <v>0</v>
      </c>
      <c r="H66" s="44">
        <v>0</v>
      </c>
      <c r="I66" s="44">
        <v>0</v>
      </c>
    </row>
    <row r="67" spans="1:17" x14ac:dyDescent="0.3">
      <c r="A67" s="101">
        <v>454</v>
      </c>
      <c r="B67" s="69" t="s">
        <v>166</v>
      </c>
      <c r="C67" s="682">
        <v>0</v>
      </c>
      <c r="D67" s="68">
        <v>314963.09999999998</v>
      </c>
      <c r="E67" s="430">
        <v>106759.59</v>
      </c>
      <c r="F67" s="430">
        <v>106759.59</v>
      </c>
      <c r="G67" s="44">
        <v>136479.10999999999</v>
      </c>
      <c r="H67" s="44">
        <v>31000</v>
      </c>
      <c r="I67" s="44">
        <v>31000</v>
      </c>
    </row>
    <row r="68" spans="1:17" x14ac:dyDescent="0.3">
      <c r="A68" s="101">
        <v>453</v>
      </c>
      <c r="B68" s="69" t="s">
        <v>167</v>
      </c>
      <c r="C68" s="44">
        <v>0</v>
      </c>
      <c r="D68" s="430">
        <v>0</v>
      </c>
      <c r="E68" s="430"/>
      <c r="F68" s="430"/>
      <c r="G68" s="44">
        <v>0</v>
      </c>
      <c r="H68" s="44">
        <v>0</v>
      </c>
      <c r="I68" s="44">
        <v>0</v>
      </c>
    </row>
    <row r="69" spans="1:17" x14ac:dyDescent="0.3">
      <c r="A69" s="101">
        <v>513002</v>
      </c>
      <c r="B69" s="66" t="s">
        <v>426</v>
      </c>
      <c r="C69" s="44"/>
      <c r="D69" s="430">
        <v>14000</v>
      </c>
      <c r="E69" s="430"/>
      <c r="F69" s="430"/>
      <c r="G69" s="44"/>
      <c r="H69" s="44"/>
      <c r="I69" s="44"/>
    </row>
    <row r="70" spans="1:17" x14ac:dyDescent="0.3">
      <c r="A70" s="101">
        <v>513002</v>
      </c>
      <c r="B70" s="66" t="s">
        <v>168</v>
      </c>
      <c r="C70" s="44">
        <v>30936.81</v>
      </c>
      <c r="D70" s="430">
        <v>2726</v>
      </c>
      <c r="E70" s="430"/>
      <c r="F70" s="430"/>
      <c r="G70" s="44">
        <v>0</v>
      </c>
      <c r="H70" s="44">
        <v>0</v>
      </c>
      <c r="I70" s="44">
        <v>0</v>
      </c>
    </row>
    <row r="71" spans="1:17" ht="17.25" customHeight="1" x14ac:dyDescent="0.3">
      <c r="A71" s="63" t="s">
        <v>161</v>
      </c>
      <c r="B71" s="601"/>
      <c r="C71" s="48">
        <f>SUM(C66:C70)</f>
        <v>102412.67</v>
      </c>
      <c r="D71" s="416">
        <f>D66+D67+D68+D69+D70</f>
        <v>352506.45999999996</v>
      </c>
      <c r="E71" s="48">
        <f>SUM(E66:E70)</f>
        <v>106759.59</v>
      </c>
      <c r="F71" s="48">
        <f>SUM(F66:F70)</f>
        <v>106759.59</v>
      </c>
      <c r="G71" s="48">
        <f t="shared" ref="G71:H71" si="16">SUM(G66:G70)</f>
        <v>136479.10999999999</v>
      </c>
      <c r="H71" s="48">
        <f t="shared" si="16"/>
        <v>31000</v>
      </c>
      <c r="I71" s="48">
        <f t="shared" ref="I71" si="17">SUM(I66:I70)</f>
        <v>31000</v>
      </c>
    </row>
    <row r="72" spans="1:17" ht="17.25" customHeight="1" x14ac:dyDescent="0.3">
      <c r="B72" s="121"/>
      <c r="C72" s="83"/>
      <c r="D72" s="83"/>
      <c r="E72" s="795"/>
      <c r="F72" s="795"/>
      <c r="G72"/>
      <c r="H72"/>
      <c r="I72"/>
    </row>
    <row r="73" spans="1:17" ht="15.75" customHeight="1" x14ac:dyDescent="0.3">
      <c r="A73" s="121" t="s">
        <v>163</v>
      </c>
      <c r="B73" s="60"/>
      <c r="C73" s="83"/>
      <c r="D73" s="83"/>
      <c r="E73" s="796"/>
      <c r="F73" s="796"/>
      <c r="G73"/>
      <c r="H73"/>
      <c r="I73"/>
    </row>
    <row r="74" spans="1:17" x14ac:dyDescent="0.3">
      <c r="A74" s="112" t="s">
        <v>130</v>
      </c>
      <c r="B74" s="61"/>
      <c r="C74" s="51">
        <f t="shared" ref="C74:H74" si="18">C48</f>
        <v>1725413.2400000002</v>
      </c>
      <c r="D74" s="606">
        <f t="shared" si="18"/>
        <v>1812572.06</v>
      </c>
      <c r="E74" s="606">
        <f t="shared" si="18"/>
        <v>1898192.8</v>
      </c>
      <c r="F74" s="606">
        <f t="shared" si="18"/>
        <v>1899362.8</v>
      </c>
      <c r="G74" s="51">
        <f t="shared" si="18"/>
        <v>1884908.73</v>
      </c>
      <c r="H74" s="51">
        <f t="shared" si="18"/>
        <v>1886246.1099999999</v>
      </c>
      <c r="I74" s="51">
        <f t="shared" ref="I74" si="19">I48</f>
        <v>1883584.49</v>
      </c>
    </row>
    <row r="75" spans="1:17" x14ac:dyDescent="0.3">
      <c r="A75" s="113" t="s">
        <v>164</v>
      </c>
      <c r="B75" s="62"/>
      <c r="C75" s="120">
        <f>C63</f>
        <v>283844.59999999998</v>
      </c>
      <c r="D75" s="49">
        <f>D62</f>
        <v>19000</v>
      </c>
      <c r="E75" s="49">
        <f>E63</f>
        <v>127574.67</v>
      </c>
      <c r="F75" s="49">
        <f>F63</f>
        <v>126574.67</v>
      </c>
      <c r="G75" s="49">
        <f>G63</f>
        <v>683441.02</v>
      </c>
      <c r="H75" s="49">
        <f>H63</f>
        <v>40000</v>
      </c>
      <c r="I75" s="49">
        <f>I63</f>
        <v>10000</v>
      </c>
    </row>
    <row r="76" spans="1:17" x14ac:dyDescent="0.3">
      <c r="A76" s="114" t="s">
        <v>161</v>
      </c>
      <c r="B76" s="64"/>
      <c r="C76" s="46">
        <f t="shared" ref="C76:H76" si="20">C71</f>
        <v>102412.67</v>
      </c>
      <c r="D76" s="414">
        <f t="shared" si="20"/>
        <v>352506.45999999996</v>
      </c>
      <c r="E76" s="46">
        <f t="shared" ref="E76:F76" si="21">E71</f>
        <v>106759.59</v>
      </c>
      <c r="F76" s="46">
        <f t="shared" si="21"/>
        <v>106759.59</v>
      </c>
      <c r="G76" s="46">
        <f t="shared" si="20"/>
        <v>136479.10999999999</v>
      </c>
      <c r="H76" s="46">
        <f t="shared" si="20"/>
        <v>31000</v>
      </c>
      <c r="I76" s="46">
        <f t="shared" ref="I76" si="22">I71</f>
        <v>31000</v>
      </c>
    </row>
    <row r="77" spans="1:17" x14ac:dyDescent="0.3">
      <c r="A77" s="98" t="s">
        <v>165</v>
      </c>
      <c r="B77" s="66"/>
      <c r="C77" s="71">
        <f t="shared" ref="C77" si="23">SUM(C74:C76)</f>
        <v>2111670.5100000002</v>
      </c>
      <c r="D77" s="44">
        <f>D74+D75+D76</f>
        <v>2184078.52</v>
      </c>
      <c r="E77" s="44">
        <f t="shared" ref="E77:F77" si="24">SUM(E74:E76)</f>
        <v>2132527.06</v>
      </c>
      <c r="F77" s="44">
        <f t="shared" si="24"/>
        <v>2132697.06</v>
      </c>
      <c r="G77" s="44">
        <f>G74+G75+G76</f>
        <v>2704828.86</v>
      </c>
      <c r="H77" s="44">
        <f t="shared" ref="H77" si="25">SUM(H74:H76)</f>
        <v>1957246.1099999999</v>
      </c>
      <c r="I77" s="44">
        <v>1905584.49</v>
      </c>
    </row>
    <row r="78" spans="1:17" x14ac:dyDescent="0.3">
      <c r="A78" s="59"/>
      <c r="B78" s="73"/>
      <c r="C78" s="83"/>
      <c r="D78" s="612"/>
      <c r="E78" s="83"/>
      <c r="F78" s="83"/>
      <c r="G78" s="256"/>
      <c r="H78"/>
      <c r="I78"/>
    </row>
    <row r="79" spans="1:17" s="6" customFormat="1" ht="17.399999999999999" x14ac:dyDescent="0.3">
      <c r="A79" s="26"/>
      <c r="B79" s="621"/>
      <c r="C79" s="792"/>
      <c r="D79" s="603"/>
      <c r="E79" s="83"/>
      <c r="F79" s="256"/>
      <c r="G79" s="427"/>
      <c r="H79" s="427"/>
      <c r="I79" s="427"/>
    </row>
    <row r="80" spans="1:17" x14ac:dyDescent="0.3">
      <c r="A80" s="6"/>
      <c r="B80" s="621"/>
      <c r="C80" s="792"/>
      <c r="D80" s="603"/>
      <c r="E80" s="612"/>
      <c r="F80" s="426"/>
      <c r="G80" s="427"/>
      <c r="H80" s="427"/>
      <c r="I80" s="427"/>
      <c r="J80" s="6"/>
      <c r="K80" s="6"/>
      <c r="L80" s="6"/>
      <c r="M80" s="6"/>
      <c r="N80" s="6"/>
      <c r="O80" s="6"/>
      <c r="P80" s="6"/>
      <c r="Q80" s="6"/>
    </row>
    <row r="81" spans="1:17" x14ac:dyDescent="0.3">
      <c r="A81" s="6"/>
      <c r="B81" s="621"/>
      <c r="C81" s="792"/>
      <c r="D81" s="603"/>
      <c r="E81" s="83"/>
      <c r="F81" s="256"/>
      <c r="G81" s="427"/>
      <c r="H81" s="427"/>
      <c r="I81" s="427"/>
      <c r="J81" s="6"/>
      <c r="K81" s="6"/>
      <c r="L81" s="6"/>
      <c r="M81" s="6"/>
      <c r="N81" s="6"/>
      <c r="O81" s="6"/>
      <c r="P81" s="6"/>
      <c r="Q81" s="6"/>
    </row>
    <row r="82" spans="1:17" x14ac:dyDescent="0.3">
      <c r="A82" s="6"/>
      <c r="B82" s="621"/>
      <c r="C82" s="792"/>
      <c r="D82" s="603"/>
      <c r="E82" s="83"/>
      <c r="F82" s="256"/>
      <c r="G82" s="427"/>
      <c r="H82" s="427"/>
      <c r="I82" s="427"/>
      <c r="J82" s="6"/>
      <c r="K82" s="6"/>
      <c r="L82" s="6"/>
      <c r="M82" s="6"/>
      <c r="N82" s="6"/>
      <c r="O82" s="6"/>
      <c r="P82" s="6"/>
      <c r="Q82" s="6"/>
    </row>
    <row r="83" spans="1:17" x14ac:dyDescent="0.3">
      <c r="A83" s="6"/>
      <c r="B83" s="621"/>
      <c r="C83" s="792"/>
      <c r="D83" s="793"/>
      <c r="E83" s="83"/>
      <c r="F83" s="256"/>
      <c r="G83" s="427"/>
      <c r="H83" s="427"/>
      <c r="I83" s="427"/>
      <c r="J83" s="6"/>
      <c r="K83" s="6"/>
      <c r="L83" s="6"/>
      <c r="M83" s="6"/>
      <c r="N83" s="6"/>
      <c r="O83" s="6"/>
      <c r="P83" s="6"/>
      <c r="Q83" s="6"/>
    </row>
    <row r="84" spans="1:17" x14ac:dyDescent="0.3">
      <c r="A84" s="6"/>
      <c r="B84" s="621"/>
      <c r="C84" s="792"/>
      <c r="D84" s="651"/>
      <c r="E84" s="794"/>
      <c r="F84" s="649"/>
      <c r="G84" s="427"/>
      <c r="H84" s="427"/>
      <c r="I84" s="427"/>
      <c r="J84" s="6"/>
      <c r="K84" s="6"/>
      <c r="L84" s="6"/>
      <c r="M84" s="6"/>
      <c r="N84" s="6"/>
      <c r="O84" s="6"/>
      <c r="P84" s="6"/>
      <c r="Q84" s="6"/>
    </row>
    <row r="85" spans="1:17" x14ac:dyDescent="0.3">
      <c r="A85" s="6"/>
      <c r="B85" s="621"/>
      <c r="C85" s="792"/>
      <c r="D85" s="651"/>
      <c r="E85" s="245"/>
      <c r="F85" s="650"/>
      <c r="G85" s="427"/>
      <c r="H85" s="427"/>
      <c r="I85" s="427"/>
      <c r="J85" s="6"/>
      <c r="K85" s="6"/>
      <c r="L85" s="6"/>
      <c r="M85" s="6"/>
      <c r="N85" s="6"/>
      <c r="O85" s="6"/>
      <c r="P85" s="6"/>
      <c r="Q85" s="6"/>
    </row>
    <row r="86" spans="1:17" x14ac:dyDescent="0.3">
      <c r="A86" s="6"/>
      <c r="B86" s="621"/>
      <c r="C86" s="792"/>
      <c r="D86" s="651"/>
      <c r="E86" s="245"/>
      <c r="F86" s="650"/>
      <c r="G86" s="427"/>
      <c r="H86" s="427"/>
      <c r="I86" s="427"/>
      <c r="J86" s="6"/>
      <c r="K86" s="6"/>
      <c r="L86" s="6"/>
      <c r="M86" s="6"/>
      <c r="N86" s="6"/>
      <c r="O86" s="6"/>
      <c r="P86" s="6"/>
      <c r="Q86" s="6"/>
    </row>
    <row r="87" spans="1:17" x14ac:dyDescent="0.3">
      <c r="A87" s="6"/>
      <c r="B87" s="621"/>
      <c r="C87" s="792"/>
      <c r="D87" s="651"/>
      <c r="E87" s="245"/>
      <c r="F87" s="650"/>
      <c r="G87" s="427"/>
      <c r="H87" s="427"/>
      <c r="I87" s="427"/>
      <c r="J87" s="6"/>
      <c r="K87" s="6"/>
      <c r="L87" s="6"/>
      <c r="M87" s="6"/>
      <c r="N87" s="6"/>
      <c r="O87" s="6"/>
      <c r="P87" s="6"/>
      <c r="Q87" s="6"/>
    </row>
    <row r="88" spans="1:17" x14ac:dyDescent="0.3">
      <c r="A88" s="6"/>
      <c r="B88" s="621"/>
      <c r="C88" s="792"/>
      <c r="D88" s="651"/>
      <c r="E88" s="245"/>
      <c r="F88" s="650"/>
      <c r="G88" s="427"/>
      <c r="H88" s="427"/>
      <c r="I88" s="427"/>
      <c r="J88" s="6"/>
      <c r="K88" s="6"/>
      <c r="L88" s="6"/>
      <c r="M88" s="6"/>
      <c r="N88" s="6"/>
      <c r="O88" s="6"/>
      <c r="P88" s="6"/>
      <c r="Q88" s="6"/>
    </row>
    <row r="89" spans="1:17" x14ac:dyDescent="0.3">
      <c r="A89" s="6"/>
      <c r="B89" s="6"/>
      <c r="C89" s="792"/>
      <c r="D89" s="651"/>
      <c r="E89" s="792"/>
      <c r="F89" s="427"/>
      <c r="G89" s="427"/>
      <c r="H89" s="427"/>
      <c r="I89" s="427"/>
      <c r="J89" s="6"/>
      <c r="K89" s="6"/>
      <c r="L89" s="6"/>
      <c r="M89" s="6"/>
      <c r="N89" s="6"/>
      <c r="O89" s="6"/>
      <c r="P89" s="6"/>
      <c r="Q89" s="6"/>
    </row>
    <row r="90" spans="1:17" x14ac:dyDescent="0.3">
      <c r="A90" s="6"/>
      <c r="B90" s="6"/>
      <c r="C90" s="792"/>
      <c r="D90" s="651"/>
      <c r="E90" s="792"/>
      <c r="F90" s="427"/>
      <c r="G90" s="427"/>
      <c r="H90" s="427"/>
      <c r="I90" s="427"/>
      <c r="J90" s="6"/>
      <c r="K90" s="6"/>
      <c r="L90" s="6"/>
      <c r="M90" s="6"/>
      <c r="N90" s="6"/>
      <c r="O90" s="6"/>
      <c r="P90" s="6"/>
      <c r="Q90" s="6"/>
    </row>
    <row r="91" spans="1:17" x14ac:dyDescent="0.3">
      <c r="A91" s="27"/>
      <c r="B91" s="6"/>
      <c r="C91" s="792"/>
      <c r="D91" s="651"/>
      <c r="E91" s="792"/>
      <c r="F91" s="427"/>
      <c r="G91" s="427"/>
      <c r="H91" s="427"/>
      <c r="I91" s="427"/>
      <c r="J91" s="6"/>
      <c r="K91" s="6"/>
      <c r="L91" s="6"/>
      <c r="M91" s="6"/>
      <c r="N91" s="6"/>
      <c r="O91" s="6"/>
      <c r="P91" s="6"/>
      <c r="Q91" s="6"/>
    </row>
    <row r="92" spans="1:17" x14ac:dyDescent="0.3">
      <c r="A92" s="6"/>
      <c r="B92" s="6"/>
      <c r="C92" s="792"/>
      <c r="D92" s="651"/>
      <c r="E92" s="792"/>
      <c r="F92" s="427"/>
      <c r="G92" s="427"/>
      <c r="H92" s="427"/>
      <c r="I92" s="427"/>
      <c r="J92" s="6"/>
      <c r="K92" s="6"/>
      <c r="L92" s="6"/>
      <c r="M92" s="6"/>
      <c r="N92" s="6"/>
      <c r="O92" s="6"/>
      <c r="P92" s="6"/>
      <c r="Q92" s="6"/>
    </row>
    <row r="93" spans="1:17" x14ac:dyDescent="0.3">
      <c r="A93" s="27"/>
      <c r="B93" s="6"/>
      <c r="C93" s="792"/>
      <c r="D93" s="651"/>
      <c r="E93" s="792"/>
      <c r="F93" s="427"/>
      <c r="G93" s="427"/>
      <c r="H93" s="427"/>
      <c r="I93" s="427"/>
      <c r="J93" s="6"/>
      <c r="K93" s="6"/>
      <c r="L93" s="6"/>
      <c r="M93" s="6"/>
      <c r="N93" s="6"/>
      <c r="O93" s="6"/>
      <c r="P93" s="6"/>
      <c r="Q93" s="6"/>
    </row>
    <row r="94" spans="1:17" x14ac:dyDescent="0.3">
      <c r="A94" s="6"/>
      <c r="B94" s="6"/>
      <c r="C94" s="792"/>
      <c r="D94" s="651"/>
      <c r="E94" s="792"/>
      <c r="F94" s="427"/>
      <c r="G94" s="427"/>
      <c r="H94" s="427"/>
      <c r="I94" s="427"/>
      <c r="J94" s="6"/>
      <c r="K94" s="6"/>
      <c r="L94" s="6"/>
      <c r="M94" s="6"/>
      <c r="N94" s="6"/>
      <c r="O94" s="6"/>
      <c r="P94" s="6"/>
      <c r="Q94" s="6"/>
    </row>
    <row r="95" spans="1:17" x14ac:dyDescent="0.3">
      <c r="A95" s="28"/>
      <c r="B95" s="6"/>
      <c r="C95" s="792"/>
      <c r="D95" s="651"/>
      <c r="E95" s="792"/>
      <c r="F95" s="427"/>
      <c r="G95" s="427"/>
      <c r="H95" s="427"/>
      <c r="I95" s="427"/>
      <c r="J95" s="6"/>
      <c r="K95" s="6"/>
      <c r="L95" s="6"/>
      <c r="M95" s="6"/>
      <c r="N95" s="6"/>
      <c r="O95" s="6"/>
      <c r="P95" s="6"/>
      <c r="Q95" s="6"/>
    </row>
    <row r="96" spans="1:17" x14ac:dyDescent="0.3">
      <c r="A96" s="6"/>
      <c r="B96" s="6"/>
      <c r="C96" s="792"/>
      <c r="D96" s="651"/>
      <c r="E96" s="792"/>
      <c r="F96" s="427"/>
      <c r="G96" s="427"/>
      <c r="H96" s="427"/>
      <c r="I96" s="427"/>
      <c r="J96" s="6"/>
      <c r="K96" s="6"/>
      <c r="L96" s="6"/>
      <c r="M96" s="6"/>
      <c r="N96" s="6"/>
      <c r="O96" s="6"/>
      <c r="P96" s="6"/>
      <c r="Q96" s="6"/>
    </row>
    <row r="97" spans="1:17" x14ac:dyDescent="0.3">
      <c r="A97" s="6"/>
      <c r="B97" s="6"/>
      <c r="C97" s="792"/>
      <c r="D97" s="651"/>
      <c r="E97" s="792"/>
      <c r="F97" s="427"/>
      <c r="G97" s="427"/>
      <c r="H97" s="427"/>
      <c r="I97" s="427"/>
      <c r="J97" s="6"/>
      <c r="K97" s="6"/>
      <c r="L97" s="6"/>
      <c r="M97" s="6"/>
      <c r="N97" s="6"/>
      <c r="O97" s="6"/>
      <c r="P97" s="6"/>
      <c r="Q97" s="6"/>
    </row>
    <row r="98" spans="1:17" x14ac:dyDescent="0.3">
      <c r="A98" s="6"/>
      <c r="B98" s="6"/>
      <c r="C98" s="792"/>
      <c r="D98" s="651"/>
      <c r="E98" s="792"/>
      <c r="F98" s="427"/>
      <c r="G98" s="427"/>
      <c r="H98" s="427"/>
      <c r="I98" s="427"/>
      <c r="J98" s="6"/>
      <c r="K98" s="6"/>
      <c r="L98" s="6"/>
      <c r="M98" s="6"/>
      <c r="N98" s="6"/>
      <c r="O98" s="6"/>
      <c r="P98" s="6"/>
      <c r="Q98" s="6"/>
    </row>
    <row r="99" spans="1:17" x14ac:dyDescent="0.3">
      <c r="A99" s="29"/>
      <c r="B99" s="6"/>
      <c r="C99" s="792"/>
      <c r="D99" s="651"/>
      <c r="E99" s="792"/>
      <c r="F99" s="427"/>
      <c r="G99" s="427"/>
      <c r="H99" s="427"/>
      <c r="I99" s="427"/>
      <c r="J99" s="6"/>
      <c r="K99" s="6"/>
      <c r="L99" s="6"/>
      <c r="M99" s="6"/>
      <c r="N99" s="6"/>
      <c r="O99" s="6"/>
      <c r="P99" s="6"/>
      <c r="Q99" s="6"/>
    </row>
    <row r="100" spans="1:17" x14ac:dyDescent="0.3">
      <c r="A100" s="6"/>
      <c r="B100" s="30"/>
      <c r="C100" s="792"/>
      <c r="D100" s="651"/>
      <c r="E100" s="792"/>
      <c r="F100" s="427"/>
      <c r="G100" s="427"/>
      <c r="H100" s="427"/>
      <c r="I100" s="427"/>
      <c r="J100" s="6"/>
      <c r="K100" s="6"/>
      <c r="L100" s="6"/>
      <c r="M100" s="6"/>
      <c r="N100" s="6"/>
      <c r="O100" s="6"/>
      <c r="P100" s="6"/>
      <c r="Q100" s="6"/>
    </row>
    <row r="101" spans="1:17" x14ac:dyDescent="0.3">
      <c r="A101" s="28"/>
      <c r="B101" s="6"/>
      <c r="C101" s="792"/>
      <c r="D101" s="651"/>
      <c r="E101" s="792"/>
      <c r="F101" s="427"/>
      <c r="G101" s="427"/>
      <c r="H101" s="427"/>
      <c r="I101" s="427"/>
      <c r="J101" s="6"/>
      <c r="K101" s="6"/>
      <c r="L101" s="6"/>
      <c r="M101" s="6"/>
      <c r="N101" s="6"/>
      <c r="O101" s="6"/>
      <c r="P101" s="6"/>
      <c r="Q101" s="6"/>
    </row>
    <row r="102" spans="1:17" x14ac:dyDescent="0.3">
      <c r="A102" s="6"/>
      <c r="B102" s="6"/>
      <c r="C102" s="792"/>
      <c r="D102" s="651"/>
      <c r="E102" s="792"/>
      <c r="F102" s="427"/>
      <c r="G102" s="427"/>
      <c r="H102" s="427"/>
      <c r="I102" s="427"/>
      <c r="J102" s="6"/>
      <c r="K102" s="6"/>
      <c r="L102" s="6"/>
      <c r="M102" s="6"/>
      <c r="N102" s="6"/>
      <c r="O102" s="6"/>
      <c r="P102" s="6"/>
      <c r="Q102" s="6"/>
    </row>
    <row r="103" spans="1:17" x14ac:dyDescent="0.3">
      <c r="A103" s="28"/>
      <c r="B103" s="6"/>
      <c r="C103" s="792"/>
      <c r="D103" s="651"/>
      <c r="E103" s="792"/>
      <c r="F103" s="427"/>
      <c r="G103" s="427"/>
      <c r="H103" s="427"/>
      <c r="I103" s="427"/>
      <c r="J103" s="6"/>
      <c r="K103" s="6"/>
      <c r="L103" s="6"/>
      <c r="M103" s="6"/>
      <c r="N103" s="6"/>
      <c r="O103" s="6"/>
      <c r="P103" s="6"/>
      <c r="Q103" s="6"/>
    </row>
    <row r="104" spans="1:17" x14ac:dyDescent="0.3">
      <c r="A104" s="6"/>
      <c r="B104" s="6"/>
      <c r="C104" s="792"/>
      <c r="D104" s="651"/>
      <c r="E104" s="792"/>
      <c r="F104" s="427"/>
      <c r="G104" s="427"/>
      <c r="H104" s="427"/>
      <c r="I104" s="427"/>
      <c r="J104" s="6"/>
      <c r="K104" s="6"/>
      <c r="L104" s="6"/>
      <c r="M104" s="6"/>
      <c r="N104" s="6"/>
      <c r="O104" s="6"/>
      <c r="P104" s="6"/>
      <c r="Q104" s="6"/>
    </row>
    <row r="105" spans="1:17" x14ac:dyDescent="0.3">
      <c r="A105" s="28"/>
      <c r="B105" s="6"/>
      <c r="C105" s="792"/>
      <c r="D105" s="651"/>
      <c r="E105" s="792"/>
      <c r="F105" s="427"/>
      <c r="G105" s="427"/>
      <c r="H105" s="427"/>
      <c r="I105" s="427"/>
      <c r="J105" s="6"/>
      <c r="K105" s="6"/>
      <c r="L105" s="6"/>
      <c r="M105" s="6"/>
      <c r="N105" s="6"/>
      <c r="O105" s="6"/>
      <c r="P105" s="6"/>
      <c r="Q105" s="6"/>
    </row>
    <row r="106" spans="1:17" x14ac:dyDescent="0.3">
      <c r="A106" s="31"/>
      <c r="B106" s="6"/>
      <c r="C106" s="792"/>
      <c r="D106" s="651"/>
      <c r="E106" s="792"/>
      <c r="F106" s="427"/>
      <c r="G106" s="427"/>
      <c r="H106" s="427"/>
      <c r="I106" s="427"/>
      <c r="J106" s="6"/>
      <c r="K106" s="6"/>
      <c r="L106" s="6"/>
      <c r="M106" s="6"/>
      <c r="N106" s="6"/>
      <c r="O106" s="6"/>
      <c r="P106" s="6"/>
      <c r="Q106" s="6"/>
    </row>
    <row r="107" spans="1:17" ht="15.75" customHeight="1" x14ac:dyDescent="0.3">
      <c r="A107" s="6"/>
      <c r="B107" s="6"/>
      <c r="C107" s="792"/>
      <c r="D107" s="651"/>
      <c r="E107" s="792"/>
      <c r="F107" s="427"/>
      <c r="G107" s="427"/>
      <c r="H107" s="427"/>
      <c r="I107" s="427"/>
      <c r="J107" s="6"/>
      <c r="K107" s="6"/>
      <c r="L107" s="6"/>
      <c r="M107" s="6"/>
      <c r="N107" s="6"/>
      <c r="O107" s="6"/>
      <c r="P107" s="6"/>
      <c r="Q107" s="6"/>
    </row>
    <row r="108" spans="1:17" hidden="1" x14ac:dyDescent="0.3">
      <c r="A108" s="27"/>
      <c r="B108" s="6"/>
      <c r="C108" s="792"/>
      <c r="D108" s="651"/>
      <c r="E108" s="792"/>
      <c r="F108" s="427"/>
      <c r="G108" s="427"/>
      <c r="H108" s="427"/>
      <c r="I108" s="427"/>
      <c r="J108" s="6"/>
      <c r="K108" s="6"/>
      <c r="L108" s="6"/>
      <c r="M108" s="6"/>
      <c r="N108" s="6"/>
      <c r="O108" s="6"/>
      <c r="P108" s="6"/>
      <c r="Q108" s="6"/>
    </row>
    <row r="109" spans="1:17" x14ac:dyDescent="0.3">
      <c r="A109" s="29"/>
      <c r="B109" s="6"/>
      <c r="C109" s="792"/>
      <c r="D109" s="651"/>
      <c r="E109" s="792"/>
      <c r="F109" s="427"/>
      <c r="G109" s="427"/>
      <c r="H109" s="427"/>
      <c r="I109" s="427"/>
      <c r="J109" s="6"/>
      <c r="K109" s="6"/>
      <c r="L109" s="6"/>
      <c r="M109" s="6"/>
      <c r="N109" s="6"/>
      <c r="O109" s="6"/>
      <c r="P109" s="6"/>
      <c r="Q109" s="6"/>
    </row>
    <row r="110" spans="1:17" x14ac:dyDescent="0.3">
      <c r="A110" s="27"/>
      <c r="B110" s="6"/>
      <c r="C110" s="792"/>
      <c r="D110" s="651"/>
      <c r="E110" s="792"/>
      <c r="F110" s="427"/>
      <c r="G110" s="427"/>
      <c r="H110" s="427"/>
      <c r="I110" s="427"/>
      <c r="J110" s="6"/>
      <c r="K110" s="6"/>
      <c r="L110" s="6"/>
      <c r="M110" s="6"/>
      <c r="N110" s="6"/>
      <c r="O110" s="6"/>
      <c r="P110" s="6"/>
      <c r="Q110" s="6"/>
    </row>
    <row r="111" spans="1:17" x14ac:dyDescent="0.3">
      <c r="A111" s="28"/>
      <c r="B111" s="6"/>
      <c r="C111" s="792"/>
      <c r="D111" s="651"/>
      <c r="E111" s="792"/>
      <c r="F111" s="427"/>
      <c r="G111" s="427"/>
      <c r="H111" s="427"/>
      <c r="I111" s="427"/>
      <c r="J111" s="6"/>
      <c r="K111" s="6"/>
      <c r="L111" s="6"/>
      <c r="M111" s="6"/>
      <c r="N111" s="6"/>
      <c r="O111" s="6"/>
      <c r="P111" s="6"/>
      <c r="Q111" s="6"/>
    </row>
    <row r="112" spans="1:17" x14ac:dyDescent="0.3">
      <c r="A112" s="32"/>
      <c r="B112" s="6"/>
      <c r="C112" s="792"/>
      <c r="D112" s="651"/>
      <c r="E112" s="792"/>
      <c r="F112" s="427"/>
      <c r="G112" s="427"/>
      <c r="H112" s="427"/>
      <c r="I112" s="427"/>
      <c r="J112" s="6"/>
      <c r="K112" s="6"/>
      <c r="L112" s="6"/>
      <c r="M112" s="6"/>
      <c r="N112" s="6"/>
      <c r="O112" s="6"/>
      <c r="P112" s="6"/>
      <c r="Q112" s="6"/>
    </row>
    <row r="113" spans="1:17" x14ac:dyDescent="0.3">
      <c r="A113" s="6"/>
      <c r="B113" s="6"/>
      <c r="C113" s="792"/>
      <c r="D113" s="651"/>
      <c r="E113" s="792"/>
      <c r="F113" s="427"/>
      <c r="G113" s="427"/>
      <c r="H113" s="427"/>
      <c r="I113" s="427"/>
      <c r="J113" s="6"/>
      <c r="K113" s="6"/>
      <c r="L113" s="6"/>
      <c r="M113" s="6"/>
      <c r="N113" s="6"/>
      <c r="O113" s="6"/>
      <c r="P113" s="6"/>
      <c r="Q113" s="6"/>
    </row>
    <row r="114" spans="1:17" x14ac:dyDescent="0.3">
      <c r="A114" s="31"/>
      <c r="B114" s="33"/>
      <c r="C114" s="792"/>
      <c r="D114" s="651"/>
      <c r="E114" s="792"/>
      <c r="F114" s="427"/>
      <c r="G114" s="427"/>
      <c r="H114" s="427"/>
      <c r="I114" s="427"/>
      <c r="J114" s="6"/>
      <c r="K114" s="6"/>
      <c r="L114" s="6"/>
      <c r="M114" s="6"/>
      <c r="N114" s="6"/>
      <c r="O114" s="6"/>
      <c r="P114" s="6"/>
      <c r="Q114" s="6"/>
    </row>
    <row r="115" spans="1:17" x14ac:dyDescent="0.3">
      <c r="A115" s="6"/>
      <c r="B115" s="6"/>
      <c r="C115" s="792"/>
      <c r="D115" s="651"/>
      <c r="E115" s="792"/>
      <c r="F115" s="427"/>
      <c r="G115" s="427"/>
      <c r="H115" s="427"/>
      <c r="I115" s="427"/>
      <c r="J115" s="6"/>
      <c r="K115" s="6"/>
      <c r="L115" s="6"/>
      <c r="M115" s="6"/>
      <c r="N115" s="6"/>
      <c r="O115" s="6"/>
      <c r="P115" s="6"/>
      <c r="Q115" s="6"/>
    </row>
    <row r="116" spans="1:17" x14ac:dyDescent="0.3">
      <c r="A116" s="34"/>
      <c r="B116" s="6"/>
      <c r="C116" s="792"/>
      <c r="D116" s="651"/>
      <c r="E116" s="792"/>
      <c r="F116" s="427"/>
      <c r="G116" s="427"/>
      <c r="H116" s="427"/>
      <c r="I116" s="427"/>
      <c r="J116" s="6"/>
      <c r="K116" s="6"/>
      <c r="L116" s="6"/>
      <c r="M116" s="6"/>
      <c r="N116" s="6"/>
      <c r="O116" s="6"/>
      <c r="P116" s="6"/>
      <c r="Q116" s="6"/>
    </row>
    <row r="117" spans="1:17" x14ac:dyDescent="0.3">
      <c r="A117" s="32"/>
      <c r="B117" s="6"/>
      <c r="C117" s="792"/>
      <c r="D117" s="651"/>
      <c r="E117" s="792"/>
      <c r="F117" s="427"/>
      <c r="G117" s="427"/>
      <c r="H117" s="427"/>
      <c r="I117" s="427"/>
      <c r="J117" s="6"/>
      <c r="K117" s="6"/>
      <c r="L117" s="6"/>
      <c r="M117" s="6"/>
      <c r="N117" s="6"/>
      <c r="O117" s="6"/>
      <c r="P117" s="6"/>
      <c r="Q117" s="6"/>
    </row>
    <row r="118" spans="1:17" x14ac:dyDescent="0.3">
      <c r="A118" s="28"/>
      <c r="B118" s="6"/>
      <c r="C118" s="792"/>
      <c r="D118" s="651"/>
      <c r="E118" s="792"/>
      <c r="F118" s="427"/>
      <c r="G118" s="427"/>
      <c r="H118" s="427"/>
      <c r="I118" s="427"/>
      <c r="J118" s="6"/>
      <c r="K118" s="6"/>
      <c r="L118" s="6"/>
      <c r="M118" s="6"/>
      <c r="N118" s="6"/>
      <c r="O118" s="6"/>
      <c r="P118" s="6"/>
      <c r="Q118" s="6"/>
    </row>
    <row r="119" spans="1:17" x14ac:dyDescent="0.3">
      <c r="A119" s="32"/>
      <c r="B119" s="6"/>
      <c r="C119" s="792"/>
      <c r="D119" s="651"/>
      <c r="E119" s="792"/>
      <c r="F119" s="427"/>
      <c r="G119" s="427"/>
      <c r="H119" s="427"/>
      <c r="I119" s="427"/>
      <c r="J119" s="6"/>
      <c r="K119" s="6"/>
      <c r="L119" s="6"/>
      <c r="M119" s="6"/>
      <c r="N119" s="6"/>
      <c r="O119" s="6"/>
      <c r="P119" s="6"/>
      <c r="Q119" s="6"/>
    </row>
    <row r="120" spans="1:17" x14ac:dyDescent="0.3">
      <c r="A120" s="28"/>
      <c r="B120" s="6"/>
      <c r="C120" s="792"/>
      <c r="D120" s="651"/>
      <c r="E120" s="792"/>
      <c r="F120" s="427"/>
      <c r="G120" s="427"/>
      <c r="H120" s="427"/>
      <c r="I120" s="427"/>
      <c r="J120" s="6"/>
      <c r="K120" s="6"/>
      <c r="L120" s="6"/>
      <c r="M120" s="6"/>
      <c r="N120" s="6"/>
      <c r="O120" s="6"/>
      <c r="P120" s="6"/>
      <c r="Q120" s="6"/>
    </row>
    <row r="121" spans="1:17" x14ac:dyDescent="0.3">
      <c r="A121" s="32"/>
      <c r="B121" s="6"/>
      <c r="C121" s="792"/>
      <c r="D121" s="651"/>
      <c r="E121" s="792"/>
      <c r="F121" s="427"/>
      <c r="G121" s="427"/>
      <c r="H121" s="427"/>
      <c r="I121" s="427"/>
      <c r="J121" s="6"/>
      <c r="K121" s="6"/>
      <c r="L121" s="6"/>
      <c r="M121" s="6"/>
      <c r="N121" s="6"/>
      <c r="O121" s="6"/>
      <c r="P121" s="6"/>
      <c r="Q121" s="6"/>
    </row>
    <row r="122" spans="1:17" x14ac:dyDescent="0.3">
      <c r="A122" s="28"/>
      <c r="B122" s="6"/>
      <c r="C122" s="792"/>
      <c r="D122" s="651"/>
      <c r="E122" s="792"/>
      <c r="F122" s="427"/>
      <c r="G122" s="427"/>
      <c r="H122" s="427"/>
      <c r="I122" s="427"/>
      <c r="J122" s="6"/>
      <c r="K122" s="6"/>
      <c r="L122" s="6"/>
      <c r="M122" s="6"/>
      <c r="N122" s="6"/>
      <c r="O122" s="6"/>
      <c r="P122" s="6"/>
      <c r="Q122" s="6"/>
    </row>
    <row r="123" spans="1:17" x14ac:dyDescent="0.3">
      <c r="A123" s="6"/>
      <c r="B123" s="6"/>
      <c r="C123" s="792"/>
      <c r="D123" s="651"/>
      <c r="E123" s="792"/>
      <c r="F123" s="427"/>
      <c r="G123" s="427"/>
      <c r="H123" s="427"/>
      <c r="I123" s="427"/>
      <c r="J123" s="6"/>
      <c r="K123" s="6"/>
      <c r="L123" s="6"/>
      <c r="M123" s="6"/>
      <c r="N123" s="6"/>
      <c r="O123" s="6"/>
      <c r="P123" s="6"/>
      <c r="Q123" s="6"/>
    </row>
    <row r="124" spans="1:17" x14ac:dyDescent="0.3">
      <c r="A124" s="28"/>
      <c r="B124" s="6"/>
      <c r="C124" s="792"/>
      <c r="D124" s="651"/>
      <c r="E124" s="792"/>
      <c r="F124" s="427"/>
      <c r="G124" s="427"/>
      <c r="H124" s="427"/>
      <c r="I124" s="427"/>
      <c r="J124" s="6"/>
      <c r="K124" s="6"/>
      <c r="L124" s="6"/>
      <c r="M124" s="6"/>
      <c r="N124" s="6"/>
      <c r="O124" s="6"/>
      <c r="P124" s="6"/>
      <c r="Q124" s="6"/>
    </row>
    <row r="125" spans="1:17" x14ac:dyDescent="0.3">
      <c r="A125" s="35"/>
      <c r="B125" s="6"/>
      <c r="C125" s="792"/>
      <c r="D125" s="651"/>
      <c r="E125" s="792"/>
      <c r="F125" s="427"/>
      <c r="G125" s="427"/>
      <c r="H125" s="427"/>
      <c r="I125" s="427"/>
      <c r="J125" s="6"/>
      <c r="K125" s="6"/>
      <c r="L125" s="6"/>
      <c r="M125" s="6"/>
      <c r="N125" s="6"/>
      <c r="O125" s="6"/>
      <c r="P125" s="6"/>
      <c r="Q125" s="6"/>
    </row>
    <row r="126" spans="1:17" x14ac:dyDescent="0.3">
      <c r="A126" s="31"/>
      <c r="B126" s="6"/>
      <c r="C126" s="792"/>
      <c r="D126" s="651"/>
      <c r="E126" s="792"/>
      <c r="F126" s="427"/>
      <c r="G126" s="427"/>
      <c r="H126" s="427"/>
      <c r="I126" s="427"/>
      <c r="J126" s="6"/>
      <c r="K126" s="6"/>
      <c r="L126" s="6"/>
      <c r="M126" s="6"/>
      <c r="N126" s="6"/>
      <c r="O126" s="6"/>
      <c r="P126" s="6"/>
      <c r="Q126" s="6"/>
    </row>
    <row r="127" spans="1:17" x14ac:dyDescent="0.3">
      <c r="A127" s="6"/>
      <c r="B127" s="6"/>
      <c r="C127" s="792"/>
      <c r="D127" s="651"/>
      <c r="E127" s="792"/>
      <c r="F127" s="427"/>
      <c r="G127" s="427"/>
      <c r="H127" s="427"/>
      <c r="I127" s="427"/>
      <c r="J127" s="6"/>
      <c r="K127" s="6"/>
      <c r="L127" s="6"/>
      <c r="M127" s="6"/>
      <c r="N127" s="6"/>
      <c r="O127" s="6"/>
      <c r="P127" s="6"/>
      <c r="Q127" s="6"/>
    </row>
    <row r="128" spans="1:17" x14ac:dyDescent="0.3">
      <c r="A128" s="35"/>
      <c r="B128" s="6"/>
      <c r="C128" s="792"/>
      <c r="D128" s="651"/>
      <c r="E128" s="792"/>
      <c r="F128" s="427"/>
      <c r="G128" s="427"/>
      <c r="H128" s="427"/>
      <c r="I128" s="427"/>
      <c r="J128" s="6"/>
      <c r="K128" s="6"/>
      <c r="L128" s="6"/>
      <c r="M128" s="6"/>
      <c r="N128" s="6"/>
      <c r="O128" s="6"/>
      <c r="P128" s="6"/>
      <c r="Q128" s="6"/>
    </row>
    <row r="129" spans="1:21" x14ac:dyDescent="0.3">
      <c r="A129" s="36"/>
      <c r="B129" s="6"/>
      <c r="C129" s="792"/>
      <c r="D129" s="651"/>
      <c r="E129" s="792"/>
      <c r="F129" s="427"/>
      <c r="G129" s="427"/>
      <c r="H129" s="427"/>
      <c r="I129" s="427"/>
      <c r="J129" s="6"/>
      <c r="K129" s="6"/>
      <c r="L129" s="6"/>
      <c r="M129" s="6"/>
      <c r="N129" s="6"/>
      <c r="O129" s="6"/>
      <c r="P129" s="6"/>
      <c r="Q129" s="6"/>
    </row>
    <row r="130" spans="1:21" x14ac:dyDescent="0.3">
      <c r="A130" s="36"/>
      <c r="B130" s="6"/>
      <c r="C130" s="792"/>
      <c r="D130" s="651"/>
      <c r="E130" s="792"/>
      <c r="F130" s="427"/>
      <c r="G130" s="427"/>
      <c r="H130" s="427"/>
      <c r="I130" s="427"/>
      <c r="J130" s="6"/>
      <c r="K130" s="6"/>
      <c r="L130" s="6"/>
      <c r="M130" s="6"/>
      <c r="N130" s="6"/>
      <c r="O130" s="6"/>
      <c r="P130" s="6"/>
      <c r="Q130" s="6"/>
    </row>
    <row r="131" spans="1:21" x14ac:dyDescent="0.3">
      <c r="A131" s="37"/>
      <c r="B131" s="6"/>
      <c r="C131" s="792"/>
      <c r="D131" s="651"/>
      <c r="E131" s="792"/>
      <c r="F131" s="427"/>
      <c r="G131" s="427"/>
      <c r="H131" s="427"/>
      <c r="I131" s="427"/>
      <c r="J131" s="6"/>
      <c r="K131" s="6"/>
      <c r="L131" s="6"/>
      <c r="M131" s="6"/>
      <c r="N131" s="6"/>
      <c r="O131" s="6"/>
      <c r="P131" s="6"/>
      <c r="Q131" s="6"/>
    </row>
    <row r="132" spans="1:21" x14ac:dyDescent="0.3">
      <c r="A132" s="36"/>
      <c r="B132" s="6"/>
      <c r="C132" s="792"/>
      <c r="D132" s="651"/>
      <c r="E132" s="792"/>
      <c r="F132" s="427"/>
      <c r="G132" s="427"/>
      <c r="H132" s="427"/>
      <c r="I132" s="427"/>
      <c r="J132" s="6"/>
      <c r="K132" s="6"/>
      <c r="L132" s="6"/>
      <c r="M132" s="6"/>
      <c r="N132" s="6"/>
      <c r="O132" s="6"/>
      <c r="P132" s="6"/>
      <c r="Q132" s="6"/>
    </row>
    <row r="133" spans="1:21" x14ac:dyDescent="0.3">
      <c r="A133" s="36"/>
      <c r="B133" s="6"/>
      <c r="C133" s="792"/>
      <c r="D133" s="651"/>
      <c r="E133" s="792"/>
      <c r="F133" s="427"/>
      <c r="G133" s="427"/>
      <c r="H133" s="427"/>
      <c r="I133" s="427"/>
      <c r="J133" s="6"/>
      <c r="K133" s="6"/>
      <c r="L133" s="6"/>
      <c r="M133" s="6"/>
      <c r="N133" s="6"/>
      <c r="O133" s="6"/>
      <c r="P133" s="6"/>
      <c r="Q133" s="6"/>
    </row>
    <row r="134" spans="1:21" x14ac:dyDescent="0.3">
      <c r="A134" s="36"/>
      <c r="B134" s="6"/>
      <c r="C134" s="792"/>
      <c r="D134" s="651"/>
      <c r="E134" s="792"/>
      <c r="F134" s="427"/>
      <c r="G134" s="427"/>
      <c r="H134" s="427"/>
      <c r="I134" s="427"/>
      <c r="J134" s="6"/>
      <c r="K134" s="6"/>
      <c r="L134" s="6"/>
      <c r="M134" s="6"/>
      <c r="N134" s="6"/>
      <c r="O134" s="6"/>
      <c r="P134" s="6"/>
      <c r="Q134" s="6"/>
    </row>
    <row r="135" spans="1:21" x14ac:dyDescent="0.3">
      <c r="A135" s="6"/>
      <c r="B135" s="6"/>
      <c r="C135" s="792"/>
      <c r="D135" s="651"/>
      <c r="E135" s="792"/>
      <c r="F135" s="427"/>
      <c r="G135" s="427"/>
      <c r="H135" s="427"/>
      <c r="I135" s="427"/>
      <c r="J135" s="6"/>
      <c r="K135" s="6"/>
      <c r="L135" s="6"/>
      <c r="M135" s="6"/>
      <c r="N135" s="6"/>
      <c r="O135" s="6"/>
      <c r="P135" s="6"/>
      <c r="Q135" s="6"/>
    </row>
    <row r="136" spans="1:21" x14ac:dyDescent="0.3">
      <c r="A136" s="36"/>
      <c r="B136" s="6"/>
      <c r="C136" s="792"/>
      <c r="D136" s="651"/>
      <c r="E136" s="792"/>
      <c r="F136" s="427"/>
      <c r="G136" s="427"/>
      <c r="H136" s="427"/>
      <c r="I136" s="427"/>
      <c r="J136" s="6"/>
      <c r="K136" s="6"/>
      <c r="L136" s="6"/>
      <c r="M136" s="6"/>
      <c r="N136" s="6"/>
      <c r="O136" s="6"/>
      <c r="P136" s="6"/>
      <c r="Q136" s="6"/>
    </row>
    <row r="137" spans="1:21" hidden="1" x14ac:dyDescent="0.3">
      <c r="A137" s="27"/>
      <c r="B137" s="6"/>
      <c r="C137" s="792"/>
      <c r="D137" s="651"/>
      <c r="E137" s="792"/>
      <c r="F137" s="427"/>
      <c r="G137" s="427"/>
      <c r="H137" s="427"/>
      <c r="I137" s="427"/>
      <c r="J137" s="6"/>
      <c r="K137" s="6"/>
      <c r="L137" s="6"/>
      <c r="M137" s="6"/>
      <c r="N137" s="6"/>
      <c r="O137" s="6"/>
      <c r="P137" s="6"/>
      <c r="Q137" s="6"/>
    </row>
    <row r="138" spans="1:21" x14ac:dyDescent="0.3">
      <c r="A138" s="29"/>
      <c r="B138" s="6"/>
      <c r="C138" s="792"/>
      <c r="D138" s="651"/>
      <c r="E138" s="792"/>
      <c r="F138" s="427"/>
      <c r="G138" s="427"/>
      <c r="H138" s="427"/>
      <c r="I138" s="427"/>
      <c r="J138" s="6"/>
      <c r="K138" s="6"/>
      <c r="L138" s="6"/>
      <c r="M138" s="6"/>
      <c r="N138" s="6"/>
      <c r="O138" s="6"/>
      <c r="P138" s="6"/>
      <c r="Q138" s="6"/>
    </row>
    <row r="139" spans="1:21" x14ac:dyDescent="0.3">
      <c r="A139" s="6"/>
      <c r="B139" s="6"/>
      <c r="C139" s="792"/>
      <c r="D139" s="651"/>
      <c r="E139" s="792"/>
      <c r="F139" s="427"/>
      <c r="G139" s="427"/>
      <c r="H139" s="427"/>
      <c r="I139" s="427"/>
      <c r="J139" s="6"/>
      <c r="K139" s="6"/>
      <c r="L139" s="6"/>
      <c r="M139" s="6"/>
      <c r="N139" s="6"/>
      <c r="O139" s="6"/>
      <c r="P139" s="6"/>
      <c r="Q139" s="6"/>
    </row>
    <row r="140" spans="1:21" x14ac:dyDescent="0.3">
      <c r="A140" s="29"/>
      <c r="B140" s="6"/>
      <c r="C140" s="792"/>
      <c r="D140" s="651"/>
      <c r="E140" s="792"/>
      <c r="F140" s="427"/>
      <c r="G140" s="427"/>
      <c r="H140" s="427"/>
      <c r="I140" s="427"/>
      <c r="J140" s="6"/>
      <c r="K140" s="6"/>
      <c r="L140" s="6"/>
      <c r="M140" s="6"/>
      <c r="N140" s="6"/>
      <c r="O140" s="6"/>
      <c r="P140" s="6"/>
      <c r="Q140" s="6"/>
    </row>
    <row r="141" spans="1:21" x14ac:dyDescent="0.3">
      <c r="A141" s="6"/>
      <c r="B141" s="6"/>
      <c r="C141" s="792"/>
      <c r="D141" s="651"/>
      <c r="E141" s="792"/>
      <c r="F141" s="427"/>
      <c r="G141" s="427"/>
      <c r="H141" s="427"/>
      <c r="I141" s="427"/>
      <c r="J141" s="6"/>
      <c r="K141" s="6"/>
      <c r="L141" s="6"/>
      <c r="M141" s="6"/>
      <c r="N141" s="6"/>
      <c r="O141" s="6"/>
      <c r="P141" s="6"/>
      <c r="Q141" s="6"/>
    </row>
    <row r="142" spans="1:21" x14ac:dyDescent="0.3">
      <c r="A142" s="29"/>
      <c r="B142" s="6"/>
      <c r="C142" s="792"/>
      <c r="D142" s="651"/>
      <c r="E142" s="792"/>
      <c r="F142" s="427"/>
      <c r="G142" s="427"/>
      <c r="H142" s="427"/>
      <c r="I142" s="427"/>
      <c r="J142" s="6"/>
      <c r="K142" s="6"/>
      <c r="L142" s="6"/>
      <c r="M142" s="6"/>
      <c r="N142" s="6"/>
      <c r="O142" s="6"/>
      <c r="P142" s="6"/>
      <c r="Q142" s="6"/>
    </row>
    <row r="143" spans="1:21" x14ac:dyDescent="0.3">
      <c r="A143" s="6"/>
      <c r="B143" s="30"/>
      <c r="C143" s="792"/>
      <c r="D143" s="651"/>
      <c r="E143" s="792"/>
      <c r="F143" s="427"/>
      <c r="G143" s="427"/>
      <c r="H143" s="427"/>
      <c r="I143" s="427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</row>
    <row r="144" spans="1:21" x14ac:dyDescent="0.3">
      <c r="A144" s="29"/>
      <c r="B144" s="6"/>
      <c r="C144" s="792"/>
      <c r="D144" s="651"/>
      <c r="E144" s="792"/>
      <c r="F144" s="427"/>
      <c r="G144" s="427"/>
      <c r="H144" s="427"/>
      <c r="I144" s="427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</row>
    <row r="145" spans="1:21" x14ac:dyDescent="0.3">
      <c r="A145" s="6"/>
      <c r="B145" s="6"/>
      <c r="C145" s="792"/>
      <c r="D145" s="651"/>
      <c r="E145" s="792"/>
      <c r="F145" s="427"/>
      <c r="G145" s="427"/>
      <c r="H145" s="427"/>
      <c r="I145" s="427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</row>
    <row r="146" spans="1:21" x14ac:dyDescent="0.3">
      <c r="A146" s="6"/>
      <c r="B146" s="6"/>
      <c r="C146" s="792"/>
      <c r="D146" s="651"/>
      <c r="E146" s="792"/>
      <c r="F146" s="427"/>
      <c r="G146" s="427"/>
      <c r="H146" s="427"/>
      <c r="I146" s="427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</row>
    <row r="147" spans="1:21" ht="17.399999999999999" x14ac:dyDescent="0.3">
      <c r="A147" s="26"/>
      <c r="B147" s="6"/>
      <c r="C147" s="792"/>
      <c r="D147" s="651"/>
      <c r="E147" s="792"/>
      <c r="F147" s="427"/>
      <c r="G147" s="427"/>
      <c r="H147" s="427"/>
      <c r="I147" s="427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</row>
    <row r="148" spans="1:21" x14ac:dyDescent="0.3">
      <c r="A148" s="6"/>
      <c r="B148" s="6"/>
      <c r="C148" s="792"/>
      <c r="D148" s="651"/>
      <c r="E148" s="792"/>
      <c r="F148" s="427"/>
      <c r="G148" s="427"/>
      <c r="H148" s="427"/>
      <c r="I148" s="427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</row>
    <row r="149" spans="1:21" x14ac:dyDescent="0.3">
      <c r="A149" s="38"/>
      <c r="B149" s="6"/>
      <c r="C149" s="792"/>
      <c r="D149" s="651"/>
      <c r="E149" s="792"/>
      <c r="F149" s="427"/>
      <c r="G149" s="427"/>
      <c r="H149" s="427"/>
      <c r="I149" s="427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</row>
    <row r="150" spans="1:21" x14ac:dyDescent="0.3">
      <c r="A150" s="6"/>
      <c r="B150" s="6"/>
      <c r="C150" s="792"/>
      <c r="D150" s="651"/>
      <c r="E150" s="792"/>
      <c r="F150" s="427"/>
      <c r="G150" s="427"/>
      <c r="H150" s="427"/>
      <c r="I150" s="427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</row>
    <row r="151" spans="1:21" x14ac:dyDescent="0.3">
      <c r="A151" s="39"/>
      <c r="B151" s="6"/>
      <c r="C151" s="792"/>
      <c r="D151" s="651"/>
      <c r="E151" s="792"/>
      <c r="F151" s="427"/>
      <c r="G151" s="427"/>
      <c r="H151" s="427"/>
      <c r="I151" s="427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</row>
    <row r="152" spans="1:21" x14ac:dyDescent="0.3">
      <c r="A152" s="6"/>
      <c r="B152" s="6"/>
      <c r="C152" s="792"/>
      <c r="D152" s="651"/>
      <c r="E152" s="792"/>
      <c r="F152" s="427"/>
      <c r="G152" s="427"/>
      <c r="H152" s="427"/>
      <c r="I152" s="427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</row>
    <row r="153" spans="1:21" x14ac:dyDescent="0.3">
      <c r="A153" s="6"/>
      <c r="B153" s="6"/>
      <c r="C153" s="792"/>
      <c r="D153" s="651"/>
      <c r="E153" s="792"/>
      <c r="F153" s="427"/>
      <c r="G153" s="427"/>
      <c r="H153" s="427"/>
      <c r="I153" s="427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</row>
    <row r="154" spans="1:21" ht="17.399999999999999" x14ac:dyDescent="0.3">
      <c r="A154" s="26"/>
      <c r="B154" s="6"/>
      <c r="C154" s="792"/>
      <c r="D154" s="651"/>
      <c r="E154" s="792"/>
      <c r="F154" s="427"/>
      <c r="G154" s="427"/>
      <c r="H154" s="427"/>
      <c r="I154" s="427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</row>
    <row r="155" spans="1:21" x14ac:dyDescent="0.3">
      <c r="A155" s="6"/>
      <c r="B155" s="6"/>
      <c r="C155" s="792"/>
      <c r="D155" s="651"/>
      <c r="E155" s="792"/>
      <c r="F155" s="427"/>
      <c r="G155" s="427"/>
      <c r="H155" s="427"/>
      <c r="I155" s="427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</row>
    <row r="156" spans="1:21" x14ac:dyDescent="0.3">
      <c r="A156" s="38"/>
      <c r="B156" s="6"/>
      <c r="C156" s="792"/>
      <c r="D156" s="651"/>
      <c r="E156" s="792"/>
      <c r="F156" s="427"/>
      <c r="G156" s="427"/>
      <c r="H156" s="427"/>
      <c r="I156" s="427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</row>
    <row r="157" spans="1:21" x14ac:dyDescent="0.3">
      <c r="A157" s="40"/>
      <c r="B157" s="6"/>
      <c r="C157" s="792"/>
      <c r="D157" s="651"/>
      <c r="E157" s="792"/>
      <c r="F157" s="427"/>
      <c r="G157" s="427"/>
      <c r="H157" s="427"/>
      <c r="I157" s="427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</row>
    <row r="158" spans="1:21" x14ac:dyDescent="0.3">
      <c r="A158" s="8"/>
      <c r="B158" s="6"/>
      <c r="C158" s="792"/>
      <c r="D158" s="651"/>
      <c r="E158" s="792"/>
      <c r="F158" s="427"/>
      <c r="G158" s="427"/>
      <c r="H158" s="427"/>
      <c r="I158" s="427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</row>
    <row r="159" spans="1:21" x14ac:dyDescent="0.3">
      <c r="A159" s="8"/>
      <c r="B159" s="6"/>
      <c r="C159" s="792"/>
      <c r="D159" s="651"/>
      <c r="E159" s="792"/>
      <c r="F159" s="427"/>
      <c r="G159" s="427"/>
      <c r="H159" s="427"/>
      <c r="I159" s="427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</row>
    <row r="160" spans="1:21" x14ac:dyDescent="0.3">
      <c r="A160" s="38"/>
      <c r="B160" s="6"/>
      <c r="C160" s="792"/>
      <c r="D160" s="651"/>
      <c r="E160" s="792"/>
      <c r="F160" s="427"/>
      <c r="G160" s="427"/>
      <c r="H160" s="427"/>
      <c r="I160" s="427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</row>
    <row r="161" spans="1:21" x14ac:dyDescent="0.3">
      <c r="A161" s="41"/>
      <c r="B161" s="6"/>
      <c r="C161" s="792"/>
      <c r="D161" s="651"/>
      <c r="E161" s="792"/>
      <c r="F161" s="427"/>
      <c r="G161" s="427"/>
      <c r="H161" s="427"/>
      <c r="I161" s="427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</row>
    <row r="162" spans="1:21" x14ac:dyDescent="0.3">
      <c r="A162" s="6"/>
      <c r="B162" s="6"/>
      <c r="C162" s="792"/>
      <c r="D162" s="651"/>
      <c r="E162" s="792"/>
      <c r="F162" s="427"/>
      <c r="G162" s="427"/>
      <c r="H162" s="427"/>
      <c r="I162" s="427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</row>
    <row r="163" spans="1:21" x14ac:dyDescent="0.3">
      <c r="A163" s="6"/>
      <c r="B163" s="6"/>
      <c r="C163" s="792"/>
      <c r="D163" s="651"/>
      <c r="E163" s="792"/>
      <c r="F163" s="427"/>
      <c r="G163" s="427"/>
      <c r="H163" s="427"/>
      <c r="I163" s="427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</row>
    <row r="164" spans="1:21" x14ac:dyDescent="0.3">
      <c r="A164" s="6"/>
      <c r="B164" s="6"/>
      <c r="C164" s="792"/>
      <c r="D164" s="651"/>
      <c r="E164" s="792"/>
      <c r="F164" s="427"/>
      <c r="G164" s="427"/>
      <c r="H164" s="427"/>
      <c r="I164" s="427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</row>
    <row r="165" spans="1:21" x14ac:dyDescent="0.3">
      <c r="A165" s="6"/>
      <c r="B165" s="6"/>
      <c r="C165" s="792"/>
      <c r="D165" s="651"/>
      <c r="E165" s="792"/>
      <c r="F165" s="427"/>
      <c r="G165" s="427"/>
      <c r="H165" s="427"/>
      <c r="I165" s="427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</row>
    <row r="166" spans="1:21" x14ac:dyDescent="0.3">
      <c r="A166" s="6"/>
      <c r="B166" s="6"/>
      <c r="C166" s="792"/>
      <c r="D166" s="651"/>
      <c r="E166" s="792"/>
      <c r="F166" s="427"/>
      <c r="G166" s="427"/>
      <c r="H166" s="427"/>
      <c r="I166" s="427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</row>
    <row r="167" spans="1:21" x14ac:dyDescent="0.3">
      <c r="A167" s="6"/>
      <c r="B167" s="6"/>
      <c r="C167" s="792"/>
      <c r="D167" s="651"/>
      <c r="E167" s="792"/>
      <c r="F167" s="427"/>
      <c r="G167" s="427"/>
      <c r="H167" s="427"/>
      <c r="I167" s="427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</row>
    <row r="168" spans="1:21" x14ac:dyDescent="0.3">
      <c r="A168" s="6"/>
      <c r="B168" s="6"/>
      <c r="C168" s="792"/>
      <c r="D168" s="651"/>
      <c r="E168" s="792"/>
      <c r="F168" s="427"/>
      <c r="G168" s="427"/>
      <c r="H168" s="427"/>
      <c r="I168" s="427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</row>
    <row r="169" spans="1:21" ht="12" customHeight="1" x14ac:dyDescent="0.3">
      <c r="A169" s="6"/>
      <c r="B169" s="6"/>
      <c r="C169" s="792"/>
      <c r="D169" s="651"/>
      <c r="E169" s="792"/>
      <c r="F169" s="427"/>
      <c r="G169" s="427"/>
      <c r="H169" s="427"/>
      <c r="I169" s="427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</row>
    <row r="170" spans="1:21" hidden="1" x14ac:dyDescent="0.3">
      <c r="A170" s="6"/>
      <c r="B170" s="6"/>
      <c r="C170" s="792"/>
      <c r="D170" s="651"/>
      <c r="E170" s="792"/>
      <c r="F170" s="427"/>
      <c r="G170" s="427"/>
      <c r="H170" s="427"/>
      <c r="I170" s="427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</row>
    <row r="171" spans="1:21" hidden="1" x14ac:dyDescent="0.3">
      <c r="A171" s="6"/>
      <c r="B171" s="6"/>
      <c r="C171" s="792"/>
      <c r="D171" s="651"/>
      <c r="E171" s="792"/>
      <c r="F171" s="427"/>
      <c r="G171" s="427"/>
      <c r="H171" s="427"/>
      <c r="I171" s="427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</row>
    <row r="172" spans="1:21" x14ac:dyDescent="0.3">
      <c r="A172" s="6"/>
      <c r="B172" s="6"/>
      <c r="C172" s="792"/>
      <c r="D172" s="651"/>
      <c r="E172" s="792"/>
      <c r="F172" s="427"/>
      <c r="G172" s="427"/>
      <c r="H172" s="427"/>
      <c r="I172" s="427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</row>
    <row r="173" spans="1:21" x14ac:dyDescent="0.3">
      <c r="A173" s="6"/>
      <c r="B173" s="6"/>
      <c r="C173" s="792"/>
      <c r="D173" s="651"/>
      <c r="E173" s="792"/>
      <c r="F173" s="427"/>
      <c r="G173" s="427"/>
      <c r="H173" s="427"/>
      <c r="I173" s="427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</row>
    <row r="174" spans="1:21" x14ac:dyDescent="0.3">
      <c r="A174" s="6"/>
      <c r="B174" s="6"/>
      <c r="C174" s="792"/>
      <c r="D174" s="651"/>
      <c r="E174" s="792"/>
      <c r="F174" s="427"/>
      <c r="G174" s="427"/>
      <c r="H174" s="427"/>
      <c r="I174" s="427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</row>
    <row r="175" spans="1:21" x14ac:dyDescent="0.3">
      <c r="A175" s="6"/>
      <c r="B175" s="6"/>
      <c r="C175" s="792"/>
      <c r="D175" s="651"/>
      <c r="E175" s="792"/>
      <c r="F175" s="427"/>
      <c r="G175" s="427"/>
      <c r="H175" s="427"/>
      <c r="I175" s="427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</row>
    <row r="176" spans="1:21" x14ac:dyDescent="0.3">
      <c r="A176" s="6"/>
      <c r="B176" s="6"/>
      <c r="C176" s="792"/>
      <c r="D176" s="651"/>
      <c r="E176" s="792"/>
      <c r="F176" s="427"/>
      <c r="G176" s="427"/>
      <c r="H176" s="427"/>
      <c r="I176" s="427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</row>
    <row r="177" spans="1:21" x14ac:dyDescent="0.3">
      <c r="A177" s="6"/>
      <c r="B177" s="6"/>
      <c r="C177" s="792"/>
      <c r="D177" s="651"/>
      <c r="E177" s="792"/>
      <c r="F177" s="427"/>
      <c r="G177" s="427"/>
      <c r="H177" s="427"/>
      <c r="I177" s="427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</row>
    <row r="178" spans="1:21" x14ac:dyDescent="0.3">
      <c r="A178" s="6"/>
      <c r="B178" s="6"/>
      <c r="C178" s="792"/>
      <c r="D178" s="651"/>
      <c r="E178" s="792"/>
      <c r="F178" s="427"/>
      <c r="G178" s="427"/>
      <c r="H178" s="427"/>
      <c r="I178" s="427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</row>
    <row r="179" spans="1:21" x14ac:dyDescent="0.3">
      <c r="A179" s="6"/>
      <c r="B179" s="6"/>
      <c r="C179" s="792"/>
      <c r="D179" s="651"/>
      <c r="E179" s="792"/>
      <c r="F179" s="427"/>
      <c r="G179" s="427"/>
      <c r="H179" s="427"/>
      <c r="I179" s="427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</row>
    <row r="180" spans="1:21" x14ac:dyDescent="0.3">
      <c r="A180" s="6"/>
      <c r="B180" s="6"/>
      <c r="C180" s="792"/>
      <c r="D180" s="651"/>
      <c r="E180" s="792"/>
      <c r="F180" s="427"/>
      <c r="G180" s="427"/>
      <c r="H180" s="427"/>
      <c r="I180" s="427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</row>
    <row r="181" spans="1:21" x14ac:dyDescent="0.3">
      <c r="A181" s="6"/>
      <c r="B181" s="6"/>
      <c r="C181" s="792"/>
      <c r="D181" s="651"/>
      <c r="E181" s="792"/>
      <c r="F181" s="427"/>
      <c r="G181" s="427"/>
      <c r="H181" s="427"/>
      <c r="I181" s="427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</row>
    <row r="182" spans="1:21" x14ac:dyDescent="0.3">
      <c r="A182" s="6"/>
      <c r="B182" s="6"/>
      <c r="C182" s="792"/>
      <c r="D182" s="651"/>
      <c r="E182" s="792"/>
      <c r="F182" s="427"/>
      <c r="G182" s="427"/>
      <c r="H182" s="427"/>
      <c r="I182" s="427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</row>
    <row r="183" spans="1:21" x14ac:dyDescent="0.3">
      <c r="A183" s="6"/>
      <c r="B183" s="6"/>
      <c r="C183" s="792"/>
      <c r="D183" s="651"/>
      <c r="E183" s="792"/>
      <c r="F183" s="427"/>
      <c r="G183" s="427"/>
      <c r="H183" s="427"/>
      <c r="I183" s="427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</row>
    <row r="184" spans="1:21" x14ac:dyDescent="0.3">
      <c r="A184" s="6"/>
      <c r="B184" s="6"/>
      <c r="C184" s="792"/>
      <c r="D184" s="651"/>
      <c r="E184" s="792"/>
      <c r="F184" s="427"/>
      <c r="G184" s="427"/>
      <c r="H184" s="427"/>
      <c r="I184" s="427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</row>
    <row r="185" spans="1:21" x14ac:dyDescent="0.3">
      <c r="A185" s="6"/>
      <c r="B185" s="6"/>
      <c r="C185" s="792"/>
      <c r="D185" s="651"/>
      <c r="E185" s="792"/>
      <c r="F185" s="427"/>
      <c r="G185" s="427"/>
      <c r="H185" s="427"/>
      <c r="I185" s="427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</row>
    <row r="186" spans="1:21" x14ac:dyDescent="0.3">
      <c r="B186" s="6"/>
      <c r="C186" s="792"/>
      <c r="D186" s="651"/>
      <c r="E186" s="792"/>
      <c r="F186" s="427"/>
      <c r="G186" s="427"/>
      <c r="H186" s="427"/>
      <c r="I186" s="427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</row>
    <row r="187" spans="1:21" x14ac:dyDescent="0.3">
      <c r="B187" s="6"/>
      <c r="C187" s="792"/>
      <c r="D187" s="651"/>
      <c r="E187" s="792"/>
      <c r="F187" s="427"/>
      <c r="G187" s="427"/>
      <c r="H187" s="427"/>
      <c r="I187" s="427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</row>
    <row r="188" spans="1:21" x14ac:dyDescent="0.3">
      <c r="B188" s="6"/>
      <c r="C188" s="792"/>
      <c r="D188" s="651"/>
      <c r="E188" s="792"/>
      <c r="F188" s="427"/>
      <c r="G188" s="427"/>
      <c r="H188" s="427"/>
      <c r="I188" s="427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</row>
    <row r="189" spans="1:21" x14ac:dyDescent="0.3">
      <c r="B189" s="6"/>
      <c r="C189" s="792"/>
      <c r="D189" s="651"/>
      <c r="E189" s="792"/>
      <c r="F189" s="427"/>
      <c r="G189" s="427"/>
      <c r="H189" s="427"/>
      <c r="I189" s="427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</row>
    <row r="190" spans="1:21" x14ac:dyDescent="0.3">
      <c r="B190" s="6"/>
      <c r="C190" s="792"/>
      <c r="D190" s="651"/>
      <c r="E190" s="792"/>
      <c r="F190" s="427"/>
      <c r="G190" s="427"/>
      <c r="H190" s="427"/>
      <c r="I190" s="427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</row>
    <row r="191" spans="1:21" x14ac:dyDescent="0.3">
      <c r="B191" s="6"/>
      <c r="C191" s="792"/>
      <c r="D191" s="651"/>
      <c r="E191" s="792"/>
      <c r="F191" s="427"/>
      <c r="G191" s="427"/>
      <c r="H191" s="427"/>
      <c r="I191" s="427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</row>
    <row r="192" spans="1:21" x14ac:dyDescent="0.3">
      <c r="B192" s="6"/>
      <c r="C192" s="792"/>
      <c r="D192" s="651"/>
      <c r="E192" s="792"/>
      <c r="F192" s="427"/>
      <c r="G192" s="427"/>
      <c r="H192" s="427"/>
      <c r="I192" s="427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</row>
    <row r="193" spans="2:21" x14ac:dyDescent="0.3">
      <c r="B193" s="6"/>
      <c r="C193" s="792"/>
      <c r="D193" s="651"/>
      <c r="E193" s="792"/>
      <c r="F193" s="427"/>
      <c r="G193" s="427"/>
      <c r="H193" s="427"/>
      <c r="I193" s="427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</row>
    <row r="194" spans="2:21" x14ac:dyDescent="0.3">
      <c r="D194" s="651"/>
      <c r="E194" s="792"/>
      <c r="F194" s="427"/>
    </row>
    <row r="195" spans="2:21" x14ac:dyDescent="0.3">
      <c r="E195" s="792"/>
      <c r="F195" s="427"/>
    </row>
    <row r="196" spans="2:21" x14ac:dyDescent="0.3">
      <c r="E196" s="792"/>
      <c r="F196" s="427"/>
    </row>
    <row r="197" spans="2:21" x14ac:dyDescent="0.3">
      <c r="E197" s="792"/>
      <c r="F197" s="427"/>
    </row>
    <row r="198" spans="2:21" x14ac:dyDescent="0.3">
      <c r="E198" s="792"/>
      <c r="F198" s="427"/>
    </row>
    <row r="199" spans="2:21" x14ac:dyDescent="0.3">
      <c r="E199" s="792"/>
      <c r="F199" s="427"/>
    </row>
    <row r="200" spans="2:21" x14ac:dyDescent="0.3">
      <c r="E200" s="792"/>
      <c r="F200" s="427"/>
    </row>
  </sheetData>
  <mergeCells count="4">
    <mergeCell ref="A4:B4"/>
    <mergeCell ref="A5:B5"/>
    <mergeCell ref="A2:G2"/>
    <mergeCell ref="A3:G3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N28"/>
  <sheetViews>
    <sheetView workbookViewId="0">
      <selection activeCell="L15" sqref="L15"/>
    </sheetView>
  </sheetViews>
  <sheetFormatPr defaultRowHeight="14.4" x14ac:dyDescent="0.3"/>
  <cols>
    <col min="1" max="1" width="1.6640625" customWidth="1"/>
    <col min="2" max="2" width="4.109375" customWidth="1"/>
    <col min="3" max="3" width="5.6640625" customWidth="1"/>
    <col min="4" max="4" width="5.88671875" customWidth="1"/>
    <col min="5" max="5" width="7" customWidth="1"/>
    <col min="6" max="6" width="6.33203125" customWidth="1"/>
    <col min="7" max="7" width="23.6640625" customWidth="1"/>
    <col min="8" max="8" width="9.6640625" style="6" bestFit="1" customWidth="1"/>
    <col min="9" max="9" width="9.6640625" bestFit="1" customWidth="1"/>
    <col min="10" max="10" width="10" customWidth="1"/>
    <col min="11" max="11" width="10.6640625" customWidth="1"/>
    <col min="12" max="12" width="10.44140625" customWidth="1"/>
    <col min="13" max="13" width="10.33203125" customWidth="1"/>
    <col min="14" max="14" width="10.44140625" customWidth="1"/>
    <col min="254" max="254" width="1.6640625" customWidth="1"/>
    <col min="255" max="255" width="4.109375" customWidth="1"/>
    <col min="256" max="256" width="5.6640625" customWidth="1"/>
    <col min="257" max="257" width="5.88671875" customWidth="1"/>
    <col min="258" max="258" width="7" customWidth="1"/>
    <col min="259" max="259" width="5" customWidth="1"/>
    <col min="260" max="260" width="23.44140625" customWidth="1"/>
    <col min="261" max="261" width="10.6640625" customWidth="1"/>
    <col min="262" max="262" width="0" hidden="1" customWidth="1"/>
    <col min="263" max="264" width="9.6640625" bestFit="1" customWidth="1"/>
    <col min="265" max="265" width="9.88671875" customWidth="1"/>
    <col min="510" max="510" width="1.6640625" customWidth="1"/>
    <col min="511" max="511" width="4.109375" customWidth="1"/>
    <col min="512" max="512" width="5.6640625" customWidth="1"/>
    <col min="513" max="513" width="5.88671875" customWidth="1"/>
    <col min="514" max="514" width="7" customWidth="1"/>
    <col min="515" max="515" width="5" customWidth="1"/>
    <col min="516" max="516" width="23.44140625" customWidth="1"/>
    <col min="517" max="517" width="10.6640625" customWidth="1"/>
    <col min="518" max="518" width="0" hidden="1" customWidth="1"/>
    <col min="519" max="520" width="9.6640625" bestFit="1" customWidth="1"/>
    <col min="521" max="521" width="9.88671875" customWidth="1"/>
    <col min="766" max="766" width="1.6640625" customWidth="1"/>
    <col min="767" max="767" width="4.109375" customWidth="1"/>
    <col min="768" max="768" width="5.6640625" customWidth="1"/>
    <col min="769" max="769" width="5.88671875" customWidth="1"/>
    <col min="770" max="770" width="7" customWidth="1"/>
    <col min="771" max="771" width="5" customWidth="1"/>
    <col min="772" max="772" width="23.44140625" customWidth="1"/>
    <col min="773" max="773" width="10.6640625" customWidth="1"/>
    <col min="774" max="774" width="0" hidden="1" customWidth="1"/>
    <col min="775" max="776" width="9.6640625" bestFit="1" customWidth="1"/>
    <col min="777" max="777" width="9.88671875" customWidth="1"/>
    <col min="1022" max="1022" width="1.6640625" customWidth="1"/>
    <col min="1023" max="1023" width="4.109375" customWidth="1"/>
    <col min="1024" max="1024" width="5.6640625" customWidth="1"/>
    <col min="1025" max="1025" width="5.88671875" customWidth="1"/>
    <col min="1026" max="1026" width="7" customWidth="1"/>
    <col min="1027" max="1027" width="5" customWidth="1"/>
    <col min="1028" max="1028" width="23.44140625" customWidth="1"/>
    <col min="1029" max="1029" width="10.6640625" customWidth="1"/>
    <col min="1030" max="1030" width="0" hidden="1" customWidth="1"/>
    <col min="1031" max="1032" width="9.6640625" bestFit="1" customWidth="1"/>
    <col min="1033" max="1033" width="9.88671875" customWidth="1"/>
    <col min="1278" max="1278" width="1.6640625" customWidth="1"/>
    <col min="1279" max="1279" width="4.109375" customWidth="1"/>
    <col min="1280" max="1280" width="5.6640625" customWidth="1"/>
    <col min="1281" max="1281" width="5.88671875" customWidth="1"/>
    <col min="1282" max="1282" width="7" customWidth="1"/>
    <col min="1283" max="1283" width="5" customWidth="1"/>
    <col min="1284" max="1284" width="23.44140625" customWidth="1"/>
    <col min="1285" max="1285" width="10.6640625" customWidth="1"/>
    <col min="1286" max="1286" width="0" hidden="1" customWidth="1"/>
    <col min="1287" max="1288" width="9.6640625" bestFit="1" customWidth="1"/>
    <col min="1289" max="1289" width="9.88671875" customWidth="1"/>
    <col min="1534" max="1534" width="1.6640625" customWidth="1"/>
    <col min="1535" max="1535" width="4.109375" customWidth="1"/>
    <col min="1536" max="1536" width="5.6640625" customWidth="1"/>
    <col min="1537" max="1537" width="5.88671875" customWidth="1"/>
    <col min="1538" max="1538" width="7" customWidth="1"/>
    <col min="1539" max="1539" width="5" customWidth="1"/>
    <col min="1540" max="1540" width="23.44140625" customWidth="1"/>
    <col min="1541" max="1541" width="10.6640625" customWidth="1"/>
    <col min="1542" max="1542" width="0" hidden="1" customWidth="1"/>
    <col min="1543" max="1544" width="9.6640625" bestFit="1" customWidth="1"/>
    <col min="1545" max="1545" width="9.88671875" customWidth="1"/>
    <col min="1790" max="1790" width="1.6640625" customWidth="1"/>
    <col min="1791" max="1791" width="4.109375" customWidth="1"/>
    <col min="1792" max="1792" width="5.6640625" customWidth="1"/>
    <col min="1793" max="1793" width="5.88671875" customWidth="1"/>
    <col min="1794" max="1794" width="7" customWidth="1"/>
    <col min="1795" max="1795" width="5" customWidth="1"/>
    <col min="1796" max="1796" width="23.44140625" customWidth="1"/>
    <col min="1797" max="1797" width="10.6640625" customWidth="1"/>
    <col min="1798" max="1798" width="0" hidden="1" customWidth="1"/>
    <col min="1799" max="1800" width="9.6640625" bestFit="1" customWidth="1"/>
    <col min="1801" max="1801" width="9.88671875" customWidth="1"/>
    <col min="2046" max="2046" width="1.6640625" customWidth="1"/>
    <col min="2047" max="2047" width="4.109375" customWidth="1"/>
    <col min="2048" max="2048" width="5.6640625" customWidth="1"/>
    <col min="2049" max="2049" width="5.88671875" customWidth="1"/>
    <col min="2050" max="2050" width="7" customWidth="1"/>
    <col min="2051" max="2051" width="5" customWidth="1"/>
    <col min="2052" max="2052" width="23.44140625" customWidth="1"/>
    <col min="2053" max="2053" width="10.6640625" customWidth="1"/>
    <col min="2054" max="2054" width="0" hidden="1" customWidth="1"/>
    <col min="2055" max="2056" width="9.6640625" bestFit="1" customWidth="1"/>
    <col min="2057" max="2057" width="9.88671875" customWidth="1"/>
    <col min="2302" max="2302" width="1.6640625" customWidth="1"/>
    <col min="2303" max="2303" width="4.109375" customWidth="1"/>
    <col min="2304" max="2304" width="5.6640625" customWidth="1"/>
    <col min="2305" max="2305" width="5.88671875" customWidth="1"/>
    <col min="2306" max="2306" width="7" customWidth="1"/>
    <col min="2307" max="2307" width="5" customWidth="1"/>
    <col min="2308" max="2308" width="23.44140625" customWidth="1"/>
    <col min="2309" max="2309" width="10.6640625" customWidth="1"/>
    <col min="2310" max="2310" width="0" hidden="1" customWidth="1"/>
    <col min="2311" max="2312" width="9.6640625" bestFit="1" customWidth="1"/>
    <col min="2313" max="2313" width="9.88671875" customWidth="1"/>
    <col min="2558" max="2558" width="1.6640625" customWidth="1"/>
    <col min="2559" max="2559" width="4.109375" customWidth="1"/>
    <col min="2560" max="2560" width="5.6640625" customWidth="1"/>
    <col min="2561" max="2561" width="5.88671875" customWidth="1"/>
    <col min="2562" max="2562" width="7" customWidth="1"/>
    <col min="2563" max="2563" width="5" customWidth="1"/>
    <col min="2564" max="2564" width="23.44140625" customWidth="1"/>
    <col min="2565" max="2565" width="10.6640625" customWidth="1"/>
    <col min="2566" max="2566" width="0" hidden="1" customWidth="1"/>
    <col min="2567" max="2568" width="9.6640625" bestFit="1" customWidth="1"/>
    <col min="2569" max="2569" width="9.88671875" customWidth="1"/>
    <col min="2814" max="2814" width="1.6640625" customWidth="1"/>
    <col min="2815" max="2815" width="4.109375" customWidth="1"/>
    <col min="2816" max="2816" width="5.6640625" customWidth="1"/>
    <col min="2817" max="2817" width="5.88671875" customWidth="1"/>
    <col min="2818" max="2818" width="7" customWidth="1"/>
    <col min="2819" max="2819" width="5" customWidth="1"/>
    <col min="2820" max="2820" width="23.44140625" customWidth="1"/>
    <col min="2821" max="2821" width="10.6640625" customWidth="1"/>
    <col min="2822" max="2822" width="0" hidden="1" customWidth="1"/>
    <col min="2823" max="2824" width="9.6640625" bestFit="1" customWidth="1"/>
    <col min="2825" max="2825" width="9.88671875" customWidth="1"/>
    <col min="3070" max="3070" width="1.6640625" customWidth="1"/>
    <col min="3071" max="3071" width="4.109375" customWidth="1"/>
    <col min="3072" max="3072" width="5.6640625" customWidth="1"/>
    <col min="3073" max="3073" width="5.88671875" customWidth="1"/>
    <col min="3074" max="3074" width="7" customWidth="1"/>
    <col min="3075" max="3075" width="5" customWidth="1"/>
    <col min="3076" max="3076" width="23.44140625" customWidth="1"/>
    <col min="3077" max="3077" width="10.6640625" customWidth="1"/>
    <col min="3078" max="3078" width="0" hidden="1" customWidth="1"/>
    <col min="3079" max="3080" width="9.6640625" bestFit="1" customWidth="1"/>
    <col min="3081" max="3081" width="9.88671875" customWidth="1"/>
    <col min="3326" max="3326" width="1.6640625" customWidth="1"/>
    <col min="3327" max="3327" width="4.109375" customWidth="1"/>
    <col min="3328" max="3328" width="5.6640625" customWidth="1"/>
    <col min="3329" max="3329" width="5.88671875" customWidth="1"/>
    <col min="3330" max="3330" width="7" customWidth="1"/>
    <col min="3331" max="3331" width="5" customWidth="1"/>
    <col min="3332" max="3332" width="23.44140625" customWidth="1"/>
    <col min="3333" max="3333" width="10.6640625" customWidth="1"/>
    <col min="3334" max="3334" width="0" hidden="1" customWidth="1"/>
    <col min="3335" max="3336" width="9.6640625" bestFit="1" customWidth="1"/>
    <col min="3337" max="3337" width="9.88671875" customWidth="1"/>
    <col min="3582" max="3582" width="1.6640625" customWidth="1"/>
    <col min="3583" max="3583" width="4.109375" customWidth="1"/>
    <col min="3584" max="3584" width="5.6640625" customWidth="1"/>
    <col min="3585" max="3585" width="5.88671875" customWidth="1"/>
    <col min="3586" max="3586" width="7" customWidth="1"/>
    <col min="3587" max="3587" width="5" customWidth="1"/>
    <col min="3588" max="3588" width="23.44140625" customWidth="1"/>
    <col min="3589" max="3589" width="10.6640625" customWidth="1"/>
    <col min="3590" max="3590" width="0" hidden="1" customWidth="1"/>
    <col min="3591" max="3592" width="9.6640625" bestFit="1" customWidth="1"/>
    <col min="3593" max="3593" width="9.88671875" customWidth="1"/>
    <col min="3838" max="3838" width="1.6640625" customWidth="1"/>
    <col min="3839" max="3839" width="4.109375" customWidth="1"/>
    <col min="3840" max="3840" width="5.6640625" customWidth="1"/>
    <col min="3841" max="3841" width="5.88671875" customWidth="1"/>
    <col min="3842" max="3842" width="7" customWidth="1"/>
    <col min="3843" max="3843" width="5" customWidth="1"/>
    <col min="3844" max="3844" width="23.44140625" customWidth="1"/>
    <col min="3845" max="3845" width="10.6640625" customWidth="1"/>
    <col min="3846" max="3846" width="0" hidden="1" customWidth="1"/>
    <col min="3847" max="3848" width="9.6640625" bestFit="1" customWidth="1"/>
    <col min="3849" max="3849" width="9.88671875" customWidth="1"/>
    <col min="4094" max="4094" width="1.6640625" customWidth="1"/>
    <col min="4095" max="4095" width="4.109375" customWidth="1"/>
    <col min="4096" max="4096" width="5.6640625" customWidth="1"/>
    <col min="4097" max="4097" width="5.88671875" customWidth="1"/>
    <col min="4098" max="4098" width="7" customWidth="1"/>
    <col min="4099" max="4099" width="5" customWidth="1"/>
    <col min="4100" max="4100" width="23.44140625" customWidth="1"/>
    <col min="4101" max="4101" width="10.6640625" customWidth="1"/>
    <col min="4102" max="4102" width="0" hidden="1" customWidth="1"/>
    <col min="4103" max="4104" width="9.6640625" bestFit="1" customWidth="1"/>
    <col min="4105" max="4105" width="9.88671875" customWidth="1"/>
    <col min="4350" max="4350" width="1.6640625" customWidth="1"/>
    <col min="4351" max="4351" width="4.109375" customWidth="1"/>
    <col min="4352" max="4352" width="5.6640625" customWidth="1"/>
    <col min="4353" max="4353" width="5.88671875" customWidth="1"/>
    <col min="4354" max="4354" width="7" customWidth="1"/>
    <col min="4355" max="4355" width="5" customWidth="1"/>
    <col min="4356" max="4356" width="23.44140625" customWidth="1"/>
    <col min="4357" max="4357" width="10.6640625" customWidth="1"/>
    <col min="4358" max="4358" width="0" hidden="1" customWidth="1"/>
    <col min="4359" max="4360" width="9.6640625" bestFit="1" customWidth="1"/>
    <col min="4361" max="4361" width="9.88671875" customWidth="1"/>
    <col min="4606" max="4606" width="1.6640625" customWidth="1"/>
    <col min="4607" max="4607" width="4.109375" customWidth="1"/>
    <col min="4608" max="4608" width="5.6640625" customWidth="1"/>
    <col min="4609" max="4609" width="5.88671875" customWidth="1"/>
    <col min="4610" max="4610" width="7" customWidth="1"/>
    <col min="4611" max="4611" width="5" customWidth="1"/>
    <col min="4612" max="4612" width="23.44140625" customWidth="1"/>
    <col min="4613" max="4613" width="10.6640625" customWidth="1"/>
    <col min="4614" max="4614" width="0" hidden="1" customWidth="1"/>
    <col min="4615" max="4616" width="9.6640625" bestFit="1" customWidth="1"/>
    <col min="4617" max="4617" width="9.88671875" customWidth="1"/>
    <col min="4862" max="4862" width="1.6640625" customWidth="1"/>
    <col min="4863" max="4863" width="4.109375" customWidth="1"/>
    <col min="4864" max="4864" width="5.6640625" customWidth="1"/>
    <col min="4865" max="4865" width="5.88671875" customWidth="1"/>
    <col min="4866" max="4866" width="7" customWidth="1"/>
    <col min="4867" max="4867" width="5" customWidth="1"/>
    <col min="4868" max="4868" width="23.44140625" customWidth="1"/>
    <col min="4869" max="4869" width="10.6640625" customWidth="1"/>
    <col min="4870" max="4870" width="0" hidden="1" customWidth="1"/>
    <col min="4871" max="4872" width="9.6640625" bestFit="1" customWidth="1"/>
    <col min="4873" max="4873" width="9.88671875" customWidth="1"/>
    <col min="5118" max="5118" width="1.6640625" customWidth="1"/>
    <col min="5119" max="5119" width="4.109375" customWidth="1"/>
    <col min="5120" max="5120" width="5.6640625" customWidth="1"/>
    <col min="5121" max="5121" width="5.88671875" customWidth="1"/>
    <col min="5122" max="5122" width="7" customWidth="1"/>
    <col min="5123" max="5123" width="5" customWidth="1"/>
    <col min="5124" max="5124" width="23.44140625" customWidth="1"/>
    <col min="5125" max="5125" width="10.6640625" customWidth="1"/>
    <col min="5126" max="5126" width="0" hidden="1" customWidth="1"/>
    <col min="5127" max="5128" width="9.6640625" bestFit="1" customWidth="1"/>
    <col min="5129" max="5129" width="9.88671875" customWidth="1"/>
    <col min="5374" max="5374" width="1.6640625" customWidth="1"/>
    <col min="5375" max="5375" width="4.109375" customWidth="1"/>
    <col min="5376" max="5376" width="5.6640625" customWidth="1"/>
    <col min="5377" max="5377" width="5.88671875" customWidth="1"/>
    <col min="5378" max="5378" width="7" customWidth="1"/>
    <col min="5379" max="5379" width="5" customWidth="1"/>
    <col min="5380" max="5380" width="23.44140625" customWidth="1"/>
    <col min="5381" max="5381" width="10.6640625" customWidth="1"/>
    <col min="5382" max="5382" width="0" hidden="1" customWidth="1"/>
    <col min="5383" max="5384" width="9.6640625" bestFit="1" customWidth="1"/>
    <col min="5385" max="5385" width="9.88671875" customWidth="1"/>
    <col min="5630" max="5630" width="1.6640625" customWidth="1"/>
    <col min="5631" max="5631" width="4.109375" customWidth="1"/>
    <col min="5632" max="5632" width="5.6640625" customWidth="1"/>
    <col min="5633" max="5633" width="5.88671875" customWidth="1"/>
    <col min="5634" max="5634" width="7" customWidth="1"/>
    <col min="5635" max="5635" width="5" customWidth="1"/>
    <col min="5636" max="5636" width="23.44140625" customWidth="1"/>
    <col min="5637" max="5637" width="10.6640625" customWidth="1"/>
    <col min="5638" max="5638" width="0" hidden="1" customWidth="1"/>
    <col min="5639" max="5640" width="9.6640625" bestFit="1" customWidth="1"/>
    <col min="5641" max="5641" width="9.88671875" customWidth="1"/>
    <col min="5886" max="5886" width="1.6640625" customWidth="1"/>
    <col min="5887" max="5887" width="4.109375" customWidth="1"/>
    <col min="5888" max="5888" width="5.6640625" customWidth="1"/>
    <col min="5889" max="5889" width="5.88671875" customWidth="1"/>
    <col min="5890" max="5890" width="7" customWidth="1"/>
    <col min="5891" max="5891" width="5" customWidth="1"/>
    <col min="5892" max="5892" width="23.44140625" customWidth="1"/>
    <col min="5893" max="5893" width="10.6640625" customWidth="1"/>
    <col min="5894" max="5894" width="0" hidden="1" customWidth="1"/>
    <col min="5895" max="5896" width="9.6640625" bestFit="1" customWidth="1"/>
    <col min="5897" max="5897" width="9.88671875" customWidth="1"/>
    <col min="6142" max="6142" width="1.6640625" customWidth="1"/>
    <col min="6143" max="6143" width="4.109375" customWidth="1"/>
    <col min="6144" max="6144" width="5.6640625" customWidth="1"/>
    <col min="6145" max="6145" width="5.88671875" customWidth="1"/>
    <col min="6146" max="6146" width="7" customWidth="1"/>
    <col min="6147" max="6147" width="5" customWidth="1"/>
    <col min="6148" max="6148" width="23.44140625" customWidth="1"/>
    <col min="6149" max="6149" width="10.6640625" customWidth="1"/>
    <col min="6150" max="6150" width="0" hidden="1" customWidth="1"/>
    <col min="6151" max="6152" width="9.6640625" bestFit="1" customWidth="1"/>
    <col min="6153" max="6153" width="9.88671875" customWidth="1"/>
    <col min="6398" max="6398" width="1.6640625" customWidth="1"/>
    <col min="6399" max="6399" width="4.109375" customWidth="1"/>
    <col min="6400" max="6400" width="5.6640625" customWidth="1"/>
    <col min="6401" max="6401" width="5.88671875" customWidth="1"/>
    <col min="6402" max="6402" width="7" customWidth="1"/>
    <col min="6403" max="6403" width="5" customWidth="1"/>
    <col min="6404" max="6404" width="23.44140625" customWidth="1"/>
    <col min="6405" max="6405" width="10.6640625" customWidth="1"/>
    <col min="6406" max="6406" width="0" hidden="1" customWidth="1"/>
    <col min="6407" max="6408" width="9.6640625" bestFit="1" customWidth="1"/>
    <col min="6409" max="6409" width="9.88671875" customWidth="1"/>
    <col min="6654" max="6654" width="1.6640625" customWidth="1"/>
    <col min="6655" max="6655" width="4.109375" customWidth="1"/>
    <col min="6656" max="6656" width="5.6640625" customWidth="1"/>
    <col min="6657" max="6657" width="5.88671875" customWidth="1"/>
    <col min="6658" max="6658" width="7" customWidth="1"/>
    <col min="6659" max="6659" width="5" customWidth="1"/>
    <col min="6660" max="6660" width="23.44140625" customWidth="1"/>
    <col min="6661" max="6661" width="10.6640625" customWidth="1"/>
    <col min="6662" max="6662" width="0" hidden="1" customWidth="1"/>
    <col min="6663" max="6664" width="9.6640625" bestFit="1" customWidth="1"/>
    <col min="6665" max="6665" width="9.88671875" customWidth="1"/>
    <col min="6910" max="6910" width="1.6640625" customWidth="1"/>
    <col min="6911" max="6911" width="4.109375" customWidth="1"/>
    <col min="6912" max="6912" width="5.6640625" customWidth="1"/>
    <col min="6913" max="6913" width="5.88671875" customWidth="1"/>
    <col min="6914" max="6914" width="7" customWidth="1"/>
    <col min="6915" max="6915" width="5" customWidth="1"/>
    <col min="6916" max="6916" width="23.44140625" customWidth="1"/>
    <col min="6917" max="6917" width="10.6640625" customWidth="1"/>
    <col min="6918" max="6918" width="0" hidden="1" customWidth="1"/>
    <col min="6919" max="6920" width="9.6640625" bestFit="1" customWidth="1"/>
    <col min="6921" max="6921" width="9.88671875" customWidth="1"/>
    <col min="7166" max="7166" width="1.6640625" customWidth="1"/>
    <col min="7167" max="7167" width="4.109375" customWidth="1"/>
    <col min="7168" max="7168" width="5.6640625" customWidth="1"/>
    <col min="7169" max="7169" width="5.88671875" customWidth="1"/>
    <col min="7170" max="7170" width="7" customWidth="1"/>
    <col min="7171" max="7171" width="5" customWidth="1"/>
    <col min="7172" max="7172" width="23.44140625" customWidth="1"/>
    <col min="7173" max="7173" width="10.6640625" customWidth="1"/>
    <col min="7174" max="7174" width="0" hidden="1" customWidth="1"/>
    <col min="7175" max="7176" width="9.6640625" bestFit="1" customWidth="1"/>
    <col min="7177" max="7177" width="9.88671875" customWidth="1"/>
    <col min="7422" max="7422" width="1.6640625" customWidth="1"/>
    <col min="7423" max="7423" width="4.109375" customWidth="1"/>
    <col min="7424" max="7424" width="5.6640625" customWidth="1"/>
    <col min="7425" max="7425" width="5.88671875" customWidth="1"/>
    <col min="7426" max="7426" width="7" customWidth="1"/>
    <col min="7427" max="7427" width="5" customWidth="1"/>
    <col min="7428" max="7428" width="23.44140625" customWidth="1"/>
    <col min="7429" max="7429" width="10.6640625" customWidth="1"/>
    <col min="7430" max="7430" width="0" hidden="1" customWidth="1"/>
    <col min="7431" max="7432" width="9.6640625" bestFit="1" customWidth="1"/>
    <col min="7433" max="7433" width="9.88671875" customWidth="1"/>
    <col min="7678" max="7678" width="1.6640625" customWidth="1"/>
    <col min="7679" max="7679" width="4.109375" customWidth="1"/>
    <col min="7680" max="7680" width="5.6640625" customWidth="1"/>
    <col min="7681" max="7681" width="5.88671875" customWidth="1"/>
    <col min="7682" max="7682" width="7" customWidth="1"/>
    <col min="7683" max="7683" width="5" customWidth="1"/>
    <col min="7684" max="7684" width="23.44140625" customWidth="1"/>
    <col min="7685" max="7685" width="10.6640625" customWidth="1"/>
    <col min="7686" max="7686" width="0" hidden="1" customWidth="1"/>
    <col min="7687" max="7688" width="9.6640625" bestFit="1" customWidth="1"/>
    <col min="7689" max="7689" width="9.88671875" customWidth="1"/>
    <col min="7934" max="7934" width="1.6640625" customWidth="1"/>
    <col min="7935" max="7935" width="4.109375" customWidth="1"/>
    <col min="7936" max="7936" width="5.6640625" customWidth="1"/>
    <col min="7937" max="7937" width="5.88671875" customWidth="1"/>
    <col min="7938" max="7938" width="7" customWidth="1"/>
    <col min="7939" max="7939" width="5" customWidth="1"/>
    <col min="7940" max="7940" width="23.44140625" customWidth="1"/>
    <col min="7941" max="7941" width="10.6640625" customWidth="1"/>
    <col min="7942" max="7942" width="0" hidden="1" customWidth="1"/>
    <col min="7943" max="7944" width="9.6640625" bestFit="1" customWidth="1"/>
    <col min="7945" max="7945" width="9.88671875" customWidth="1"/>
    <col min="8190" max="8190" width="1.6640625" customWidth="1"/>
    <col min="8191" max="8191" width="4.109375" customWidth="1"/>
    <col min="8192" max="8192" width="5.6640625" customWidth="1"/>
    <col min="8193" max="8193" width="5.88671875" customWidth="1"/>
    <col min="8194" max="8194" width="7" customWidth="1"/>
    <col min="8195" max="8195" width="5" customWidth="1"/>
    <col min="8196" max="8196" width="23.44140625" customWidth="1"/>
    <col min="8197" max="8197" width="10.6640625" customWidth="1"/>
    <col min="8198" max="8198" width="0" hidden="1" customWidth="1"/>
    <col min="8199" max="8200" width="9.6640625" bestFit="1" customWidth="1"/>
    <col min="8201" max="8201" width="9.88671875" customWidth="1"/>
    <col min="8446" max="8446" width="1.6640625" customWidth="1"/>
    <col min="8447" max="8447" width="4.109375" customWidth="1"/>
    <col min="8448" max="8448" width="5.6640625" customWidth="1"/>
    <col min="8449" max="8449" width="5.88671875" customWidth="1"/>
    <col min="8450" max="8450" width="7" customWidth="1"/>
    <col min="8451" max="8451" width="5" customWidth="1"/>
    <col min="8452" max="8452" width="23.44140625" customWidth="1"/>
    <col min="8453" max="8453" width="10.6640625" customWidth="1"/>
    <col min="8454" max="8454" width="0" hidden="1" customWidth="1"/>
    <col min="8455" max="8456" width="9.6640625" bestFit="1" customWidth="1"/>
    <col min="8457" max="8457" width="9.88671875" customWidth="1"/>
    <col min="8702" max="8702" width="1.6640625" customWidth="1"/>
    <col min="8703" max="8703" width="4.109375" customWidth="1"/>
    <col min="8704" max="8704" width="5.6640625" customWidth="1"/>
    <col min="8705" max="8705" width="5.88671875" customWidth="1"/>
    <col min="8706" max="8706" width="7" customWidth="1"/>
    <col min="8707" max="8707" width="5" customWidth="1"/>
    <col min="8708" max="8708" width="23.44140625" customWidth="1"/>
    <col min="8709" max="8709" width="10.6640625" customWidth="1"/>
    <col min="8710" max="8710" width="0" hidden="1" customWidth="1"/>
    <col min="8711" max="8712" width="9.6640625" bestFit="1" customWidth="1"/>
    <col min="8713" max="8713" width="9.88671875" customWidth="1"/>
    <col min="8958" max="8958" width="1.6640625" customWidth="1"/>
    <col min="8959" max="8959" width="4.109375" customWidth="1"/>
    <col min="8960" max="8960" width="5.6640625" customWidth="1"/>
    <col min="8961" max="8961" width="5.88671875" customWidth="1"/>
    <col min="8962" max="8962" width="7" customWidth="1"/>
    <col min="8963" max="8963" width="5" customWidth="1"/>
    <col min="8964" max="8964" width="23.44140625" customWidth="1"/>
    <col min="8965" max="8965" width="10.6640625" customWidth="1"/>
    <col min="8966" max="8966" width="0" hidden="1" customWidth="1"/>
    <col min="8967" max="8968" width="9.6640625" bestFit="1" customWidth="1"/>
    <col min="8969" max="8969" width="9.88671875" customWidth="1"/>
    <col min="9214" max="9214" width="1.6640625" customWidth="1"/>
    <col min="9215" max="9215" width="4.109375" customWidth="1"/>
    <col min="9216" max="9216" width="5.6640625" customWidth="1"/>
    <col min="9217" max="9217" width="5.88671875" customWidth="1"/>
    <col min="9218" max="9218" width="7" customWidth="1"/>
    <col min="9219" max="9219" width="5" customWidth="1"/>
    <col min="9220" max="9220" width="23.44140625" customWidth="1"/>
    <col min="9221" max="9221" width="10.6640625" customWidth="1"/>
    <col min="9222" max="9222" width="0" hidden="1" customWidth="1"/>
    <col min="9223" max="9224" width="9.6640625" bestFit="1" customWidth="1"/>
    <col min="9225" max="9225" width="9.88671875" customWidth="1"/>
    <col min="9470" max="9470" width="1.6640625" customWidth="1"/>
    <col min="9471" max="9471" width="4.109375" customWidth="1"/>
    <col min="9472" max="9472" width="5.6640625" customWidth="1"/>
    <col min="9473" max="9473" width="5.88671875" customWidth="1"/>
    <col min="9474" max="9474" width="7" customWidth="1"/>
    <col min="9475" max="9475" width="5" customWidth="1"/>
    <col min="9476" max="9476" width="23.44140625" customWidth="1"/>
    <col min="9477" max="9477" width="10.6640625" customWidth="1"/>
    <col min="9478" max="9478" width="0" hidden="1" customWidth="1"/>
    <col min="9479" max="9480" width="9.6640625" bestFit="1" customWidth="1"/>
    <col min="9481" max="9481" width="9.88671875" customWidth="1"/>
    <col min="9726" max="9726" width="1.6640625" customWidth="1"/>
    <col min="9727" max="9727" width="4.109375" customWidth="1"/>
    <col min="9728" max="9728" width="5.6640625" customWidth="1"/>
    <col min="9729" max="9729" width="5.88671875" customWidth="1"/>
    <col min="9730" max="9730" width="7" customWidth="1"/>
    <col min="9731" max="9731" width="5" customWidth="1"/>
    <col min="9732" max="9732" width="23.44140625" customWidth="1"/>
    <col min="9733" max="9733" width="10.6640625" customWidth="1"/>
    <col min="9734" max="9734" width="0" hidden="1" customWidth="1"/>
    <col min="9735" max="9736" width="9.6640625" bestFit="1" customWidth="1"/>
    <col min="9737" max="9737" width="9.88671875" customWidth="1"/>
    <col min="9982" max="9982" width="1.6640625" customWidth="1"/>
    <col min="9983" max="9983" width="4.109375" customWidth="1"/>
    <col min="9984" max="9984" width="5.6640625" customWidth="1"/>
    <col min="9985" max="9985" width="5.88671875" customWidth="1"/>
    <col min="9986" max="9986" width="7" customWidth="1"/>
    <col min="9987" max="9987" width="5" customWidth="1"/>
    <col min="9988" max="9988" width="23.44140625" customWidth="1"/>
    <col min="9989" max="9989" width="10.6640625" customWidth="1"/>
    <col min="9990" max="9990" width="0" hidden="1" customWidth="1"/>
    <col min="9991" max="9992" width="9.6640625" bestFit="1" customWidth="1"/>
    <col min="9993" max="9993" width="9.88671875" customWidth="1"/>
    <col min="10238" max="10238" width="1.6640625" customWidth="1"/>
    <col min="10239" max="10239" width="4.109375" customWidth="1"/>
    <col min="10240" max="10240" width="5.6640625" customWidth="1"/>
    <col min="10241" max="10241" width="5.88671875" customWidth="1"/>
    <col min="10242" max="10242" width="7" customWidth="1"/>
    <col min="10243" max="10243" width="5" customWidth="1"/>
    <col min="10244" max="10244" width="23.44140625" customWidth="1"/>
    <col min="10245" max="10245" width="10.6640625" customWidth="1"/>
    <col min="10246" max="10246" width="0" hidden="1" customWidth="1"/>
    <col min="10247" max="10248" width="9.6640625" bestFit="1" customWidth="1"/>
    <col min="10249" max="10249" width="9.88671875" customWidth="1"/>
    <col min="10494" max="10494" width="1.6640625" customWidth="1"/>
    <col min="10495" max="10495" width="4.109375" customWidth="1"/>
    <col min="10496" max="10496" width="5.6640625" customWidth="1"/>
    <col min="10497" max="10497" width="5.88671875" customWidth="1"/>
    <col min="10498" max="10498" width="7" customWidth="1"/>
    <col min="10499" max="10499" width="5" customWidth="1"/>
    <col min="10500" max="10500" width="23.44140625" customWidth="1"/>
    <col min="10501" max="10501" width="10.6640625" customWidth="1"/>
    <col min="10502" max="10502" width="0" hidden="1" customWidth="1"/>
    <col min="10503" max="10504" width="9.6640625" bestFit="1" customWidth="1"/>
    <col min="10505" max="10505" width="9.88671875" customWidth="1"/>
    <col min="10750" max="10750" width="1.6640625" customWidth="1"/>
    <col min="10751" max="10751" width="4.109375" customWidth="1"/>
    <col min="10752" max="10752" width="5.6640625" customWidth="1"/>
    <col min="10753" max="10753" width="5.88671875" customWidth="1"/>
    <col min="10754" max="10754" width="7" customWidth="1"/>
    <col min="10755" max="10755" width="5" customWidth="1"/>
    <col min="10756" max="10756" width="23.44140625" customWidth="1"/>
    <col min="10757" max="10757" width="10.6640625" customWidth="1"/>
    <col min="10758" max="10758" width="0" hidden="1" customWidth="1"/>
    <col min="10759" max="10760" width="9.6640625" bestFit="1" customWidth="1"/>
    <col min="10761" max="10761" width="9.88671875" customWidth="1"/>
    <col min="11006" max="11006" width="1.6640625" customWidth="1"/>
    <col min="11007" max="11007" width="4.109375" customWidth="1"/>
    <col min="11008" max="11008" width="5.6640625" customWidth="1"/>
    <col min="11009" max="11009" width="5.88671875" customWidth="1"/>
    <col min="11010" max="11010" width="7" customWidth="1"/>
    <col min="11011" max="11011" width="5" customWidth="1"/>
    <col min="11012" max="11012" width="23.44140625" customWidth="1"/>
    <col min="11013" max="11013" width="10.6640625" customWidth="1"/>
    <col min="11014" max="11014" width="0" hidden="1" customWidth="1"/>
    <col min="11015" max="11016" width="9.6640625" bestFit="1" customWidth="1"/>
    <col min="11017" max="11017" width="9.88671875" customWidth="1"/>
    <col min="11262" max="11262" width="1.6640625" customWidth="1"/>
    <col min="11263" max="11263" width="4.109375" customWidth="1"/>
    <col min="11264" max="11264" width="5.6640625" customWidth="1"/>
    <col min="11265" max="11265" width="5.88671875" customWidth="1"/>
    <col min="11266" max="11266" width="7" customWidth="1"/>
    <col min="11267" max="11267" width="5" customWidth="1"/>
    <col min="11268" max="11268" width="23.44140625" customWidth="1"/>
    <col min="11269" max="11269" width="10.6640625" customWidth="1"/>
    <col min="11270" max="11270" width="0" hidden="1" customWidth="1"/>
    <col min="11271" max="11272" width="9.6640625" bestFit="1" customWidth="1"/>
    <col min="11273" max="11273" width="9.88671875" customWidth="1"/>
    <col min="11518" max="11518" width="1.6640625" customWidth="1"/>
    <col min="11519" max="11519" width="4.109375" customWidth="1"/>
    <col min="11520" max="11520" width="5.6640625" customWidth="1"/>
    <col min="11521" max="11521" width="5.88671875" customWidth="1"/>
    <col min="11522" max="11522" width="7" customWidth="1"/>
    <col min="11523" max="11523" width="5" customWidth="1"/>
    <col min="11524" max="11524" width="23.44140625" customWidth="1"/>
    <col min="11525" max="11525" width="10.6640625" customWidth="1"/>
    <col min="11526" max="11526" width="0" hidden="1" customWidth="1"/>
    <col min="11527" max="11528" width="9.6640625" bestFit="1" customWidth="1"/>
    <col min="11529" max="11529" width="9.88671875" customWidth="1"/>
    <col min="11774" max="11774" width="1.6640625" customWidth="1"/>
    <col min="11775" max="11775" width="4.109375" customWidth="1"/>
    <col min="11776" max="11776" width="5.6640625" customWidth="1"/>
    <col min="11777" max="11777" width="5.88671875" customWidth="1"/>
    <col min="11778" max="11778" width="7" customWidth="1"/>
    <col min="11779" max="11779" width="5" customWidth="1"/>
    <col min="11780" max="11780" width="23.44140625" customWidth="1"/>
    <col min="11781" max="11781" width="10.6640625" customWidth="1"/>
    <col min="11782" max="11782" width="0" hidden="1" customWidth="1"/>
    <col min="11783" max="11784" width="9.6640625" bestFit="1" customWidth="1"/>
    <col min="11785" max="11785" width="9.88671875" customWidth="1"/>
    <col min="12030" max="12030" width="1.6640625" customWidth="1"/>
    <col min="12031" max="12031" width="4.109375" customWidth="1"/>
    <col min="12032" max="12032" width="5.6640625" customWidth="1"/>
    <col min="12033" max="12033" width="5.88671875" customWidth="1"/>
    <col min="12034" max="12034" width="7" customWidth="1"/>
    <col min="12035" max="12035" width="5" customWidth="1"/>
    <col min="12036" max="12036" width="23.44140625" customWidth="1"/>
    <col min="12037" max="12037" width="10.6640625" customWidth="1"/>
    <col min="12038" max="12038" width="0" hidden="1" customWidth="1"/>
    <col min="12039" max="12040" width="9.6640625" bestFit="1" customWidth="1"/>
    <col min="12041" max="12041" width="9.88671875" customWidth="1"/>
    <col min="12286" max="12286" width="1.6640625" customWidth="1"/>
    <col min="12287" max="12287" width="4.109375" customWidth="1"/>
    <col min="12288" max="12288" width="5.6640625" customWidth="1"/>
    <col min="12289" max="12289" width="5.88671875" customWidth="1"/>
    <col min="12290" max="12290" width="7" customWidth="1"/>
    <col min="12291" max="12291" width="5" customWidth="1"/>
    <col min="12292" max="12292" width="23.44140625" customWidth="1"/>
    <col min="12293" max="12293" width="10.6640625" customWidth="1"/>
    <col min="12294" max="12294" width="0" hidden="1" customWidth="1"/>
    <col min="12295" max="12296" width="9.6640625" bestFit="1" customWidth="1"/>
    <col min="12297" max="12297" width="9.88671875" customWidth="1"/>
    <col min="12542" max="12542" width="1.6640625" customWidth="1"/>
    <col min="12543" max="12543" width="4.109375" customWidth="1"/>
    <col min="12544" max="12544" width="5.6640625" customWidth="1"/>
    <col min="12545" max="12545" width="5.88671875" customWidth="1"/>
    <col min="12546" max="12546" width="7" customWidth="1"/>
    <col min="12547" max="12547" width="5" customWidth="1"/>
    <col min="12548" max="12548" width="23.44140625" customWidth="1"/>
    <col min="12549" max="12549" width="10.6640625" customWidth="1"/>
    <col min="12550" max="12550" width="0" hidden="1" customWidth="1"/>
    <col min="12551" max="12552" width="9.6640625" bestFit="1" customWidth="1"/>
    <col min="12553" max="12553" width="9.88671875" customWidth="1"/>
    <col min="12798" max="12798" width="1.6640625" customWidth="1"/>
    <col min="12799" max="12799" width="4.109375" customWidth="1"/>
    <col min="12800" max="12800" width="5.6640625" customWidth="1"/>
    <col min="12801" max="12801" width="5.88671875" customWidth="1"/>
    <col min="12802" max="12802" width="7" customWidth="1"/>
    <col min="12803" max="12803" width="5" customWidth="1"/>
    <col min="12804" max="12804" width="23.44140625" customWidth="1"/>
    <col min="12805" max="12805" width="10.6640625" customWidth="1"/>
    <col min="12806" max="12806" width="0" hidden="1" customWidth="1"/>
    <col min="12807" max="12808" width="9.6640625" bestFit="1" customWidth="1"/>
    <col min="12809" max="12809" width="9.88671875" customWidth="1"/>
    <col min="13054" max="13054" width="1.6640625" customWidth="1"/>
    <col min="13055" max="13055" width="4.109375" customWidth="1"/>
    <col min="13056" max="13056" width="5.6640625" customWidth="1"/>
    <col min="13057" max="13057" width="5.88671875" customWidth="1"/>
    <col min="13058" max="13058" width="7" customWidth="1"/>
    <col min="13059" max="13059" width="5" customWidth="1"/>
    <col min="13060" max="13060" width="23.44140625" customWidth="1"/>
    <col min="13061" max="13061" width="10.6640625" customWidth="1"/>
    <col min="13062" max="13062" width="0" hidden="1" customWidth="1"/>
    <col min="13063" max="13064" width="9.6640625" bestFit="1" customWidth="1"/>
    <col min="13065" max="13065" width="9.88671875" customWidth="1"/>
    <col min="13310" max="13310" width="1.6640625" customWidth="1"/>
    <col min="13311" max="13311" width="4.109375" customWidth="1"/>
    <col min="13312" max="13312" width="5.6640625" customWidth="1"/>
    <col min="13313" max="13313" width="5.88671875" customWidth="1"/>
    <col min="13314" max="13314" width="7" customWidth="1"/>
    <col min="13315" max="13315" width="5" customWidth="1"/>
    <col min="13316" max="13316" width="23.44140625" customWidth="1"/>
    <col min="13317" max="13317" width="10.6640625" customWidth="1"/>
    <col min="13318" max="13318" width="0" hidden="1" customWidth="1"/>
    <col min="13319" max="13320" width="9.6640625" bestFit="1" customWidth="1"/>
    <col min="13321" max="13321" width="9.88671875" customWidth="1"/>
    <col min="13566" max="13566" width="1.6640625" customWidth="1"/>
    <col min="13567" max="13567" width="4.109375" customWidth="1"/>
    <col min="13568" max="13568" width="5.6640625" customWidth="1"/>
    <col min="13569" max="13569" width="5.88671875" customWidth="1"/>
    <col min="13570" max="13570" width="7" customWidth="1"/>
    <col min="13571" max="13571" width="5" customWidth="1"/>
    <col min="13572" max="13572" width="23.44140625" customWidth="1"/>
    <col min="13573" max="13573" width="10.6640625" customWidth="1"/>
    <col min="13574" max="13574" width="0" hidden="1" customWidth="1"/>
    <col min="13575" max="13576" width="9.6640625" bestFit="1" customWidth="1"/>
    <col min="13577" max="13577" width="9.88671875" customWidth="1"/>
    <col min="13822" max="13822" width="1.6640625" customWidth="1"/>
    <col min="13823" max="13823" width="4.109375" customWidth="1"/>
    <col min="13824" max="13824" width="5.6640625" customWidth="1"/>
    <col min="13825" max="13825" width="5.88671875" customWidth="1"/>
    <col min="13826" max="13826" width="7" customWidth="1"/>
    <col min="13827" max="13827" width="5" customWidth="1"/>
    <col min="13828" max="13828" width="23.44140625" customWidth="1"/>
    <col min="13829" max="13829" width="10.6640625" customWidth="1"/>
    <col min="13830" max="13830" width="0" hidden="1" customWidth="1"/>
    <col min="13831" max="13832" width="9.6640625" bestFit="1" customWidth="1"/>
    <col min="13833" max="13833" width="9.88671875" customWidth="1"/>
    <col min="14078" max="14078" width="1.6640625" customWidth="1"/>
    <col min="14079" max="14079" width="4.109375" customWidth="1"/>
    <col min="14080" max="14080" width="5.6640625" customWidth="1"/>
    <col min="14081" max="14081" width="5.88671875" customWidth="1"/>
    <col min="14082" max="14082" width="7" customWidth="1"/>
    <col min="14083" max="14083" width="5" customWidth="1"/>
    <col min="14084" max="14084" width="23.44140625" customWidth="1"/>
    <col min="14085" max="14085" width="10.6640625" customWidth="1"/>
    <col min="14086" max="14086" width="0" hidden="1" customWidth="1"/>
    <col min="14087" max="14088" width="9.6640625" bestFit="1" customWidth="1"/>
    <col min="14089" max="14089" width="9.88671875" customWidth="1"/>
    <col min="14334" max="14334" width="1.6640625" customWidth="1"/>
    <col min="14335" max="14335" width="4.109375" customWidth="1"/>
    <col min="14336" max="14336" width="5.6640625" customWidth="1"/>
    <col min="14337" max="14337" width="5.88671875" customWidth="1"/>
    <col min="14338" max="14338" width="7" customWidth="1"/>
    <col min="14339" max="14339" width="5" customWidth="1"/>
    <col min="14340" max="14340" width="23.44140625" customWidth="1"/>
    <col min="14341" max="14341" width="10.6640625" customWidth="1"/>
    <col min="14342" max="14342" width="0" hidden="1" customWidth="1"/>
    <col min="14343" max="14344" width="9.6640625" bestFit="1" customWidth="1"/>
    <col min="14345" max="14345" width="9.88671875" customWidth="1"/>
    <col min="14590" max="14590" width="1.6640625" customWidth="1"/>
    <col min="14591" max="14591" width="4.109375" customWidth="1"/>
    <col min="14592" max="14592" width="5.6640625" customWidth="1"/>
    <col min="14593" max="14593" width="5.88671875" customWidth="1"/>
    <col min="14594" max="14594" width="7" customWidth="1"/>
    <col min="14595" max="14595" width="5" customWidth="1"/>
    <col min="14596" max="14596" width="23.44140625" customWidth="1"/>
    <col min="14597" max="14597" width="10.6640625" customWidth="1"/>
    <col min="14598" max="14598" width="0" hidden="1" customWidth="1"/>
    <col min="14599" max="14600" width="9.6640625" bestFit="1" customWidth="1"/>
    <col min="14601" max="14601" width="9.88671875" customWidth="1"/>
    <col min="14846" max="14846" width="1.6640625" customWidth="1"/>
    <col min="14847" max="14847" width="4.109375" customWidth="1"/>
    <col min="14848" max="14848" width="5.6640625" customWidth="1"/>
    <col min="14849" max="14849" width="5.88671875" customWidth="1"/>
    <col min="14850" max="14850" width="7" customWidth="1"/>
    <col min="14851" max="14851" width="5" customWidth="1"/>
    <col min="14852" max="14852" width="23.44140625" customWidth="1"/>
    <col min="14853" max="14853" width="10.6640625" customWidth="1"/>
    <col min="14854" max="14854" width="0" hidden="1" customWidth="1"/>
    <col min="14855" max="14856" width="9.6640625" bestFit="1" customWidth="1"/>
    <col min="14857" max="14857" width="9.88671875" customWidth="1"/>
    <col min="15102" max="15102" width="1.6640625" customWidth="1"/>
    <col min="15103" max="15103" width="4.109375" customWidth="1"/>
    <col min="15104" max="15104" width="5.6640625" customWidth="1"/>
    <col min="15105" max="15105" width="5.88671875" customWidth="1"/>
    <col min="15106" max="15106" width="7" customWidth="1"/>
    <col min="15107" max="15107" width="5" customWidth="1"/>
    <col min="15108" max="15108" width="23.44140625" customWidth="1"/>
    <col min="15109" max="15109" width="10.6640625" customWidth="1"/>
    <col min="15110" max="15110" width="0" hidden="1" customWidth="1"/>
    <col min="15111" max="15112" width="9.6640625" bestFit="1" customWidth="1"/>
    <col min="15113" max="15113" width="9.88671875" customWidth="1"/>
    <col min="15358" max="15358" width="1.6640625" customWidth="1"/>
    <col min="15359" max="15359" width="4.109375" customWidth="1"/>
    <col min="15360" max="15360" width="5.6640625" customWidth="1"/>
    <col min="15361" max="15361" width="5.88671875" customWidth="1"/>
    <col min="15362" max="15362" width="7" customWidth="1"/>
    <col min="15363" max="15363" width="5" customWidth="1"/>
    <col min="15364" max="15364" width="23.44140625" customWidth="1"/>
    <col min="15365" max="15365" width="10.6640625" customWidth="1"/>
    <col min="15366" max="15366" width="0" hidden="1" customWidth="1"/>
    <col min="15367" max="15368" width="9.6640625" bestFit="1" customWidth="1"/>
    <col min="15369" max="15369" width="9.88671875" customWidth="1"/>
    <col min="15614" max="15614" width="1.6640625" customWidth="1"/>
    <col min="15615" max="15615" width="4.109375" customWidth="1"/>
    <col min="15616" max="15616" width="5.6640625" customWidth="1"/>
    <col min="15617" max="15617" width="5.88671875" customWidth="1"/>
    <col min="15618" max="15618" width="7" customWidth="1"/>
    <col min="15619" max="15619" width="5" customWidth="1"/>
    <col min="15620" max="15620" width="23.44140625" customWidth="1"/>
    <col min="15621" max="15621" width="10.6640625" customWidth="1"/>
    <col min="15622" max="15622" width="0" hidden="1" customWidth="1"/>
    <col min="15623" max="15624" width="9.6640625" bestFit="1" customWidth="1"/>
    <col min="15625" max="15625" width="9.88671875" customWidth="1"/>
    <col min="15870" max="15870" width="1.6640625" customWidth="1"/>
    <col min="15871" max="15871" width="4.109375" customWidth="1"/>
    <col min="15872" max="15872" width="5.6640625" customWidth="1"/>
    <col min="15873" max="15873" width="5.88671875" customWidth="1"/>
    <col min="15874" max="15874" width="7" customWidth="1"/>
    <col min="15875" max="15875" width="5" customWidth="1"/>
    <col min="15876" max="15876" width="23.44140625" customWidth="1"/>
    <col min="15877" max="15877" width="10.6640625" customWidth="1"/>
    <col min="15878" max="15878" width="0" hidden="1" customWidth="1"/>
    <col min="15879" max="15880" width="9.6640625" bestFit="1" customWidth="1"/>
    <col min="15881" max="15881" width="9.88671875" customWidth="1"/>
    <col min="16126" max="16126" width="1.6640625" customWidth="1"/>
    <col min="16127" max="16127" width="4.109375" customWidth="1"/>
    <col min="16128" max="16128" width="5.6640625" customWidth="1"/>
    <col min="16129" max="16129" width="5.88671875" customWidth="1"/>
    <col min="16130" max="16130" width="7" customWidth="1"/>
    <col min="16131" max="16131" width="5" customWidth="1"/>
    <col min="16132" max="16132" width="23.44140625" customWidth="1"/>
    <col min="16133" max="16133" width="10.6640625" customWidth="1"/>
    <col min="16134" max="16134" width="0" hidden="1" customWidth="1"/>
    <col min="16135" max="16136" width="9.6640625" bestFit="1" customWidth="1"/>
    <col min="16137" max="16137" width="9.88671875" customWidth="1"/>
  </cols>
  <sheetData>
    <row r="2" spans="2:14" hidden="1" x14ac:dyDescent="0.3"/>
    <row r="3" spans="2:14" ht="15" thickBot="1" x14ac:dyDescent="0.35"/>
    <row r="4" spans="2:14" ht="17.399999999999999" x14ac:dyDescent="0.3">
      <c r="B4" s="182" t="s">
        <v>244</v>
      </c>
      <c r="C4" s="183"/>
      <c r="D4" s="183"/>
      <c r="E4" s="183"/>
      <c r="F4" s="250"/>
      <c r="G4" s="250"/>
      <c r="H4" s="250"/>
      <c r="I4" s="184"/>
      <c r="J4" s="184"/>
      <c r="K4" s="184"/>
      <c r="L4" s="184"/>
      <c r="M4" s="184"/>
      <c r="N4" s="184"/>
    </row>
    <row r="5" spans="2:14" ht="51.75" customHeight="1" x14ac:dyDescent="0.3">
      <c r="B5" s="929" t="s">
        <v>0</v>
      </c>
      <c r="C5" s="930"/>
      <c r="D5" s="930"/>
      <c r="E5" s="930"/>
      <c r="F5" s="930"/>
      <c r="G5" s="931"/>
      <c r="H5" s="616" t="s">
        <v>372</v>
      </c>
      <c r="I5" s="617" t="s">
        <v>410</v>
      </c>
      <c r="J5" s="617" t="s">
        <v>473</v>
      </c>
      <c r="K5" s="617" t="s">
        <v>454</v>
      </c>
      <c r="L5" s="617" t="s">
        <v>355</v>
      </c>
      <c r="M5" s="617" t="s">
        <v>376</v>
      </c>
      <c r="N5" s="617" t="s">
        <v>474</v>
      </c>
    </row>
    <row r="6" spans="2:14" ht="30.6" x14ac:dyDescent="0.3">
      <c r="B6" s="188" t="s">
        <v>186</v>
      </c>
      <c r="C6" s="186" t="s">
        <v>187</v>
      </c>
      <c r="D6" s="187" t="s">
        <v>188</v>
      </c>
      <c r="E6" s="187" t="s">
        <v>189</v>
      </c>
      <c r="F6" s="187" t="s">
        <v>211</v>
      </c>
      <c r="G6" s="188" t="s">
        <v>191</v>
      </c>
      <c r="H6" s="189">
        <f t="shared" ref="H6:N6" si="0">H7+H13</f>
        <v>68707.959999999992</v>
      </c>
      <c r="I6" s="189">
        <f t="shared" si="0"/>
        <v>31038.33</v>
      </c>
      <c r="J6" s="189">
        <f t="shared" si="0"/>
        <v>36521.24</v>
      </c>
      <c r="K6" s="189">
        <f t="shared" si="0"/>
        <v>35921.24</v>
      </c>
      <c r="L6" s="189">
        <f t="shared" si="0"/>
        <v>35800</v>
      </c>
      <c r="M6" s="189">
        <f t="shared" si="0"/>
        <v>35800</v>
      </c>
      <c r="N6" s="189">
        <f t="shared" si="0"/>
        <v>36700</v>
      </c>
    </row>
    <row r="7" spans="2:14" x14ac:dyDescent="0.3">
      <c r="B7" s="369"/>
      <c r="C7" s="315">
        <v>1</v>
      </c>
      <c r="D7" s="370"/>
      <c r="E7" s="370"/>
      <c r="F7" s="371"/>
      <c r="G7" s="372" t="s">
        <v>245</v>
      </c>
      <c r="H7" s="192">
        <f>H8</f>
        <v>21842.6</v>
      </c>
      <c r="I7" s="192">
        <f>I8</f>
        <v>19244.47</v>
      </c>
      <c r="J7" s="192">
        <f>J8</f>
        <v>22680.14</v>
      </c>
      <c r="K7" s="192">
        <f t="shared" ref="K7:N7" si="1">K8</f>
        <v>22080.14</v>
      </c>
      <c r="L7" s="192">
        <f t="shared" si="1"/>
        <v>21300</v>
      </c>
      <c r="M7" s="192">
        <f t="shared" si="1"/>
        <v>21700</v>
      </c>
      <c r="N7" s="192">
        <f t="shared" si="1"/>
        <v>22300</v>
      </c>
    </row>
    <row r="8" spans="2:14" x14ac:dyDescent="0.3">
      <c r="B8" s="373"/>
      <c r="C8" s="374"/>
      <c r="D8" s="374"/>
      <c r="E8" s="375" t="s">
        <v>246</v>
      </c>
      <c r="F8" s="65">
        <v>630</v>
      </c>
      <c r="G8" s="90" t="s">
        <v>19</v>
      </c>
      <c r="H8" s="75">
        <f>SUM(H9:H12)</f>
        <v>21842.6</v>
      </c>
      <c r="I8" s="749">
        <f t="shared" ref="I8" si="2">SUM(I9:I12)</f>
        <v>19244.47</v>
      </c>
      <c r="J8" s="749">
        <f>SUM(J9:J12)</f>
        <v>22680.14</v>
      </c>
      <c r="K8" s="749">
        <f>SUM(K9:K12)</f>
        <v>22080.14</v>
      </c>
      <c r="L8" s="75">
        <f>SUM(L9:L12)</f>
        <v>21300</v>
      </c>
      <c r="M8" s="749">
        <f t="shared" ref="M8:N8" si="3">SUM(M9:M12)</f>
        <v>21700</v>
      </c>
      <c r="N8" s="75">
        <f t="shared" si="3"/>
        <v>22300</v>
      </c>
    </row>
    <row r="9" spans="2:14" x14ac:dyDescent="0.3">
      <c r="B9" s="373"/>
      <c r="C9" s="374"/>
      <c r="D9" s="374"/>
      <c r="E9" s="375" t="s">
        <v>246</v>
      </c>
      <c r="F9" s="198">
        <v>632</v>
      </c>
      <c r="G9" s="199" t="s">
        <v>25</v>
      </c>
      <c r="H9" s="77">
        <v>6821</v>
      </c>
      <c r="I9" s="752">
        <v>6618.21</v>
      </c>
      <c r="J9" s="752">
        <v>6700</v>
      </c>
      <c r="K9" s="752">
        <v>6700</v>
      </c>
      <c r="L9" s="68">
        <v>6700</v>
      </c>
      <c r="M9" s="752">
        <v>7000</v>
      </c>
      <c r="N9" s="68">
        <v>7500</v>
      </c>
    </row>
    <row r="10" spans="2:14" x14ac:dyDescent="0.3">
      <c r="B10" s="373"/>
      <c r="C10" s="374"/>
      <c r="D10" s="374"/>
      <c r="E10" s="375" t="s">
        <v>246</v>
      </c>
      <c r="F10" s="198">
        <v>633</v>
      </c>
      <c r="G10" s="199" t="s">
        <v>457</v>
      </c>
      <c r="H10" s="77">
        <v>0</v>
      </c>
      <c r="I10" s="752">
        <v>0</v>
      </c>
      <c r="J10" s="752">
        <v>380.14</v>
      </c>
      <c r="K10" s="752">
        <v>380.14</v>
      </c>
      <c r="L10" s="68">
        <v>0</v>
      </c>
      <c r="M10" s="752">
        <v>0</v>
      </c>
      <c r="N10" s="68">
        <v>0</v>
      </c>
    </row>
    <row r="11" spans="2:14" x14ac:dyDescent="0.3">
      <c r="B11" s="373"/>
      <c r="C11" s="374"/>
      <c r="D11" s="374"/>
      <c r="E11" s="375" t="s">
        <v>246</v>
      </c>
      <c r="F11" s="98">
        <v>635</v>
      </c>
      <c r="G11" s="69" t="s">
        <v>72</v>
      </c>
      <c r="H11" s="77">
        <v>0</v>
      </c>
      <c r="I11" s="752">
        <v>1197.5999999999999</v>
      </c>
      <c r="J11" s="752">
        <v>0</v>
      </c>
      <c r="K11" s="752">
        <v>0</v>
      </c>
      <c r="L11" s="68">
        <v>0</v>
      </c>
      <c r="M11" s="752">
        <v>0</v>
      </c>
      <c r="N11" s="68">
        <v>0</v>
      </c>
    </row>
    <row r="12" spans="2:14" x14ac:dyDescent="0.3">
      <c r="B12" s="373"/>
      <c r="C12" s="374"/>
      <c r="D12" s="374"/>
      <c r="E12" s="375" t="s">
        <v>246</v>
      </c>
      <c r="F12" s="98">
        <v>637</v>
      </c>
      <c r="G12" s="69" t="s">
        <v>48</v>
      </c>
      <c r="H12" s="77">
        <v>15021.6</v>
      </c>
      <c r="I12" s="752">
        <v>11428.66</v>
      </c>
      <c r="J12" s="752">
        <v>15600</v>
      </c>
      <c r="K12" s="752">
        <v>15000</v>
      </c>
      <c r="L12" s="68">
        <v>14600</v>
      </c>
      <c r="M12" s="752">
        <v>14700</v>
      </c>
      <c r="N12" s="68">
        <v>14800</v>
      </c>
    </row>
    <row r="13" spans="2:14" x14ac:dyDescent="0.3">
      <c r="B13" s="191"/>
      <c r="C13" s="315">
        <v>2</v>
      </c>
      <c r="D13" s="376"/>
      <c r="E13" s="377"/>
      <c r="F13" s="378"/>
      <c r="G13" s="379" t="s">
        <v>247</v>
      </c>
      <c r="H13" s="192">
        <f t="shared" ref="H13" si="4">H14+H15</f>
        <v>46865.36</v>
      </c>
      <c r="I13" s="192">
        <f t="shared" ref="I13" si="5">I14+I15</f>
        <v>11793.86</v>
      </c>
      <c r="J13" s="192">
        <f t="shared" ref="J13" si="6">J14+J15</f>
        <v>13841.1</v>
      </c>
      <c r="K13" s="192">
        <f>K14+K15</f>
        <v>13841.1</v>
      </c>
      <c r="L13" s="192">
        <f t="shared" ref="L13:N13" si="7">L14+L15</f>
        <v>14500</v>
      </c>
      <c r="M13" s="192">
        <f t="shared" si="7"/>
        <v>14100</v>
      </c>
      <c r="N13" s="192">
        <f t="shared" si="7"/>
        <v>14400</v>
      </c>
    </row>
    <row r="14" spans="2:14" ht="27" x14ac:dyDescent="0.3">
      <c r="B14" s="258"/>
      <c r="C14" s="258"/>
      <c r="D14" s="258"/>
      <c r="E14" s="259" t="s">
        <v>248</v>
      </c>
      <c r="F14" s="65">
        <v>625</v>
      </c>
      <c r="G14" s="90" t="s">
        <v>75</v>
      </c>
      <c r="H14" s="75">
        <v>9510.06</v>
      </c>
      <c r="I14" s="749">
        <v>1072.78</v>
      </c>
      <c r="J14" s="751">
        <v>0</v>
      </c>
      <c r="K14" s="751">
        <v>0</v>
      </c>
      <c r="L14" s="75">
        <v>0</v>
      </c>
      <c r="M14" s="749">
        <v>0</v>
      </c>
      <c r="N14" s="75">
        <v>0</v>
      </c>
    </row>
    <row r="15" spans="2:14" x14ac:dyDescent="0.3">
      <c r="B15" s="258"/>
      <c r="C15" s="258"/>
      <c r="D15" s="258"/>
      <c r="E15" s="259" t="s">
        <v>248</v>
      </c>
      <c r="F15" s="65">
        <v>630</v>
      </c>
      <c r="G15" s="90" t="s">
        <v>19</v>
      </c>
      <c r="H15" s="75">
        <f t="shared" ref="H15:N15" si="8">SUM(H16:H19)</f>
        <v>37355.300000000003</v>
      </c>
      <c r="I15" s="75">
        <f t="shared" si="8"/>
        <v>10721.08</v>
      </c>
      <c r="J15" s="75">
        <f t="shared" si="8"/>
        <v>13841.1</v>
      </c>
      <c r="K15" s="75">
        <f t="shared" si="8"/>
        <v>13841.1</v>
      </c>
      <c r="L15" s="75">
        <f t="shared" si="8"/>
        <v>14500</v>
      </c>
      <c r="M15" s="75">
        <f t="shared" si="8"/>
        <v>14100</v>
      </c>
      <c r="N15" s="75">
        <f t="shared" si="8"/>
        <v>14400</v>
      </c>
    </row>
    <row r="16" spans="2:14" x14ac:dyDescent="0.3">
      <c r="B16" s="258"/>
      <c r="C16" s="258"/>
      <c r="D16" s="258"/>
      <c r="E16" s="259" t="s">
        <v>248</v>
      </c>
      <c r="F16" s="98">
        <v>632</v>
      </c>
      <c r="G16" s="77" t="s">
        <v>25</v>
      </c>
      <c r="H16" s="77">
        <v>0</v>
      </c>
      <c r="I16" s="163">
        <v>0</v>
      </c>
      <c r="J16" s="752">
        <v>2000</v>
      </c>
      <c r="K16" s="752">
        <v>2000</v>
      </c>
      <c r="L16" s="77">
        <v>5500</v>
      </c>
      <c r="M16" s="163">
        <v>5000</v>
      </c>
      <c r="N16" s="77">
        <v>5200</v>
      </c>
    </row>
    <row r="17" spans="2:14" x14ac:dyDescent="0.3">
      <c r="B17" s="258"/>
      <c r="C17" s="258"/>
      <c r="D17" s="258"/>
      <c r="E17" s="259" t="s">
        <v>248</v>
      </c>
      <c r="F17" s="98">
        <v>633</v>
      </c>
      <c r="G17" s="69" t="s">
        <v>28</v>
      </c>
      <c r="H17" s="77">
        <v>5780.27</v>
      </c>
      <c r="I17" s="163">
        <v>1575.45</v>
      </c>
      <c r="J17" s="752">
        <v>2000</v>
      </c>
      <c r="K17" s="752">
        <v>2000</v>
      </c>
      <c r="L17" s="68">
        <v>2000</v>
      </c>
      <c r="M17" s="752">
        <v>2100</v>
      </c>
      <c r="N17" s="68">
        <v>2200</v>
      </c>
    </row>
    <row r="18" spans="2:14" ht="27" x14ac:dyDescent="0.3">
      <c r="B18" s="258"/>
      <c r="C18" s="258"/>
      <c r="D18" s="258"/>
      <c r="E18" s="259" t="s">
        <v>248</v>
      </c>
      <c r="F18" s="101">
        <v>635</v>
      </c>
      <c r="G18" s="99" t="s">
        <v>83</v>
      </c>
      <c r="H18" s="77">
        <v>1309.81</v>
      </c>
      <c r="I18" s="163">
        <v>355.36</v>
      </c>
      <c r="J18" s="752">
        <v>9700</v>
      </c>
      <c r="K18" s="752">
        <v>9700</v>
      </c>
      <c r="L18" s="68">
        <v>3000</v>
      </c>
      <c r="M18" s="752">
        <v>2000</v>
      </c>
      <c r="N18" s="68">
        <v>2500</v>
      </c>
    </row>
    <row r="19" spans="2:14" ht="27.75" customHeight="1" x14ac:dyDescent="0.3">
      <c r="B19" s="258"/>
      <c r="C19" s="258"/>
      <c r="D19" s="258"/>
      <c r="E19" s="259" t="s">
        <v>248</v>
      </c>
      <c r="F19" s="101">
        <v>637</v>
      </c>
      <c r="G19" s="99" t="s">
        <v>526</v>
      </c>
      <c r="H19" s="77">
        <v>30265.22</v>
      </c>
      <c r="I19" s="163">
        <v>8790.27</v>
      </c>
      <c r="J19" s="752">
        <v>141.1</v>
      </c>
      <c r="K19" s="752">
        <v>141.1</v>
      </c>
      <c r="L19" s="68">
        <v>4000</v>
      </c>
      <c r="M19" s="752">
        <v>5000</v>
      </c>
      <c r="N19" s="68">
        <v>4500</v>
      </c>
    </row>
    <row r="20" spans="2:14" x14ac:dyDescent="0.3">
      <c r="B20" s="4"/>
      <c r="C20" s="4"/>
      <c r="D20" s="4"/>
      <c r="E20" s="4"/>
      <c r="F20" s="4"/>
      <c r="G20" s="4"/>
      <c r="H20" s="245"/>
    </row>
    <row r="21" spans="2:14" x14ac:dyDescent="0.3">
      <c r="B21" s="996" t="s">
        <v>104</v>
      </c>
      <c r="C21" s="997"/>
      <c r="D21" s="997"/>
      <c r="E21" s="997"/>
      <c r="F21" s="997"/>
      <c r="G21" s="998"/>
      <c r="H21" s="784"/>
      <c r="I21" s="380"/>
      <c r="J21" s="380"/>
      <c r="K21" s="380"/>
      <c r="L21" s="380"/>
      <c r="M21" s="380"/>
      <c r="N21" s="380"/>
    </row>
    <row r="22" spans="2:14" ht="30.6" x14ac:dyDescent="0.3">
      <c r="B22" s="188" t="s">
        <v>186</v>
      </c>
      <c r="C22" s="186" t="s">
        <v>187</v>
      </c>
      <c r="D22" s="187" t="s">
        <v>188</v>
      </c>
      <c r="E22" s="187" t="s">
        <v>189</v>
      </c>
      <c r="F22" s="187" t="s">
        <v>211</v>
      </c>
      <c r="G22" s="188" t="s">
        <v>191</v>
      </c>
      <c r="H22" s="189">
        <f>SUM(H23:H24)</f>
        <v>2473.12</v>
      </c>
      <c r="I22" s="189">
        <f>SUM(I23:I24)</f>
        <v>1700</v>
      </c>
      <c r="J22" s="189">
        <f>SUM(J23:J24)</f>
        <v>1700</v>
      </c>
      <c r="K22" s="189">
        <f t="shared" ref="K22:L22" si="9">SUM(K23:K24)</f>
        <v>0</v>
      </c>
      <c r="L22" s="189">
        <f t="shared" si="9"/>
        <v>0</v>
      </c>
      <c r="M22" s="189">
        <f t="shared" ref="M22:N22" si="10">SUM(M23:M24)</f>
        <v>0</v>
      </c>
      <c r="N22" s="189">
        <f t="shared" si="10"/>
        <v>0</v>
      </c>
    </row>
    <row r="23" spans="2:14" x14ac:dyDescent="0.3">
      <c r="B23" s="365"/>
      <c r="C23" s="366"/>
      <c r="D23" s="366"/>
      <c r="E23" s="381" t="s">
        <v>248</v>
      </c>
      <c r="F23" s="322">
        <v>713</v>
      </c>
      <c r="G23" s="303" t="s">
        <v>106</v>
      </c>
      <c r="H23" s="49">
        <v>1989</v>
      </c>
      <c r="I23" s="49">
        <v>1700</v>
      </c>
      <c r="J23" s="49">
        <v>1700</v>
      </c>
      <c r="K23" s="428">
        <v>0</v>
      </c>
      <c r="L23" s="380"/>
      <c r="M23" s="380"/>
      <c r="N23" s="380"/>
    </row>
    <row r="24" spans="2:14" ht="27" x14ac:dyDescent="0.3">
      <c r="B24" s="382"/>
      <c r="C24" s="382"/>
      <c r="D24" s="382"/>
      <c r="E24" s="381" t="s">
        <v>248</v>
      </c>
      <c r="F24" s="383">
        <v>716</v>
      </c>
      <c r="G24" s="384" t="s">
        <v>107</v>
      </c>
      <c r="H24" s="49">
        <v>484.12</v>
      </c>
      <c r="I24" s="49">
        <v>0</v>
      </c>
      <c r="J24" s="49">
        <v>0</v>
      </c>
      <c r="K24" s="380"/>
      <c r="L24" s="380"/>
      <c r="M24" s="380"/>
      <c r="N24" s="380"/>
    </row>
    <row r="25" spans="2:14" x14ac:dyDescent="0.3">
      <c r="E25" s="385"/>
      <c r="F25" s="385"/>
      <c r="G25" s="385"/>
      <c r="H25" s="386"/>
      <c r="I25" s="386"/>
      <c r="J25" s="386"/>
    </row>
    <row r="26" spans="2:14" ht="15.6" x14ac:dyDescent="0.3">
      <c r="B26" s="940" t="s">
        <v>208</v>
      </c>
      <c r="C26" s="942"/>
      <c r="D26" s="942"/>
      <c r="E26" s="942"/>
      <c r="F26" s="942"/>
      <c r="G26" s="942"/>
      <c r="H26" s="192">
        <f t="shared" ref="H26:N26" si="11">H6+H22</f>
        <v>71181.079999999987</v>
      </c>
      <c r="I26" s="192">
        <f t="shared" si="11"/>
        <v>32738.33</v>
      </c>
      <c r="J26" s="192">
        <f t="shared" si="11"/>
        <v>38221.24</v>
      </c>
      <c r="K26" s="192">
        <f t="shared" si="11"/>
        <v>35921.24</v>
      </c>
      <c r="L26" s="192">
        <f t="shared" si="11"/>
        <v>35800</v>
      </c>
      <c r="M26" s="192">
        <f t="shared" si="11"/>
        <v>35800</v>
      </c>
      <c r="N26" s="192">
        <f t="shared" si="11"/>
        <v>36700</v>
      </c>
    </row>
    <row r="28" spans="2:14" x14ac:dyDescent="0.3">
      <c r="C28" s="4"/>
    </row>
  </sheetData>
  <mergeCells count="3">
    <mergeCell ref="B5:G5"/>
    <mergeCell ref="B21:G21"/>
    <mergeCell ref="B26:G26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N18"/>
  <sheetViews>
    <sheetView workbookViewId="0">
      <selection activeCell="L13" sqref="L13"/>
    </sheetView>
  </sheetViews>
  <sheetFormatPr defaultRowHeight="14.4" x14ac:dyDescent="0.3"/>
  <cols>
    <col min="1" max="1" width="1" customWidth="1"/>
    <col min="2" max="2" width="4.33203125" customWidth="1"/>
    <col min="3" max="3" width="6" customWidth="1"/>
    <col min="4" max="4" width="5.6640625" customWidth="1"/>
    <col min="5" max="5" width="7.109375" customWidth="1"/>
    <col min="6" max="6" width="8.33203125" customWidth="1"/>
    <col min="7" max="7" width="22.109375" customWidth="1"/>
    <col min="8" max="8" width="10.6640625" style="6" bestFit="1" customWidth="1"/>
    <col min="9" max="9" width="10.6640625" bestFit="1" customWidth="1"/>
    <col min="10" max="10" width="10.33203125" customWidth="1"/>
    <col min="11" max="11" width="11" customWidth="1"/>
    <col min="12" max="12" width="10.88671875" customWidth="1"/>
    <col min="13" max="13" width="11.44140625" customWidth="1"/>
    <col min="14" max="14" width="11.109375" customWidth="1"/>
    <col min="254" max="254" width="1" customWidth="1"/>
    <col min="255" max="255" width="4.33203125" customWidth="1"/>
    <col min="256" max="256" width="6" customWidth="1"/>
    <col min="257" max="257" width="5.6640625" customWidth="1"/>
    <col min="258" max="258" width="7.109375" customWidth="1"/>
    <col min="259" max="259" width="8.33203125" customWidth="1"/>
    <col min="260" max="260" width="23.33203125" customWidth="1"/>
    <col min="261" max="261" width="10.5546875" customWidth="1"/>
    <col min="262" max="262" width="0" hidden="1" customWidth="1"/>
    <col min="263" max="263" width="11.109375" customWidth="1"/>
    <col min="264" max="264" width="9.6640625" bestFit="1" customWidth="1"/>
    <col min="265" max="265" width="10.44140625" customWidth="1"/>
    <col min="266" max="266" width="11" customWidth="1"/>
    <col min="510" max="510" width="1" customWidth="1"/>
    <col min="511" max="511" width="4.33203125" customWidth="1"/>
    <col min="512" max="512" width="6" customWidth="1"/>
    <col min="513" max="513" width="5.6640625" customWidth="1"/>
    <col min="514" max="514" width="7.109375" customWidth="1"/>
    <col min="515" max="515" width="8.33203125" customWidth="1"/>
    <col min="516" max="516" width="23.33203125" customWidth="1"/>
    <col min="517" max="517" width="10.5546875" customWidth="1"/>
    <col min="518" max="518" width="0" hidden="1" customWidth="1"/>
    <col min="519" max="519" width="11.109375" customWidth="1"/>
    <col min="520" max="520" width="9.6640625" bestFit="1" customWidth="1"/>
    <col min="521" max="521" width="10.44140625" customWidth="1"/>
    <col min="522" max="522" width="11" customWidth="1"/>
    <col min="766" max="766" width="1" customWidth="1"/>
    <col min="767" max="767" width="4.33203125" customWidth="1"/>
    <col min="768" max="768" width="6" customWidth="1"/>
    <col min="769" max="769" width="5.6640625" customWidth="1"/>
    <col min="770" max="770" width="7.109375" customWidth="1"/>
    <col min="771" max="771" width="8.33203125" customWidth="1"/>
    <col min="772" max="772" width="23.33203125" customWidth="1"/>
    <col min="773" max="773" width="10.5546875" customWidth="1"/>
    <col min="774" max="774" width="0" hidden="1" customWidth="1"/>
    <col min="775" max="775" width="11.109375" customWidth="1"/>
    <col min="776" max="776" width="9.6640625" bestFit="1" customWidth="1"/>
    <col min="777" max="777" width="10.44140625" customWidth="1"/>
    <col min="778" max="778" width="11" customWidth="1"/>
    <col min="1022" max="1022" width="1" customWidth="1"/>
    <col min="1023" max="1023" width="4.33203125" customWidth="1"/>
    <col min="1024" max="1024" width="6" customWidth="1"/>
    <col min="1025" max="1025" width="5.6640625" customWidth="1"/>
    <col min="1026" max="1026" width="7.109375" customWidth="1"/>
    <col min="1027" max="1027" width="8.33203125" customWidth="1"/>
    <col min="1028" max="1028" width="23.33203125" customWidth="1"/>
    <col min="1029" max="1029" width="10.5546875" customWidth="1"/>
    <col min="1030" max="1030" width="0" hidden="1" customWidth="1"/>
    <col min="1031" max="1031" width="11.109375" customWidth="1"/>
    <col min="1032" max="1032" width="9.6640625" bestFit="1" customWidth="1"/>
    <col min="1033" max="1033" width="10.44140625" customWidth="1"/>
    <col min="1034" max="1034" width="11" customWidth="1"/>
    <col min="1278" max="1278" width="1" customWidth="1"/>
    <col min="1279" max="1279" width="4.33203125" customWidth="1"/>
    <col min="1280" max="1280" width="6" customWidth="1"/>
    <col min="1281" max="1281" width="5.6640625" customWidth="1"/>
    <col min="1282" max="1282" width="7.109375" customWidth="1"/>
    <col min="1283" max="1283" width="8.33203125" customWidth="1"/>
    <col min="1284" max="1284" width="23.33203125" customWidth="1"/>
    <col min="1285" max="1285" width="10.5546875" customWidth="1"/>
    <col min="1286" max="1286" width="0" hidden="1" customWidth="1"/>
    <col min="1287" max="1287" width="11.109375" customWidth="1"/>
    <col min="1288" max="1288" width="9.6640625" bestFit="1" customWidth="1"/>
    <col min="1289" max="1289" width="10.44140625" customWidth="1"/>
    <col min="1290" max="1290" width="11" customWidth="1"/>
    <col min="1534" max="1534" width="1" customWidth="1"/>
    <col min="1535" max="1535" width="4.33203125" customWidth="1"/>
    <col min="1536" max="1536" width="6" customWidth="1"/>
    <col min="1537" max="1537" width="5.6640625" customWidth="1"/>
    <col min="1538" max="1538" width="7.109375" customWidth="1"/>
    <col min="1539" max="1539" width="8.33203125" customWidth="1"/>
    <col min="1540" max="1540" width="23.33203125" customWidth="1"/>
    <col min="1541" max="1541" width="10.5546875" customWidth="1"/>
    <col min="1542" max="1542" width="0" hidden="1" customWidth="1"/>
    <col min="1543" max="1543" width="11.109375" customWidth="1"/>
    <col min="1544" max="1544" width="9.6640625" bestFit="1" customWidth="1"/>
    <col min="1545" max="1545" width="10.44140625" customWidth="1"/>
    <col min="1546" max="1546" width="11" customWidth="1"/>
    <col min="1790" max="1790" width="1" customWidth="1"/>
    <col min="1791" max="1791" width="4.33203125" customWidth="1"/>
    <col min="1792" max="1792" width="6" customWidth="1"/>
    <col min="1793" max="1793" width="5.6640625" customWidth="1"/>
    <col min="1794" max="1794" width="7.109375" customWidth="1"/>
    <col min="1795" max="1795" width="8.33203125" customWidth="1"/>
    <col min="1796" max="1796" width="23.33203125" customWidth="1"/>
    <col min="1797" max="1797" width="10.5546875" customWidth="1"/>
    <col min="1798" max="1798" width="0" hidden="1" customWidth="1"/>
    <col min="1799" max="1799" width="11.109375" customWidth="1"/>
    <col min="1800" max="1800" width="9.6640625" bestFit="1" customWidth="1"/>
    <col min="1801" max="1801" width="10.44140625" customWidth="1"/>
    <col min="1802" max="1802" width="11" customWidth="1"/>
    <col min="2046" max="2046" width="1" customWidth="1"/>
    <col min="2047" max="2047" width="4.33203125" customWidth="1"/>
    <col min="2048" max="2048" width="6" customWidth="1"/>
    <col min="2049" max="2049" width="5.6640625" customWidth="1"/>
    <col min="2050" max="2050" width="7.109375" customWidth="1"/>
    <col min="2051" max="2051" width="8.33203125" customWidth="1"/>
    <col min="2052" max="2052" width="23.33203125" customWidth="1"/>
    <col min="2053" max="2053" width="10.5546875" customWidth="1"/>
    <col min="2054" max="2054" width="0" hidden="1" customWidth="1"/>
    <col min="2055" max="2055" width="11.109375" customWidth="1"/>
    <col min="2056" max="2056" width="9.6640625" bestFit="1" customWidth="1"/>
    <col min="2057" max="2057" width="10.44140625" customWidth="1"/>
    <col min="2058" max="2058" width="11" customWidth="1"/>
    <col min="2302" max="2302" width="1" customWidth="1"/>
    <col min="2303" max="2303" width="4.33203125" customWidth="1"/>
    <col min="2304" max="2304" width="6" customWidth="1"/>
    <col min="2305" max="2305" width="5.6640625" customWidth="1"/>
    <col min="2306" max="2306" width="7.109375" customWidth="1"/>
    <col min="2307" max="2307" width="8.33203125" customWidth="1"/>
    <col min="2308" max="2308" width="23.33203125" customWidth="1"/>
    <col min="2309" max="2309" width="10.5546875" customWidth="1"/>
    <col min="2310" max="2310" width="0" hidden="1" customWidth="1"/>
    <col min="2311" max="2311" width="11.109375" customWidth="1"/>
    <col min="2312" max="2312" width="9.6640625" bestFit="1" customWidth="1"/>
    <col min="2313" max="2313" width="10.44140625" customWidth="1"/>
    <col min="2314" max="2314" width="11" customWidth="1"/>
    <col min="2558" max="2558" width="1" customWidth="1"/>
    <col min="2559" max="2559" width="4.33203125" customWidth="1"/>
    <col min="2560" max="2560" width="6" customWidth="1"/>
    <col min="2561" max="2561" width="5.6640625" customWidth="1"/>
    <col min="2562" max="2562" width="7.109375" customWidth="1"/>
    <col min="2563" max="2563" width="8.33203125" customWidth="1"/>
    <col min="2564" max="2564" width="23.33203125" customWidth="1"/>
    <col min="2565" max="2565" width="10.5546875" customWidth="1"/>
    <col min="2566" max="2566" width="0" hidden="1" customWidth="1"/>
    <col min="2567" max="2567" width="11.109375" customWidth="1"/>
    <col min="2568" max="2568" width="9.6640625" bestFit="1" customWidth="1"/>
    <col min="2569" max="2569" width="10.44140625" customWidth="1"/>
    <col min="2570" max="2570" width="11" customWidth="1"/>
    <col min="2814" max="2814" width="1" customWidth="1"/>
    <col min="2815" max="2815" width="4.33203125" customWidth="1"/>
    <col min="2816" max="2816" width="6" customWidth="1"/>
    <col min="2817" max="2817" width="5.6640625" customWidth="1"/>
    <col min="2818" max="2818" width="7.109375" customWidth="1"/>
    <col min="2819" max="2819" width="8.33203125" customWidth="1"/>
    <col min="2820" max="2820" width="23.33203125" customWidth="1"/>
    <col min="2821" max="2821" width="10.5546875" customWidth="1"/>
    <col min="2822" max="2822" width="0" hidden="1" customWidth="1"/>
    <col min="2823" max="2823" width="11.109375" customWidth="1"/>
    <col min="2824" max="2824" width="9.6640625" bestFit="1" customWidth="1"/>
    <col min="2825" max="2825" width="10.44140625" customWidth="1"/>
    <col min="2826" max="2826" width="11" customWidth="1"/>
    <col min="3070" max="3070" width="1" customWidth="1"/>
    <col min="3071" max="3071" width="4.33203125" customWidth="1"/>
    <col min="3072" max="3072" width="6" customWidth="1"/>
    <col min="3073" max="3073" width="5.6640625" customWidth="1"/>
    <col min="3074" max="3074" width="7.109375" customWidth="1"/>
    <col min="3075" max="3075" width="8.33203125" customWidth="1"/>
    <col min="3076" max="3076" width="23.33203125" customWidth="1"/>
    <col min="3077" max="3077" width="10.5546875" customWidth="1"/>
    <col min="3078" max="3078" width="0" hidden="1" customWidth="1"/>
    <col min="3079" max="3079" width="11.109375" customWidth="1"/>
    <col min="3080" max="3080" width="9.6640625" bestFit="1" customWidth="1"/>
    <col min="3081" max="3081" width="10.44140625" customWidth="1"/>
    <col min="3082" max="3082" width="11" customWidth="1"/>
    <col min="3326" max="3326" width="1" customWidth="1"/>
    <col min="3327" max="3327" width="4.33203125" customWidth="1"/>
    <col min="3328" max="3328" width="6" customWidth="1"/>
    <col min="3329" max="3329" width="5.6640625" customWidth="1"/>
    <col min="3330" max="3330" width="7.109375" customWidth="1"/>
    <col min="3331" max="3331" width="8.33203125" customWidth="1"/>
    <col min="3332" max="3332" width="23.33203125" customWidth="1"/>
    <col min="3333" max="3333" width="10.5546875" customWidth="1"/>
    <col min="3334" max="3334" width="0" hidden="1" customWidth="1"/>
    <col min="3335" max="3335" width="11.109375" customWidth="1"/>
    <col min="3336" max="3336" width="9.6640625" bestFit="1" customWidth="1"/>
    <col min="3337" max="3337" width="10.44140625" customWidth="1"/>
    <col min="3338" max="3338" width="11" customWidth="1"/>
    <col min="3582" max="3582" width="1" customWidth="1"/>
    <col min="3583" max="3583" width="4.33203125" customWidth="1"/>
    <col min="3584" max="3584" width="6" customWidth="1"/>
    <col min="3585" max="3585" width="5.6640625" customWidth="1"/>
    <col min="3586" max="3586" width="7.109375" customWidth="1"/>
    <col min="3587" max="3587" width="8.33203125" customWidth="1"/>
    <col min="3588" max="3588" width="23.33203125" customWidth="1"/>
    <col min="3589" max="3589" width="10.5546875" customWidth="1"/>
    <col min="3590" max="3590" width="0" hidden="1" customWidth="1"/>
    <col min="3591" max="3591" width="11.109375" customWidth="1"/>
    <col min="3592" max="3592" width="9.6640625" bestFit="1" customWidth="1"/>
    <col min="3593" max="3593" width="10.44140625" customWidth="1"/>
    <col min="3594" max="3594" width="11" customWidth="1"/>
    <col min="3838" max="3838" width="1" customWidth="1"/>
    <col min="3839" max="3839" width="4.33203125" customWidth="1"/>
    <col min="3840" max="3840" width="6" customWidth="1"/>
    <col min="3841" max="3841" width="5.6640625" customWidth="1"/>
    <col min="3842" max="3842" width="7.109375" customWidth="1"/>
    <col min="3843" max="3843" width="8.33203125" customWidth="1"/>
    <col min="3844" max="3844" width="23.33203125" customWidth="1"/>
    <col min="3845" max="3845" width="10.5546875" customWidth="1"/>
    <col min="3846" max="3846" width="0" hidden="1" customWidth="1"/>
    <col min="3847" max="3847" width="11.109375" customWidth="1"/>
    <col min="3848" max="3848" width="9.6640625" bestFit="1" customWidth="1"/>
    <col min="3849" max="3849" width="10.44140625" customWidth="1"/>
    <col min="3850" max="3850" width="11" customWidth="1"/>
    <col min="4094" max="4094" width="1" customWidth="1"/>
    <col min="4095" max="4095" width="4.33203125" customWidth="1"/>
    <col min="4096" max="4096" width="6" customWidth="1"/>
    <col min="4097" max="4097" width="5.6640625" customWidth="1"/>
    <col min="4098" max="4098" width="7.109375" customWidth="1"/>
    <col min="4099" max="4099" width="8.33203125" customWidth="1"/>
    <col min="4100" max="4100" width="23.33203125" customWidth="1"/>
    <col min="4101" max="4101" width="10.5546875" customWidth="1"/>
    <col min="4102" max="4102" width="0" hidden="1" customWidth="1"/>
    <col min="4103" max="4103" width="11.109375" customWidth="1"/>
    <col min="4104" max="4104" width="9.6640625" bestFit="1" customWidth="1"/>
    <col min="4105" max="4105" width="10.44140625" customWidth="1"/>
    <col min="4106" max="4106" width="11" customWidth="1"/>
    <col min="4350" max="4350" width="1" customWidth="1"/>
    <col min="4351" max="4351" width="4.33203125" customWidth="1"/>
    <col min="4352" max="4352" width="6" customWidth="1"/>
    <col min="4353" max="4353" width="5.6640625" customWidth="1"/>
    <col min="4354" max="4354" width="7.109375" customWidth="1"/>
    <col min="4355" max="4355" width="8.33203125" customWidth="1"/>
    <col min="4356" max="4356" width="23.33203125" customWidth="1"/>
    <col min="4357" max="4357" width="10.5546875" customWidth="1"/>
    <col min="4358" max="4358" width="0" hidden="1" customWidth="1"/>
    <col min="4359" max="4359" width="11.109375" customWidth="1"/>
    <col min="4360" max="4360" width="9.6640625" bestFit="1" customWidth="1"/>
    <col min="4361" max="4361" width="10.44140625" customWidth="1"/>
    <col min="4362" max="4362" width="11" customWidth="1"/>
    <col min="4606" max="4606" width="1" customWidth="1"/>
    <col min="4607" max="4607" width="4.33203125" customWidth="1"/>
    <col min="4608" max="4608" width="6" customWidth="1"/>
    <col min="4609" max="4609" width="5.6640625" customWidth="1"/>
    <col min="4610" max="4610" width="7.109375" customWidth="1"/>
    <col min="4611" max="4611" width="8.33203125" customWidth="1"/>
    <col min="4612" max="4612" width="23.33203125" customWidth="1"/>
    <col min="4613" max="4613" width="10.5546875" customWidth="1"/>
    <col min="4614" max="4614" width="0" hidden="1" customWidth="1"/>
    <col min="4615" max="4615" width="11.109375" customWidth="1"/>
    <col min="4616" max="4616" width="9.6640625" bestFit="1" customWidth="1"/>
    <col min="4617" max="4617" width="10.44140625" customWidth="1"/>
    <col min="4618" max="4618" width="11" customWidth="1"/>
    <col min="4862" max="4862" width="1" customWidth="1"/>
    <col min="4863" max="4863" width="4.33203125" customWidth="1"/>
    <col min="4864" max="4864" width="6" customWidth="1"/>
    <col min="4865" max="4865" width="5.6640625" customWidth="1"/>
    <col min="4866" max="4866" width="7.109375" customWidth="1"/>
    <col min="4867" max="4867" width="8.33203125" customWidth="1"/>
    <col min="4868" max="4868" width="23.33203125" customWidth="1"/>
    <col min="4869" max="4869" width="10.5546875" customWidth="1"/>
    <col min="4870" max="4870" width="0" hidden="1" customWidth="1"/>
    <col min="4871" max="4871" width="11.109375" customWidth="1"/>
    <col min="4872" max="4872" width="9.6640625" bestFit="1" customWidth="1"/>
    <col min="4873" max="4873" width="10.44140625" customWidth="1"/>
    <col min="4874" max="4874" width="11" customWidth="1"/>
    <col min="5118" max="5118" width="1" customWidth="1"/>
    <col min="5119" max="5119" width="4.33203125" customWidth="1"/>
    <col min="5120" max="5120" width="6" customWidth="1"/>
    <col min="5121" max="5121" width="5.6640625" customWidth="1"/>
    <col min="5122" max="5122" width="7.109375" customWidth="1"/>
    <col min="5123" max="5123" width="8.33203125" customWidth="1"/>
    <col min="5124" max="5124" width="23.33203125" customWidth="1"/>
    <col min="5125" max="5125" width="10.5546875" customWidth="1"/>
    <col min="5126" max="5126" width="0" hidden="1" customWidth="1"/>
    <col min="5127" max="5127" width="11.109375" customWidth="1"/>
    <col min="5128" max="5128" width="9.6640625" bestFit="1" customWidth="1"/>
    <col min="5129" max="5129" width="10.44140625" customWidth="1"/>
    <col min="5130" max="5130" width="11" customWidth="1"/>
    <col min="5374" max="5374" width="1" customWidth="1"/>
    <col min="5375" max="5375" width="4.33203125" customWidth="1"/>
    <col min="5376" max="5376" width="6" customWidth="1"/>
    <col min="5377" max="5377" width="5.6640625" customWidth="1"/>
    <col min="5378" max="5378" width="7.109375" customWidth="1"/>
    <col min="5379" max="5379" width="8.33203125" customWidth="1"/>
    <col min="5380" max="5380" width="23.33203125" customWidth="1"/>
    <col min="5381" max="5381" width="10.5546875" customWidth="1"/>
    <col min="5382" max="5382" width="0" hidden="1" customWidth="1"/>
    <col min="5383" max="5383" width="11.109375" customWidth="1"/>
    <col min="5384" max="5384" width="9.6640625" bestFit="1" customWidth="1"/>
    <col min="5385" max="5385" width="10.44140625" customWidth="1"/>
    <col min="5386" max="5386" width="11" customWidth="1"/>
    <col min="5630" max="5630" width="1" customWidth="1"/>
    <col min="5631" max="5631" width="4.33203125" customWidth="1"/>
    <col min="5632" max="5632" width="6" customWidth="1"/>
    <col min="5633" max="5633" width="5.6640625" customWidth="1"/>
    <col min="5634" max="5634" width="7.109375" customWidth="1"/>
    <col min="5635" max="5635" width="8.33203125" customWidth="1"/>
    <col min="5636" max="5636" width="23.33203125" customWidth="1"/>
    <col min="5637" max="5637" width="10.5546875" customWidth="1"/>
    <col min="5638" max="5638" width="0" hidden="1" customWidth="1"/>
    <col min="5639" max="5639" width="11.109375" customWidth="1"/>
    <col min="5640" max="5640" width="9.6640625" bestFit="1" customWidth="1"/>
    <col min="5641" max="5641" width="10.44140625" customWidth="1"/>
    <col min="5642" max="5642" width="11" customWidth="1"/>
    <col min="5886" max="5886" width="1" customWidth="1"/>
    <col min="5887" max="5887" width="4.33203125" customWidth="1"/>
    <col min="5888" max="5888" width="6" customWidth="1"/>
    <col min="5889" max="5889" width="5.6640625" customWidth="1"/>
    <col min="5890" max="5890" width="7.109375" customWidth="1"/>
    <col min="5891" max="5891" width="8.33203125" customWidth="1"/>
    <col min="5892" max="5892" width="23.33203125" customWidth="1"/>
    <col min="5893" max="5893" width="10.5546875" customWidth="1"/>
    <col min="5894" max="5894" width="0" hidden="1" customWidth="1"/>
    <col min="5895" max="5895" width="11.109375" customWidth="1"/>
    <col min="5896" max="5896" width="9.6640625" bestFit="1" customWidth="1"/>
    <col min="5897" max="5897" width="10.44140625" customWidth="1"/>
    <col min="5898" max="5898" width="11" customWidth="1"/>
    <col min="6142" max="6142" width="1" customWidth="1"/>
    <col min="6143" max="6143" width="4.33203125" customWidth="1"/>
    <col min="6144" max="6144" width="6" customWidth="1"/>
    <col min="6145" max="6145" width="5.6640625" customWidth="1"/>
    <col min="6146" max="6146" width="7.109375" customWidth="1"/>
    <col min="6147" max="6147" width="8.33203125" customWidth="1"/>
    <col min="6148" max="6148" width="23.33203125" customWidth="1"/>
    <col min="6149" max="6149" width="10.5546875" customWidth="1"/>
    <col min="6150" max="6150" width="0" hidden="1" customWidth="1"/>
    <col min="6151" max="6151" width="11.109375" customWidth="1"/>
    <col min="6152" max="6152" width="9.6640625" bestFit="1" customWidth="1"/>
    <col min="6153" max="6153" width="10.44140625" customWidth="1"/>
    <col min="6154" max="6154" width="11" customWidth="1"/>
    <col min="6398" max="6398" width="1" customWidth="1"/>
    <col min="6399" max="6399" width="4.33203125" customWidth="1"/>
    <col min="6400" max="6400" width="6" customWidth="1"/>
    <col min="6401" max="6401" width="5.6640625" customWidth="1"/>
    <col min="6402" max="6402" width="7.109375" customWidth="1"/>
    <col min="6403" max="6403" width="8.33203125" customWidth="1"/>
    <col min="6404" max="6404" width="23.33203125" customWidth="1"/>
    <col min="6405" max="6405" width="10.5546875" customWidth="1"/>
    <col min="6406" max="6406" width="0" hidden="1" customWidth="1"/>
    <col min="6407" max="6407" width="11.109375" customWidth="1"/>
    <col min="6408" max="6408" width="9.6640625" bestFit="1" customWidth="1"/>
    <col min="6409" max="6409" width="10.44140625" customWidth="1"/>
    <col min="6410" max="6410" width="11" customWidth="1"/>
    <col min="6654" max="6654" width="1" customWidth="1"/>
    <col min="6655" max="6655" width="4.33203125" customWidth="1"/>
    <col min="6656" max="6656" width="6" customWidth="1"/>
    <col min="6657" max="6657" width="5.6640625" customWidth="1"/>
    <col min="6658" max="6658" width="7.109375" customWidth="1"/>
    <col min="6659" max="6659" width="8.33203125" customWidth="1"/>
    <col min="6660" max="6660" width="23.33203125" customWidth="1"/>
    <col min="6661" max="6661" width="10.5546875" customWidth="1"/>
    <col min="6662" max="6662" width="0" hidden="1" customWidth="1"/>
    <col min="6663" max="6663" width="11.109375" customWidth="1"/>
    <col min="6664" max="6664" width="9.6640625" bestFit="1" customWidth="1"/>
    <col min="6665" max="6665" width="10.44140625" customWidth="1"/>
    <col min="6666" max="6666" width="11" customWidth="1"/>
    <col min="6910" max="6910" width="1" customWidth="1"/>
    <col min="6911" max="6911" width="4.33203125" customWidth="1"/>
    <col min="6912" max="6912" width="6" customWidth="1"/>
    <col min="6913" max="6913" width="5.6640625" customWidth="1"/>
    <col min="6914" max="6914" width="7.109375" customWidth="1"/>
    <col min="6915" max="6915" width="8.33203125" customWidth="1"/>
    <col min="6916" max="6916" width="23.33203125" customWidth="1"/>
    <col min="6917" max="6917" width="10.5546875" customWidth="1"/>
    <col min="6918" max="6918" width="0" hidden="1" customWidth="1"/>
    <col min="6919" max="6919" width="11.109375" customWidth="1"/>
    <col min="6920" max="6920" width="9.6640625" bestFit="1" customWidth="1"/>
    <col min="6921" max="6921" width="10.44140625" customWidth="1"/>
    <col min="6922" max="6922" width="11" customWidth="1"/>
    <col min="7166" max="7166" width="1" customWidth="1"/>
    <col min="7167" max="7167" width="4.33203125" customWidth="1"/>
    <col min="7168" max="7168" width="6" customWidth="1"/>
    <col min="7169" max="7169" width="5.6640625" customWidth="1"/>
    <col min="7170" max="7170" width="7.109375" customWidth="1"/>
    <col min="7171" max="7171" width="8.33203125" customWidth="1"/>
    <col min="7172" max="7172" width="23.33203125" customWidth="1"/>
    <col min="7173" max="7173" width="10.5546875" customWidth="1"/>
    <col min="7174" max="7174" width="0" hidden="1" customWidth="1"/>
    <col min="7175" max="7175" width="11.109375" customWidth="1"/>
    <col min="7176" max="7176" width="9.6640625" bestFit="1" customWidth="1"/>
    <col min="7177" max="7177" width="10.44140625" customWidth="1"/>
    <col min="7178" max="7178" width="11" customWidth="1"/>
    <col min="7422" max="7422" width="1" customWidth="1"/>
    <col min="7423" max="7423" width="4.33203125" customWidth="1"/>
    <col min="7424" max="7424" width="6" customWidth="1"/>
    <col min="7425" max="7425" width="5.6640625" customWidth="1"/>
    <col min="7426" max="7426" width="7.109375" customWidth="1"/>
    <col min="7427" max="7427" width="8.33203125" customWidth="1"/>
    <col min="7428" max="7428" width="23.33203125" customWidth="1"/>
    <col min="7429" max="7429" width="10.5546875" customWidth="1"/>
    <col min="7430" max="7430" width="0" hidden="1" customWidth="1"/>
    <col min="7431" max="7431" width="11.109375" customWidth="1"/>
    <col min="7432" max="7432" width="9.6640625" bestFit="1" customWidth="1"/>
    <col min="7433" max="7433" width="10.44140625" customWidth="1"/>
    <col min="7434" max="7434" width="11" customWidth="1"/>
    <col min="7678" max="7678" width="1" customWidth="1"/>
    <col min="7679" max="7679" width="4.33203125" customWidth="1"/>
    <col min="7680" max="7680" width="6" customWidth="1"/>
    <col min="7681" max="7681" width="5.6640625" customWidth="1"/>
    <col min="7682" max="7682" width="7.109375" customWidth="1"/>
    <col min="7683" max="7683" width="8.33203125" customWidth="1"/>
    <col min="7684" max="7684" width="23.33203125" customWidth="1"/>
    <col min="7685" max="7685" width="10.5546875" customWidth="1"/>
    <col min="7686" max="7686" width="0" hidden="1" customWidth="1"/>
    <col min="7687" max="7687" width="11.109375" customWidth="1"/>
    <col min="7688" max="7688" width="9.6640625" bestFit="1" customWidth="1"/>
    <col min="7689" max="7689" width="10.44140625" customWidth="1"/>
    <col min="7690" max="7690" width="11" customWidth="1"/>
    <col min="7934" max="7934" width="1" customWidth="1"/>
    <col min="7935" max="7935" width="4.33203125" customWidth="1"/>
    <col min="7936" max="7936" width="6" customWidth="1"/>
    <col min="7937" max="7937" width="5.6640625" customWidth="1"/>
    <col min="7938" max="7938" width="7.109375" customWidth="1"/>
    <col min="7939" max="7939" width="8.33203125" customWidth="1"/>
    <col min="7940" max="7940" width="23.33203125" customWidth="1"/>
    <col min="7941" max="7941" width="10.5546875" customWidth="1"/>
    <col min="7942" max="7942" width="0" hidden="1" customWidth="1"/>
    <col min="7943" max="7943" width="11.109375" customWidth="1"/>
    <col min="7944" max="7944" width="9.6640625" bestFit="1" customWidth="1"/>
    <col min="7945" max="7945" width="10.44140625" customWidth="1"/>
    <col min="7946" max="7946" width="11" customWidth="1"/>
    <col min="8190" max="8190" width="1" customWidth="1"/>
    <col min="8191" max="8191" width="4.33203125" customWidth="1"/>
    <col min="8192" max="8192" width="6" customWidth="1"/>
    <col min="8193" max="8193" width="5.6640625" customWidth="1"/>
    <col min="8194" max="8194" width="7.109375" customWidth="1"/>
    <col min="8195" max="8195" width="8.33203125" customWidth="1"/>
    <col min="8196" max="8196" width="23.33203125" customWidth="1"/>
    <col min="8197" max="8197" width="10.5546875" customWidth="1"/>
    <col min="8198" max="8198" width="0" hidden="1" customWidth="1"/>
    <col min="8199" max="8199" width="11.109375" customWidth="1"/>
    <col min="8200" max="8200" width="9.6640625" bestFit="1" customWidth="1"/>
    <col min="8201" max="8201" width="10.44140625" customWidth="1"/>
    <col min="8202" max="8202" width="11" customWidth="1"/>
    <col min="8446" max="8446" width="1" customWidth="1"/>
    <col min="8447" max="8447" width="4.33203125" customWidth="1"/>
    <col min="8448" max="8448" width="6" customWidth="1"/>
    <col min="8449" max="8449" width="5.6640625" customWidth="1"/>
    <col min="8450" max="8450" width="7.109375" customWidth="1"/>
    <col min="8451" max="8451" width="8.33203125" customWidth="1"/>
    <col min="8452" max="8452" width="23.33203125" customWidth="1"/>
    <col min="8453" max="8453" width="10.5546875" customWidth="1"/>
    <col min="8454" max="8454" width="0" hidden="1" customWidth="1"/>
    <col min="8455" max="8455" width="11.109375" customWidth="1"/>
    <col min="8456" max="8456" width="9.6640625" bestFit="1" customWidth="1"/>
    <col min="8457" max="8457" width="10.44140625" customWidth="1"/>
    <col min="8458" max="8458" width="11" customWidth="1"/>
    <col min="8702" max="8702" width="1" customWidth="1"/>
    <col min="8703" max="8703" width="4.33203125" customWidth="1"/>
    <col min="8704" max="8704" width="6" customWidth="1"/>
    <col min="8705" max="8705" width="5.6640625" customWidth="1"/>
    <col min="8706" max="8706" width="7.109375" customWidth="1"/>
    <col min="8707" max="8707" width="8.33203125" customWidth="1"/>
    <col min="8708" max="8708" width="23.33203125" customWidth="1"/>
    <col min="8709" max="8709" width="10.5546875" customWidth="1"/>
    <col min="8710" max="8710" width="0" hidden="1" customWidth="1"/>
    <col min="8711" max="8711" width="11.109375" customWidth="1"/>
    <col min="8712" max="8712" width="9.6640625" bestFit="1" customWidth="1"/>
    <col min="8713" max="8713" width="10.44140625" customWidth="1"/>
    <col min="8714" max="8714" width="11" customWidth="1"/>
    <col min="8958" max="8958" width="1" customWidth="1"/>
    <col min="8959" max="8959" width="4.33203125" customWidth="1"/>
    <col min="8960" max="8960" width="6" customWidth="1"/>
    <col min="8961" max="8961" width="5.6640625" customWidth="1"/>
    <col min="8962" max="8962" width="7.109375" customWidth="1"/>
    <col min="8963" max="8963" width="8.33203125" customWidth="1"/>
    <col min="8964" max="8964" width="23.33203125" customWidth="1"/>
    <col min="8965" max="8965" width="10.5546875" customWidth="1"/>
    <col min="8966" max="8966" width="0" hidden="1" customWidth="1"/>
    <col min="8967" max="8967" width="11.109375" customWidth="1"/>
    <col min="8968" max="8968" width="9.6640625" bestFit="1" customWidth="1"/>
    <col min="8969" max="8969" width="10.44140625" customWidth="1"/>
    <col min="8970" max="8970" width="11" customWidth="1"/>
    <col min="9214" max="9214" width="1" customWidth="1"/>
    <col min="9215" max="9215" width="4.33203125" customWidth="1"/>
    <col min="9216" max="9216" width="6" customWidth="1"/>
    <col min="9217" max="9217" width="5.6640625" customWidth="1"/>
    <col min="9218" max="9218" width="7.109375" customWidth="1"/>
    <col min="9219" max="9219" width="8.33203125" customWidth="1"/>
    <col min="9220" max="9220" width="23.33203125" customWidth="1"/>
    <col min="9221" max="9221" width="10.5546875" customWidth="1"/>
    <col min="9222" max="9222" width="0" hidden="1" customWidth="1"/>
    <col min="9223" max="9223" width="11.109375" customWidth="1"/>
    <col min="9224" max="9224" width="9.6640625" bestFit="1" customWidth="1"/>
    <col min="9225" max="9225" width="10.44140625" customWidth="1"/>
    <col min="9226" max="9226" width="11" customWidth="1"/>
    <col min="9470" max="9470" width="1" customWidth="1"/>
    <col min="9471" max="9471" width="4.33203125" customWidth="1"/>
    <col min="9472" max="9472" width="6" customWidth="1"/>
    <col min="9473" max="9473" width="5.6640625" customWidth="1"/>
    <col min="9474" max="9474" width="7.109375" customWidth="1"/>
    <col min="9475" max="9475" width="8.33203125" customWidth="1"/>
    <col min="9476" max="9476" width="23.33203125" customWidth="1"/>
    <col min="9477" max="9477" width="10.5546875" customWidth="1"/>
    <col min="9478" max="9478" width="0" hidden="1" customWidth="1"/>
    <col min="9479" max="9479" width="11.109375" customWidth="1"/>
    <col min="9480" max="9480" width="9.6640625" bestFit="1" customWidth="1"/>
    <col min="9481" max="9481" width="10.44140625" customWidth="1"/>
    <col min="9482" max="9482" width="11" customWidth="1"/>
    <col min="9726" max="9726" width="1" customWidth="1"/>
    <col min="9727" max="9727" width="4.33203125" customWidth="1"/>
    <col min="9728" max="9728" width="6" customWidth="1"/>
    <col min="9729" max="9729" width="5.6640625" customWidth="1"/>
    <col min="9730" max="9730" width="7.109375" customWidth="1"/>
    <col min="9731" max="9731" width="8.33203125" customWidth="1"/>
    <col min="9732" max="9732" width="23.33203125" customWidth="1"/>
    <col min="9733" max="9733" width="10.5546875" customWidth="1"/>
    <col min="9734" max="9734" width="0" hidden="1" customWidth="1"/>
    <col min="9735" max="9735" width="11.109375" customWidth="1"/>
    <col min="9736" max="9736" width="9.6640625" bestFit="1" customWidth="1"/>
    <col min="9737" max="9737" width="10.44140625" customWidth="1"/>
    <col min="9738" max="9738" width="11" customWidth="1"/>
    <col min="9982" max="9982" width="1" customWidth="1"/>
    <col min="9983" max="9983" width="4.33203125" customWidth="1"/>
    <col min="9984" max="9984" width="6" customWidth="1"/>
    <col min="9985" max="9985" width="5.6640625" customWidth="1"/>
    <col min="9986" max="9986" width="7.109375" customWidth="1"/>
    <col min="9987" max="9987" width="8.33203125" customWidth="1"/>
    <col min="9988" max="9988" width="23.33203125" customWidth="1"/>
    <col min="9989" max="9989" width="10.5546875" customWidth="1"/>
    <col min="9990" max="9990" width="0" hidden="1" customWidth="1"/>
    <col min="9991" max="9991" width="11.109375" customWidth="1"/>
    <col min="9992" max="9992" width="9.6640625" bestFit="1" customWidth="1"/>
    <col min="9993" max="9993" width="10.44140625" customWidth="1"/>
    <col min="9994" max="9994" width="11" customWidth="1"/>
    <col min="10238" max="10238" width="1" customWidth="1"/>
    <col min="10239" max="10239" width="4.33203125" customWidth="1"/>
    <col min="10240" max="10240" width="6" customWidth="1"/>
    <col min="10241" max="10241" width="5.6640625" customWidth="1"/>
    <col min="10242" max="10242" width="7.109375" customWidth="1"/>
    <col min="10243" max="10243" width="8.33203125" customWidth="1"/>
    <col min="10244" max="10244" width="23.33203125" customWidth="1"/>
    <col min="10245" max="10245" width="10.5546875" customWidth="1"/>
    <col min="10246" max="10246" width="0" hidden="1" customWidth="1"/>
    <col min="10247" max="10247" width="11.109375" customWidth="1"/>
    <col min="10248" max="10248" width="9.6640625" bestFit="1" customWidth="1"/>
    <col min="10249" max="10249" width="10.44140625" customWidth="1"/>
    <col min="10250" max="10250" width="11" customWidth="1"/>
    <col min="10494" max="10494" width="1" customWidth="1"/>
    <col min="10495" max="10495" width="4.33203125" customWidth="1"/>
    <col min="10496" max="10496" width="6" customWidth="1"/>
    <col min="10497" max="10497" width="5.6640625" customWidth="1"/>
    <col min="10498" max="10498" width="7.109375" customWidth="1"/>
    <col min="10499" max="10499" width="8.33203125" customWidth="1"/>
    <col min="10500" max="10500" width="23.33203125" customWidth="1"/>
    <col min="10501" max="10501" width="10.5546875" customWidth="1"/>
    <col min="10502" max="10502" width="0" hidden="1" customWidth="1"/>
    <col min="10503" max="10503" width="11.109375" customWidth="1"/>
    <col min="10504" max="10504" width="9.6640625" bestFit="1" customWidth="1"/>
    <col min="10505" max="10505" width="10.44140625" customWidth="1"/>
    <col min="10506" max="10506" width="11" customWidth="1"/>
    <col min="10750" max="10750" width="1" customWidth="1"/>
    <col min="10751" max="10751" width="4.33203125" customWidth="1"/>
    <col min="10752" max="10752" width="6" customWidth="1"/>
    <col min="10753" max="10753" width="5.6640625" customWidth="1"/>
    <col min="10754" max="10754" width="7.109375" customWidth="1"/>
    <col min="10755" max="10755" width="8.33203125" customWidth="1"/>
    <col min="10756" max="10756" width="23.33203125" customWidth="1"/>
    <col min="10757" max="10757" width="10.5546875" customWidth="1"/>
    <col min="10758" max="10758" width="0" hidden="1" customWidth="1"/>
    <col min="10759" max="10759" width="11.109375" customWidth="1"/>
    <col min="10760" max="10760" width="9.6640625" bestFit="1" customWidth="1"/>
    <col min="10761" max="10761" width="10.44140625" customWidth="1"/>
    <col min="10762" max="10762" width="11" customWidth="1"/>
    <col min="11006" max="11006" width="1" customWidth="1"/>
    <col min="11007" max="11007" width="4.33203125" customWidth="1"/>
    <col min="11008" max="11008" width="6" customWidth="1"/>
    <col min="11009" max="11009" width="5.6640625" customWidth="1"/>
    <col min="11010" max="11010" width="7.109375" customWidth="1"/>
    <col min="11011" max="11011" width="8.33203125" customWidth="1"/>
    <col min="11012" max="11012" width="23.33203125" customWidth="1"/>
    <col min="11013" max="11013" width="10.5546875" customWidth="1"/>
    <col min="11014" max="11014" width="0" hidden="1" customWidth="1"/>
    <col min="11015" max="11015" width="11.109375" customWidth="1"/>
    <col min="11016" max="11016" width="9.6640625" bestFit="1" customWidth="1"/>
    <col min="11017" max="11017" width="10.44140625" customWidth="1"/>
    <col min="11018" max="11018" width="11" customWidth="1"/>
    <col min="11262" max="11262" width="1" customWidth="1"/>
    <col min="11263" max="11263" width="4.33203125" customWidth="1"/>
    <col min="11264" max="11264" width="6" customWidth="1"/>
    <col min="11265" max="11265" width="5.6640625" customWidth="1"/>
    <col min="11266" max="11266" width="7.109375" customWidth="1"/>
    <col min="11267" max="11267" width="8.33203125" customWidth="1"/>
    <col min="11268" max="11268" width="23.33203125" customWidth="1"/>
    <col min="11269" max="11269" width="10.5546875" customWidth="1"/>
    <col min="11270" max="11270" width="0" hidden="1" customWidth="1"/>
    <col min="11271" max="11271" width="11.109375" customWidth="1"/>
    <col min="11272" max="11272" width="9.6640625" bestFit="1" customWidth="1"/>
    <col min="11273" max="11273" width="10.44140625" customWidth="1"/>
    <col min="11274" max="11274" width="11" customWidth="1"/>
    <col min="11518" max="11518" width="1" customWidth="1"/>
    <col min="11519" max="11519" width="4.33203125" customWidth="1"/>
    <col min="11520" max="11520" width="6" customWidth="1"/>
    <col min="11521" max="11521" width="5.6640625" customWidth="1"/>
    <col min="11522" max="11522" width="7.109375" customWidth="1"/>
    <col min="11523" max="11523" width="8.33203125" customWidth="1"/>
    <col min="11524" max="11524" width="23.33203125" customWidth="1"/>
    <col min="11525" max="11525" width="10.5546875" customWidth="1"/>
    <col min="11526" max="11526" width="0" hidden="1" customWidth="1"/>
    <col min="11527" max="11527" width="11.109375" customWidth="1"/>
    <col min="11528" max="11528" width="9.6640625" bestFit="1" customWidth="1"/>
    <col min="11529" max="11529" width="10.44140625" customWidth="1"/>
    <col min="11530" max="11530" width="11" customWidth="1"/>
    <col min="11774" max="11774" width="1" customWidth="1"/>
    <col min="11775" max="11775" width="4.33203125" customWidth="1"/>
    <col min="11776" max="11776" width="6" customWidth="1"/>
    <col min="11777" max="11777" width="5.6640625" customWidth="1"/>
    <col min="11778" max="11778" width="7.109375" customWidth="1"/>
    <col min="11779" max="11779" width="8.33203125" customWidth="1"/>
    <col min="11780" max="11780" width="23.33203125" customWidth="1"/>
    <col min="11781" max="11781" width="10.5546875" customWidth="1"/>
    <col min="11782" max="11782" width="0" hidden="1" customWidth="1"/>
    <col min="11783" max="11783" width="11.109375" customWidth="1"/>
    <col min="11784" max="11784" width="9.6640625" bestFit="1" customWidth="1"/>
    <col min="11785" max="11785" width="10.44140625" customWidth="1"/>
    <col min="11786" max="11786" width="11" customWidth="1"/>
    <col min="12030" max="12030" width="1" customWidth="1"/>
    <col min="12031" max="12031" width="4.33203125" customWidth="1"/>
    <col min="12032" max="12032" width="6" customWidth="1"/>
    <col min="12033" max="12033" width="5.6640625" customWidth="1"/>
    <col min="12034" max="12034" width="7.109375" customWidth="1"/>
    <col min="12035" max="12035" width="8.33203125" customWidth="1"/>
    <col min="12036" max="12036" width="23.33203125" customWidth="1"/>
    <col min="12037" max="12037" width="10.5546875" customWidth="1"/>
    <col min="12038" max="12038" width="0" hidden="1" customWidth="1"/>
    <col min="12039" max="12039" width="11.109375" customWidth="1"/>
    <col min="12040" max="12040" width="9.6640625" bestFit="1" customWidth="1"/>
    <col min="12041" max="12041" width="10.44140625" customWidth="1"/>
    <col min="12042" max="12042" width="11" customWidth="1"/>
    <col min="12286" max="12286" width="1" customWidth="1"/>
    <col min="12287" max="12287" width="4.33203125" customWidth="1"/>
    <col min="12288" max="12288" width="6" customWidth="1"/>
    <col min="12289" max="12289" width="5.6640625" customWidth="1"/>
    <col min="12290" max="12290" width="7.109375" customWidth="1"/>
    <col min="12291" max="12291" width="8.33203125" customWidth="1"/>
    <col min="12292" max="12292" width="23.33203125" customWidth="1"/>
    <col min="12293" max="12293" width="10.5546875" customWidth="1"/>
    <col min="12294" max="12294" width="0" hidden="1" customWidth="1"/>
    <col min="12295" max="12295" width="11.109375" customWidth="1"/>
    <col min="12296" max="12296" width="9.6640625" bestFit="1" customWidth="1"/>
    <col min="12297" max="12297" width="10.44140625" customWidth="1"/>
    <col min="12298" max="12298" width="11" customWidth="1"/>
    <col min="12542" max="12542" width="1" customWidth="1"/>
    <col min="12543" max="12543" width="4.33203125" customWidth="1"/>
    <col min="12544" max="12544" width="6" customWidth="1"/>
    <col min="12545" max="12545" width="5.6640625" customWidth="1"/>
    <col min="12546" max="12546" width="7.109375" customWidth="1"/>
    <col min="12547" max="12547" width="8.33203125" customWidth="1"/>
    <col min="12548" max="12548" width="23.33203125" customWidth="1"/>
    <col min="12549" max="12549" width="10.5546875" customWidth="1"/>
    <col min="12550" max="12550" width="0" hidden="1" customWidth="1"/>
    <col min="12551" max="12551" width="11.109375" customWidth="1"/>
    <col min="12552" max="12552" width="9.6640625" bestFit="1" customWidth="1"/>
    <col min="12553" max="12553" width="10.44140625" customWidth="1"/>
    <col min="12554" max="12554" width="11" customWidth="1"/>
    <col min="12798" max="12798" width="1" customWidth="1"/>
    <col min="12799" max="12799" width="4.33203125" customWidth="1"/>
    <col min="12800" max="12800" width="6" customWidth="1"/>
    <col min="12801" max="12801" width="5.6640625" customWidth="1"/>
    <col min="12802" max="12802" width="7.109375" customWidth="1"/>
    <col min="12803" max="12803" width="8.33203125" customWidth="1"/>
    <col min="12804" max="12804" width="23.33203125" customWidth="1"/>
    <col min="12805" max="12805" width="10.5546875" customWidth="1"/>
    <col min="12806" max="12806" width="0" hidden="1" customWidth="1"/>
    <col min="12807" max="12807" width="11.109375" customWidth="1"/>
    <col min="12808" max="12808" width="9.6640625" bestFit="1" customWidth="1"/>
    <col min="12809" max="12809" width="10.44140625" customWidth="1"/>
    <col min="12810" max="12810" width="11" customWidth="1"/>
    <col min="13054" max="13054" width="1" customWidth="1"/>
    <col min="13055" max="13055" width="4.33203125" customWidth="1"/>
    <col min="13056" max="13056" width="6" customWidth="1"/>
    <col min="13057" max="13057" width="5.6640625" customWidth="1"/>
    <col min="13058" max="13058" width="7.109375" customWidth="1"/>
    <col min="13059" max="13059" width="8.33203125" customWidth="1"/>
    <col min="13060" max="13060" width="23.33203125" customWidth="1"/>
    <col min="13061" max="13061" width="10.5546875" customWidth="1"/>
    <col min="13062" max="13062" width="0" hidden="1" customWidth="1"/>
    <col min="13063" max="13063" width="11.109375" customWidth="1"/>
    <col min="13064" max="13064" width="9.6640625" bestFit="1" customWidth="1"/>
    <col min="13065" max="13065" width="10.44140625" customWidth="1"/>
    <col min="13066" max="13066" width="11" customWidth="1"/>
    <col min="13310" max="13310" width="1" customWidth="1"/>
    <col min="13311" max="13311" width="4.33203125" customWidth="1"/>
    <col min="13312" max="13312" width="6" customWidth="1"/>
    <col min="13313" max="13313" width="5.6640625" customWidth="1"/>
    <col min="13314" max="13314" width="7.109375" customWidth="1"/>
    <col min="13315" max="13315" width="8.33203125" customWidth="1"/>
    <col min="13316" max="13316" width="23.33203125" customWidth="1"/>
    <col min="13317" max="13317" width="10.5546875" customWidth="1"/>
    <col min="13318" max="13318" width="0" hidden="1" customWidth="1"/>
    <col min="13319" max="13319" width="11.109375" customWidth="1"/>
    <col min="13320" max="13320" width="9.6640625" bestFit="1" customWidth="1"/>
    <col min="13321" max="13321" width="10.44140625" customWidth="1"/>
    <col min="13322" max="13322" width="11" customWidth="1"/>
    <col min="13566" max="13566" width="1" customWidth="1"/>
    <col min="13567" max="13567" width="4.33203125" customWidth="1"/>
    <col min="13568" max="13568" width="6" customWidth="1"/>
    <col min="13569" max="13569" width="5.6640625" customWidth="1"/>
    <col min="13570" max="13570" width="7.109375" customWidth="1"/>
    <col min="13571" max="13571" width="8.33203125" customWidth="1"/>
    <col min="13572" max="13572" width="23.33203125" customWidth="1"/>
    <col min="13573" max="13573" width="10.5546875" customWidth="1"/>
    <col min="13574" max="13574" width="0" hidden="1" customWidth="1"/>
    <col min="13575" max="13575" width="11.109375" customWidth="1"/>
    <col min="13576" max="13576" width="9.6640625" bestFit="1" customWidth="1"/>
    <col min="13577" max="13577" width="10.44140625" customWidth="1"/>
    <col min="13578" max="13578" width="11" customWidth="1"/>
    <col min="13822" max="13822" width="1" customWidth="1"/>
    <col min="13823" max="13823" width="4.33203125" customWidth="1"/>
    <col min="13824" max="13824" width="6" customWidth="1"/>
    <col min="13825" max="13825" width="5.6640625" customWidth="1"/>
    <col min="13826" max="13826" width="7.109375" customWidth="1"/>
    <col min="13827" max="13827" width="8.33203125" customWidth="1"/>
    <col min="13828" max="13828" width="23.33203125" customWidth="1"/>
    <col min="13829" max="13829" width="10.5546875" customWidth="1"/>
    <col min="13830" max="13830" width="0" hidden="1" customWidth="1"/>
    <col min="13831" max="13831" width="11.109375" customWidth="1"/>
    <col min="13832" max="13832" width="9.6640625" bestFit="1" customWidth="1"/>
    <col min="13833" max="13833" width="10.44140625" customWidth="1"/>
    <col min="13834" max="13834" width="11" customWidth="1"/>
    <col min="14078" max="14078" width="1" customWidth="1"/>
    <col min="14079" max="14079" width="4.33203125" customWidth="1"/>
    <col min="14080" max="14080" width="6" customWidth="1"/>
    <col min="14081" max="14081" width="5.6640625" customWidth="1"/>
    <col min="14082" max="14082" width="7.109375" customWidth="1"/>
    <col min="14083" max="14083" width="8.33203125" customWidth="1"/>
    <col min="14084" max="14084" width="23.33203125" customWidth="1"/>
    <col min="14085" max="14085" width="10.5546875" customWidth="1"/>
    <col min="14086" max="14086" width="0" hidden="1" customWidth="1"/>
    <col min="14087" max="14087" width="11.109375" customWidth="1"/>
    <col min="14088" max="14088" width="9.6640625" bestFit="1" customWidth="1"/>
    <col min="14089" max="14089" width="10.44140625" customWidth="1"/>
    <col min="14090" max="14090" width="11" customWidth="1"/>
    <col min="14334" max="14334" width="1" customWidth="1"/>
    <col min="14335" max="14335" width="4.33203125" customWidth="1"/>
    <col min="14336" max="14336" width="6" customWidth="1"/>
    <col min="14337" max="14337" width="5.6640625" customWidth="1"/>
    <col min="14338" max="14338" width="7.109375" customWidth="1"/>
    <col min="14339" max="14339" width="8.33203125" customWidth="1"/>
    <col min="14340" max="14340" width="23.33203125" customWidth="1"/>
    <col min="14341" max="14341" width="10.5546875" customWidth="1"/>
    <col min="14342" max="14342" width="0" hidden="1" customWidth="1"/>
    <col min="14343" max="14343" width="11.109375" customWidth="1"/>
    <col min="14344" max="14344" width="9.6640625" bestFit="1" customWidth="1"/>
    <col min="14345" max="14345" width="10.44140625" customWidth="1"/>
    <col min="14346" max="14346" width="11" customWidth="1"/>
    <col min="14590" max="14590" width="1" customWidth="1"/>
    <col min="14591" max="14591" width="4.33203125" customWidth="1"/>
    <col min="14592" max="14592" width="6" customWidth="1"/>
    <col min="14593" max="14593" width="5.6640625" customWidth="1"/>
    <col min="14594" max="14594" width="7.109375" customWidth="1"/>
    <col min="14595" max="14595" width="8.33203125" customWidth="1"/>
    <col min="14596" max="14596" width="23.33203125" customWidth="1"/>
    <col min="14597" max="14597" width="10.5546875" customWidth="1"/>
    <col min="14598" max="14598" width="0" hidden="1" customWidth="1"/>
    <col min="14599" max="14599" width="11.109375" customWidth="1"/>
    <col min="14600" max="14600" width="9.6640625" bestFit="1" customWidth="1"/>
    <col min="14601" max="14601" width="10.44140625" customWidth="1"/>
    <col min="14602" max="14602" width="11" customWidth="1"/>
    <col min="14846" max="14846" width="1" customWidth="1"/>
    <col min="14847" max="14847" width="4.33203125" customWidth="1"/>
    <col min="14848" max="14848" width="6" customWidth="1"/>
    <col min="14849" max="14849" width="5.6640625" customWidth="1"/>
    <col min="14850" max="14850" width="7.109375" customWidth="1"/>
    <col min="14851" max="14851" width="8.33203125" customWidth="1"/>
    <col min="14852" max="14852" width="23.33203125" customWidth="1"/>
    <col min="14853" max="14853" width="10.5546875" customWidth="1"/>
    <col min="14854" max="14854" width="0" hidden="1" customWidth="1"/>
    <col min="14855" max="14855" width="11.109375" customWidth="1"/>
    <col min="14856" max="14856" width="9.6640625" bestFit="1" customWidth="1"/>
    <col min="14857" max="14857" width="10.44140625" customWidth="1"/>
    <col min="14858" max="14858" width="11" customWidth="1"/>
    <col min="15102" max="15102" width="1" customWidth="1"/>
    <col min="15103" max="15103" width="4.33203125" customWidth="1"/>
    <col min="15104" max="15104" width="6" customWidth="1"/>
    <col min="15105" max="15105" width="5.6640625" customWidth="1"/>
    <col min="15106" max="15106" width="7.109375" customWidth="1"/>
    <col min="15107" max="15107" width="8.33203125" customWidth="1"/>
    <col min="15108" max="15108" width="23.33203125" customWidth="1"/>
    <col min="15109" max="15109" width="10.5546875" customWidth="1"/>
    <col min="15110" max="15110" width="0" hidden="1" customWidth="1"/>
    <col min="15111" max="15111" width="11.109375" customWidth="1"/>
    <col min="15112" max="15112" width="9.6640625" bestFit="1" customWidth="1"/>
    <col min="15113" max="15113" width="10.44140625" customWidth="1"/>
    <col min="15114" max="15114" width="11" customWidth="1"/>
    <col min="15358" max="15358" width="1" customWidth="1"/>
    <col min="15359" max="15359" width="4.33203125" customWidth="1"/>
    <col min="15360" max="15360" width="6" customWidth="1"/>
    <col min="15361" max="15361" width="5.6640625" customWidth="1"/>
    <col min="15362" max="15362" width="7.109375" customWidth="1"/>
    <col min="15363" max="15363" width="8.33203125" customWidth="1"/>
    <col min="15364" max="15364" width="23.33203125" customWidth="1"/>
    <col min="15365" max="15365" width="10.5546875" customWidth="1"/>
    <col min="15366" max="15366" width="0" hidden="1" customWidth="1"/>
    <col min="15367" max="15367" width="11.109375" customWidth="1"/>
    <col min="15368" max="15368" width="9.6640625" bestFit="1" customWidth="1"/>
    <col min="15369" max="15369" width="10.44140625" customWidth="1"/>
    <col min="15370" max="15370" width="11" customWidth="1"/>
    <col min="15614" max="15614" width="1" customWidth="1"/>
    <col min="15615" max="15615" width="4.33203125" customWidth="1"/>
    <col min="15616" max="15616" width="6" customWidth="1"/>
    <col min="15617" max="15617" width="5.6640625" customWidth="1"/>
    <col min="15618" max="15618" width="7.109375" customWidth="1"/>
    <col min="15619" max="15619" width="8.33203125" customWidth="1"/>
    <col min="15620" max="15620" width="23.33203125" customWidth="1"/>
    <col min="15621" max="15621" width="10.5546875" customWidth="1"/>
    <col min="15622" max="15622" width="0" hidden="1" customWidth="1"/>
    <col min="15623" max="15623" width="11.109375" customWidth="1"/>
    <col min="15624" max="15624" width="9.6640625" bestFit="1" customWidth="1"/>
    <col min="15625" max="15625" width="10.44140625" customWidth="1"/>
    <col min="15626" max="15626" width="11" customWidth="1"/>
    <col min="15870" max="15870" width="1" customWidth="1"/>
    <col min="15871" max="15871" width="4.33203125" customWidth="1"/>
    <col min="15872" max="15872" width="6" customWidth="1"/>
    <col min="15873" max="15873" width="5.6640625" customWidth="1"/>
    <col min="15874" max="15874" width="7.109375" customWidth="1"/>
    <col min="15875" max="15875" width="8.33203125" customWidth="1"/>
    <col min="15876" max="15876" width="23.33203125" customWidth="1"/>
    <col min="15877" max="15877" width="10.5546875" customWidth="1"/>
    <col min="15878" max="15878" width="0" hidden="1" customWidth="1"/>
    <col min="15879" max="15879" width="11.109375" customWidth="1"/>
    <col min="15880" max="15880" width="9.6640625" bestFit="1" customWidth="1"/>
    <col min="15881" max="15881" width="10.44140625" customWidth="1"/>
    <col min="15882" max="15882" width="11" customWidth="1"/>
    <col min="16126" max="16126" width="1" customWidth="1"/>
    <col min="16127" max="16127" width="4.33203125" customWidth="1"/>
    <col min="16128" max="16128" width="6" customWidth="1"/>
    <col min="16129" max="16129" width="5.6640625" customWidth="1"/>
    <col min="16130" max="16130" width="7.109375" customWidth="1"/>
    <col min="16131" max="16131" width="8.33203125" customWidth="1"/>
    <col min="16132" max="16132" width="23.33203125" customWidth="1"/>
    <col min="16133" max="16133" width="10.5546875" customWidth="1"/>
    <col min="16134" max="16134" width="0" hidden="1" customWidth="1"/>
    <col min="16135" max="16135" width="11.109375" customWidth="1"/>
    <col min="16136" max="16136" width="9.6640625" bestFit="1" customWidth="1"/>
    <col min="16137" max="16137" width="10.44140625" customWidth="1"/>
    <col min="16138" max="16138" width="11" customWidth="1"/>
  </cols>
  <sheetData>
    <row r="2" spans="2:14" ht="15" thickBot="1" x14ac:dyDescent="0.35"/>
    <row r="3" spans="2:14" ht="17.399999999999999" x14ac:dyDescent="0.3">
      <c r="B3" s="182" t="s">
        <v>249</v>
      </c>
      <c r="C3" s="183"/>
      <c r="D3" s="183"/>
      <c r="E3" s="183"/>
      <c r="F3" s="250"/>
      <c r="G3" s="250"/>
      <c r="H3" s="184"/>
      <c r="I3" s="184"/>
      <c r="J3" s="184"/>
      <c r="K3" s="184"/>
      <c r="L3" s="184"/>
      <c r="M3" s="184"/>
      <c r="N3" s="184"/>
    </row>
    <row r="4" spans="2:14" ht="39.6" x14ac:dyDescent="0.3">
      <c r="B4" s="929" t="s">
        <v>0</v>
      </c>
      <c r="C4" s="930"/>
      <c r="D4" s="930"/>
      <c r="E4" s="930"/>
      <c r="F4" s="930"/>
      <c r="G4" s="931"/>
      <c r="H4" s="616" t="s">
        <v>372</v>
      </c>
      <c r="I4" s="617" t="s">
        <v>410</v>
      </c>
      <c r="J4" s="617" t="s">
        <v>473</v>
      </c>
      <c r="K4" s="617" t="s">
        <v>454</v>
      </c>
      <c r="L4" s="617" t="s">
        <v>355</v>
      </c>
      <c r="M4" s="617" t="s">
        <v>376</v>
      </c>
      <c r="N4" s="617" t="s">
        <v>474</v>
      </c>
    </row>
    <row r="5" spans="2:14" ht="30.6" x14ac:dyDescent="0.3">
      <c r="B5" s="188" t="s">
        <v>186</v>
      </c>
      <c r="C5" s="186" t="s">
        <v>187</v>
      </c>
      <c r="D5" s="187" t="s">
        <v>188</v>
      </c>
      <c r="E5" s="187" t="s">
        <v>189</v>
      </c>
      <c r="F5" s="187" t="s">
        <v>211</v>
      </c>
      <c r="G5" s="188" t="s">
        <v>191</v>
      </c>
      <c r="H5" s="424">
        <f t="shared" ref="H5:J5" si="0">H6</f>
        <v>181363.26</v>
      </c>
      <c r="I5" s="424">
        <f t="shared" si="0"/>
        <v>187596.62</v>
      </c>
      <c r="J5" s="424">
        <f t="shared" si="0"/>
        <v>164051.95000000001</v>
      </c>
      <c r="K5" s="424">
        <f t="shared" ref="K5:N5" si="1">K6</f>
        <v>162801.95000000001</v>
      </c>
      <c r="L5" s="424">
        <f t="shared" si="1"/>
        <v>152500</v>
      </c>
      <c r="M5" s="424">
        <f t="shared" si="1"/>
        <v>152180</v>
      </c>
      <c r="N5" s="424">
        <f t="shared" si="1"/>
        <v>155835</v>
      </c>
    </row>
    <row r="6" spans="2:14" x14ac:dyDescent="0.3">
      <c r="B6" s="190"/>
      <c r="C6" s="387"/>
      <c r="D6" s="387"/>
      <c r="E6" s="252"/>
      <c r="F6" s="914" t="s">
        <v>250</v>
      </c>
      <c r="G6" s="933"/>
      <c r="H6" s="352">
        <f t="shared" ref="H6" si="2">H7+H13</f>
        <v>181363.26</v>
      </c>
      <c r="I6" s="352">
        <f t="shared" ref="I6:J6" si="3">I7+I13</f>
        <v>187596.62</v>
      </c>
      <c r="J6" s="352">
        <f t="shared" si="3"/>
        <v>164051.95000000001</v>
      </c>
      <c r="K6" s="352">
        <f t="shared" ref="K6:L6" si="4">K7+K13</f>
        <v>162801.95000000001</v>
      </c>
      <c r="L6" s="352">
        <f t="shared" si="4"/>
        <v>152500</v>
      </c>
      <c r="M6" s="352">
        <f t="shared" ref="M6:N6" si="5">M7+M13</f>
        <v>152180</v>
      </c>
      <c r="N6" s="352">
        <f t="shared" si="5"/>
        <v>155835</v>
      </c>
    </row>
    <row r="7" spans="2:14" x14ac:dyDescent="0.3">
      <c r="B7" s="388"/>
      <c r="C7" s="389"/>
      <c r="D7" s="389"/>
      <c r="E7" s="390" t="s">
        <v>251</v>
      </c>
      <c r="F7" s="391"/>
      <c r="G7" s="392"/>
      <c r="H7" s="235">
        <f t="shared" ref="H7" si="6">SUM(H9:H12)</f>
        <v>109598.06</v>
      </c>
      <c r="I7" s="235">
        <f t="shared" ref="I7:J7" si="7">SUM(I9:I12)</f>
        <v>112917.32</v>
      </c>
      <c r="J7" s="235">
        <f t="shared" si="7"/>
        <v>96551.95</v>
      </c>
      <c r="K7" s="235">
        <f t="shared" ref="K7:L7" si="8">SUM(K9:K12)</f>
        <v>91751.95</v>
      </c>
      <c r="L7" s="235">
        <f t="shared" si="8"/>
        <v>80300</v>
      </c>
      <c r="M7" s="235">
        <f t="shared" ref="M7:N7" si="9">SUM(M9:M12)</f>
        <v>79900</v>
      </c>
      <c r="N7" s="235">
        <f t="shared" si="9"/>
        <v>80500</v>
      </c>
    </row>
    <row r="8" spans="2:14" x14ac:dyDescent="0.3">
      <c r="B8" s="313"/>
      <c r="C8" s="258"/>
      <c r="D8" s="258"/>
      <c r="E8" s="375" t="s">
        <v>252</v>
      </c>
      <c r="F8" s="65">
        <v>630</v>
      </c>
      <c r="G8" s="142" t="s">
        <v>19</v>
      </c>
      <c r="H8" s="79">
        <f t="shared" ref="H8" si="10">SUM(H9:H12)</f>
        <v>109598.06</v>
      </c>
      <c r="I8" s="755">
        <f>SUM(I9:I12)</f>
        <v>112917.32</v>
      </c>
      <c r="J8" s="755">
        <f t="shared" ref="J8:N8" si="11">SUM(J9:J12)</f>
        <v>96551.95</v>
      </c>
      <c r="K8" s="755">
        <f t="shared" si="11"/>
        <v>91751.95</v>
      </c>
      <c r="L8" s="79">
        <f t="shared" si="11"/>
        <v>80300</v>
      </c>
      <c r="M8" s="755">
        <f t="shared" si="11"/>
        <v>79900</v>
      </c>
      <c r="N8" s="79">
        <f t="shared" si="11"/>
        <v>80500</v>
      </c>
    </row>
    <row r="9" spans="2:14" ht="40.200000000000003" x14ac:dyDescent="0.3">
      <c r="B9" s="313"/>
      <c r="C9" s="258"/>
      <c r="D9" s="258"/>
      <c r="E9" s="375" t="s">
        <v>252</v>
      </c>
      <c r="F9" s="101">
        <v>632</v>
      </c>
      <c r="G9" s="99" t="s">
        <v>80</v>
      </c>
      <c r="H9" s="68">
        <v>42132.25</v>
      </c>
      <c r="I9" s="752">
        <v>41473.910000000003</v>
      </c>
      <c r="J9" s="752">
        <v>41200</v>
      </c>
      <c r="K9" s="752">
        <v>40000</v>
      </c>
      <c r="L9" s="68">
        <v>40300</v>
      </c>
      <c r="M9" s="752">
        <v>40000</v>
      </c>
      <c r="N9" s="68">
        <v>41000</v>
      </c>
    </row>
    <row r="10" spans="2:14" x14ac:dyDescent="0.3">
      <c r="B10" s="313"/>
      <c r="C10" s="258"/>
      <c r="D10" s="258"/>
      <c r="E10" s="375" t="s">
        <v>252</v>
      </c>
      <c r="F10" s="139">
        <v>633</v>
      </c>
      <c r="G10" s="139" t="s">
        <v>67</v>
      </c>
      <c r="H10" s="68">
        <v>3684.88</v>
      </c>
      <c r="I10" s="752">
        <v>1207.17</v>
      </c>
      <c r="J10" s="752">
        <v>2200</v>
      </c>
      <c r="K10" s="752">
        <v>2200</v>
      </c>
      <c r="L10" s="68">
        <v>3000</v>
      </c>
      <c r="M10" s="752">
        <v>2900</v>
      </c>
      <c r="N10" s="68">
        <v>2500</v>
      </c>
    </row>
    <row r="11" spans="2:14" x14ac:dyDescent="0.3">
      <c r="B11" s="313"/>
      <c r="C11" s="258"/>
      <c r="D11" s="258"/>
      <c r="E11" s="375" t="s">
        <v>252</v>
      </c>
      <c r="F11" s="115">
        <v>635004</v>
      </c>
      <c r="G11" s="139" t="s">
        <v>81</v>
      </c>
      <c r="H11" s="68">
        <v>39298.07</v>
      </c>
      <c r="I11" s="752">
        <v>25095.61</v>
      </c>
      <c r="J11" s="752">
        <v>18051.95</v>
      </c>
      <c r="K11" s="752">
        <v>18051.95</v>
      </c>
      <c r="L11" s="68">
        <v>20000</v>
      </c>
      <c r="M11" s="752">
        <v>19000</v>
      </c>
      <c r="N11" s="68">
        <v>18000</v>
      </c>
    </row>
    <row r="12" spans="2:14" x14ac:dyDescent="0.3">
      <c r="B12" s="313"/>
      <c r="C12" s="258"/>
      <c r="D12" s="258"/>
      <c r="E12" s="375" t="s">
        <v>252</v>
      </c>
      <c r="F12" s="115">
        <v>637005</v>
      </c>
      <c r="G12" s="69" t="s">
        <v>48</v>
      </c>
      <c r="H12" s="68">
        <v>24482.86</v>
      </c>
      <c r="I12" s="752">
        <v>45140.63</v>
      </c>
      <c r="J12" s="752">
        <v>35100</v>
      </c>
      <c r="K12" s="752">
        <v>31500</v>
      </c>
      <c r="L12" s="68">
        <v>17000</v>
      </c>
      <c r="M12" s="752">
        <v>18000</v>
      </c>
      <c r="N12" s="68">
        <v>19000</v>
      </c>
    </row>
    <row r="13" spans="2:14" x14ac:dyDescent="0.3">
      <c r="B13" s="313"/>
      <c r="C13" s="258"/>
      <c r="D13" s="258"/>
      <c r="E13" s="393" t="s">
        <v>253</v>
      </c>
      <c r="F13" s="65">
        <v>651</v>
      </c>
      <c r="G13" s="90" t="s">
        <v>69</v>
      </c>
      <c r="H13" s="75">
        <f t="shared" ref="H13" si="12">H14</f>
        <v>71765.2</v>
      </c>
      <c r="I13" s="75">
        <f t="shared" ref="I13:J13" si="13">I14</f>
        <v>74679.3</v>
      </c>
      <c r="J13" s="75">
        <f t="shared" si="13"/>
        <v>67500</v>
      </c>
      <c r="K13" s="75">
        <f t="shared" ref="K13:N13" si="14">K14</f>
        <v>71050</v>
      </c>
      <c r="L13" s="75">
        <f t="shared" si="14"/>
        <v>72200</v>
      </c>
      <c r="M13" s="75">
        <f t="shared" si="14"/>
        <v>72280</v>
      </c>
      <c r="N13" s="75">
        <f t="shared" si="14"/>
        <v>75335</v>
      </c>
    </row>
    <row r="14" spans="2:14" x14ac:dyDescent="0.3">
      <c r="B14" s="313"/>
      <c r="C14" s="258"/>
      <c r="D14" s="258"/>
      <c r="E14" s="394" t="s">
        <v>253</v>
      </c>
      <c r="F14" s="98">
        <v>651</v>
      </c>
      <c r="G14" s="99" t="s">
        <v>69</v>
      </c>
      <c r="H14" s="68">
        <v>71765.2</v>
      </c>
      <c r="I14" s="68">
        <v>74679.3</v>
      </c>
      <c r="J14" s="752">
        <v>67500</v>
      </c>
      <c r="K14" s="68">
        <v>71050</v>
      </c>
      <c r="L14" s="68">
        <v>72200</v>
      </c>
      <c r="M14" s="68">
        <v>72280</v>
      </c>
      <c r="N14" s="430">
        <v>75335</v>
      </c>
    </row>
    <row r="15" spans="2:14" x14ac:dyDescent="0.3">
      <c r="B15" s="395"/>
      <c r="C15" s="396"/>
      <c r="D15" s="397" t="s">
        <v>104</v>
      </c>
      <c r="E15" s="398"/>
      <c r="F15" s="398"/>
      <c r="G15" s="399"/>
      <c r="H15" s="49"/>
      <c r="I15" s="49"/>
      <c r="J15" s="49"/>
      <c r="K15" s="49"/>
      <c r="L15" s="49"/>
      <c r="M15" s="49"/>
      <c r="N15" s="49"/>
    </row>
    <row r="16" spans="2:14" ht="30.6" x14ac:dyDescent="0.3">
      <c r="B16" s="188" t="s">
        <v>186</v>
      </c>
      <c r="C16" s="186" t="s">
        <v>187</v>
      </c>
      <c r="D16" s="187" t="s">
        <v>188</v>
      </c>
      <c r="E16" s="187" t="s">
        <v>189</v>
      </c>
      <c r="F16" s="187" t="s">
        <v>254</v>
      </c>
      <c r="G16" s="188" t="s">
        <v>191</v>
      </c>
      <c r="H16" s="269"/>
      <c r="I16" s="269"/>
      <c r="J16" s="269"/>
      <c r="K16" s="269"/>
      <c r="L16" s="269"/>
      <c r="M16" s="269"/>
      <c r="N16" s="269"/>
    </row>
    <row r="17" spans="2:14" x14ac:dyDescent="0.3">
      <c r="C17" s="4"/>
      <c r="D17" s="4"/>
      <c r="E17" s="4"/>
      <c r="F17" s="4"/>
      <c r="G17" s="4"/>
      <c r="H17"/>
    </row>
    <row r="18" spans="2:14" ht="15.6" x14ac:dyDescent="0.3">
      <c r="B18" s="940" t="s">
        <v>208</v>
      </c>
      <c r="C18" s="942"/>
      <c r="D18" s="942"/>
      <c r="E18" s="942"/>
      <c r="F18" s="942"/>
      <c r="G18" s="942"/>
      <c r="H18" s="192">
        <f t="shared" ref="H18:I18" si="15">H6+H15</f>
        <v>181363.26</v>
      </c>
      <c r="I18" s="192">
        <f t="shared" si="15"/>
        <v>187596.62</v>
      </c>
      <c r="J18" s="192">
        <f t="shared" ref="J18" si="16">J6+J15</f>
        <v>164051.95000000001</v>
      </c>
      <c r="K18" s="192">
        <f t="shared" ref="K18:L18" si="17">K6+K15</f>
        <v>162801.95000000001</v>
      </c>
      <c r="L18" s="192">
        <f t="shared" si="17"/>
        <v>152500</v>
      </c>
      <c r="M18" s="192">
        <f t="shared" ref="M18:N18" si="18">M6+M15</f>
        <v>152180</v>
      </c>
      <c r="N18" s="192">
        <f t="shared" si="18"/>
        <v>155835</v>
      </c>
    </row>
  </sheetData>
  <mergeCells count="3">
    <mergeCell ref="B4:G4"/>
    <mergeCell ref="F6:G6"/>
    <mergeCell ref="B18:G18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7"/>
  <sheetViews>
    <sheetView topLeftCell="A44" workbookViewId="0">
      <selection activeCell="P6" sqref="P6"/>
    </sheetView>
  </sheetViews>
  <sheetFormatPr defaultRowHeight="14.4" x14ac:dyDescent="0.3"/>
  <cols>
    <col min="1" max="1" width="0.88671875" customWidth="1"/>
    <col min="2" max="2" width="4.33203125" customWidth="1"/>
    <col min="3" max="3" width="5.6640625" customWidth="1"/>
    <col min="4" max="4" width="6.109375" customWidth="1"/>
    <col min="5" max="5" width="6.6640625" customWidth="1"/>
    <col min="6" max="6" width="8.6640625" customWidth="1"/>
    <col min="7" max="7" width="24.109375" customWidth="1"/>
    <col min="8" max="8" width="10.88671875" style="6" customWidth="1"/>
    <col min="9" max="9" width="10.6640625" bestFit="1" customWidth="1"/>
    <col min="10" max="10" width="10.33203125" customWidth="1"/>
    <col min="11" max="11" width="11" customWidth="1"/>
    <col min="12" max="12" width="10.44140625" customWidth="1"/>
    <col min="13" max="13" width="10.6640625" customWidth="1"/>
    <col min="14" max="14" width="10.109375" customWidth="1"/>
    <col min="254" max="254" width="0.88671875" customWidth="1"/>
    <col min="255" max="255" width="4.33203125" customWidth="1"/>
    <col min="256" max="256" width="5.6640625" customWidth="1"/>
    <col min="257" max="257" width="6.109375" customWidth="1"/>
    <col min="258" max="258" width="6.6640625" customWidth="1"/>
    <col min="259" max="259" width="4.44140625" customWidth="1"/>
    <col min="260" max="260" width="25" customWidth="1"/>
    <col min="261" max="261" width="10" customWidth="1"/>
    <col min="262" max="262" width="0" hidden="1" customWidth="1"/>
    <col min="263" max="264" width="9.6640625" bestFit="1" customWidth="1"/>
    <col min="265" max="265" width="11" customWidth="1"/>
    <col min="266" max="266" width="9.88671875" bestFit="1" customWidth="1"/>
    <col min="510" max="510" width="0.88671875" customWidth="1"/>
    <col min="511" max="511" width="4.33203125" customWidth="1"/>
    <col min="512" max="512" width="5.6640625" customWidth="1"/>
    <col min="513" max="513" width="6.109375" customWidth="1"/>
    <col min="514" max="514" width="6.6640625" customWidth="1"/>
    <col min="515" max="515" width="4.44140625" customWidth="1"/>
    <col min="516" max="516" width="25" customWidth="1"/>
    <col min="517" max="517" width="10" customWidth="1"/>
    <col min="518" max="518" width="0" hidden="1" customWidth="1"/>
    <col min="519" max="520" width="9.6640625" bestFit="1" customWidth="1"/>
    <col min="521" max="521" width="11" customWidth="1"/>
    <col min="522" max="522" width="9.88671875" bestFit="1" customWidth="1"/>
    <col min="766" max="766" width="0.88671875" customWidth="1"/>
    <col min="767" max="767" width="4.33203125" customWidth="1"/>
    <col min="768" max="768" width="5.6640625" customWidth="1"/>
    <col min="769" max="769" width="6.109375" customWidth="1"/>
    <col min="770" max="770" width="6.6640625" customWidth="1"/>
    <col min="771" max="771" width="4.44140625" customWidth="1"/>
    <col min="772" max="772" width="25" customWidth="1"/>
    <col min="773" max="773" width="10" customWidth="1"/>
    <col min="774" max="774" width="0" hidden="1" customWidth="1"/>
    <col min="775" max="776" width="9.6640625" bestFit="1" customWidth="1"/>
    <col min="777" max="777" width="11" customWidth="1"/>
    <col min="778" max="778" width="9.88671875" bestFit="1" customWidth="1"/>
    <col min="1022" max="1022" width="0.88671875" customWidth="1"/>
    <col min="1023" max="1023" width="4.33203125" customWidth="1"/>
    <col min="1024" max="1024" width="5.6640625" customWidth="1"/>
    <col min="1025" max="1025" width="6.109375" customWidth="1"/>
    <col min="1026" max="1026" width="6.6640625" customWidth="1"/>
    <col min="1027" max="1027" width="4.44140625" customWidth="1"/>
    <col min="1028" max="1028" width="25" customWidth="1"/>
    <col min="1029" max="1029" width="10" customWidth="1"/>
    <col min="1030" max="1030" width="0" hidden="1" customWidth="1"/>
    <col min="1031" max="1032" width="9.6640625" bestFit="1" customWidth="1"/>
    <col min="1033" max="1033" width="11" customWidth="1"/>
    <col min="1034" max="1034" width="9.88671875" bestFit="1" customWidth="1"/>
    <col min="1278" max="1278" width="0.88671875" customWidth="1"/>
    <col min="1279" max="1279" width="4.33203125" customWidth="1"/>
    <col min="1280" max="1280" width="5.6640625" customWidth="1"/>
    <col min="1281" max="1281" width="6.109375" customWidth="1"/>
    <col min="1282" max="1282" width="6.6640625" customWidth="1"/>
    <col min="1283" max="1283" width="4.44140625" customWidth="1"/>
    <col min="1284" max="1284" width="25" customWidth="1"/>
    <col min="1285" max="1285" width="10" customWidth="1"/>
    <col min="1286" max="1286" width="0" hidden="1" customWidth="1"/>
    <col min="1287" max="1288" width="9.6640625" bestFit="1" customWidth="1"/>
    <col min="1289" max="1289" width="11" customWidth="1"/>
    <col min="1290" max="1290" width="9.88671875" bestFit="1" customWidth="1"/>
    <col min="1534" max="1534" width="0.88671875" customWidth="1"/>
    <col min="1535" max="1535" width="4.33203125" customWidth="1"/>
    <col min="1536" max="1536" width="5.6640625" customWidth="1"/>
    <col min="1537" max="1537" width="6.109375" customWidth="1"/>
    <col min="1538" max="1538" width="6.6640625" customWidth="1"/>
    <col min="1539" max="1539" width="4.44140625" customWidth="1"/>
    <col min="1540" max="1540" width="25" customWidth="1"/>
    <col min="1541" max="1541" width="10" customWidth="1"/>
    <col min="1542" max="1542" width="0" hidden="1" customWidth="1"/>
    <col min="1543" max="1544" width="9.6640625" bestFit="1" customWidth="1"/>
    <col min="1545" max="1545" width="11" customWidth="1"/>
    <col min="1546" max="1546" width="9.88671875" bestFit="1" customWidth="1"/>
    <col min="1790" max="1790" width="0.88671875" customWidth="1"/>
    <col min="1791" max="1791" width="4.33203125" customWidth="1"/>
    <col min="1792" max="1792" width="5.6640625" customWidth="1"/>
    <col min="1793" max="1793" width="6.109375" customWidth="1"/>
    <col min="1794" max="1794" width="6.6640625" customWidth="1"/>
    <col min="1795" max="1795" width="4.44140625" customWidth="1"/>
    <col min="1796" max="1796" width="25" customWidth="1"/>
    <col min="1797" max="1797" width="10" customWidth="1"/>
    <col min="1798" max="1798" width="0" hidden="1" customWidth="1"/>
    <col min="1799" max="1800" width="9.6640625" bestFit="1" customWidth="1"/>
    <col min="1801" max="1801" width="11" customWidth="1"/>
    <col min="1802" max="1802" width="9.88671875" bestFit="1" customWidth="1"/>
    <col min="2046" max="2046" width="0.88671875" customWidth="1"/>
    <col min="2047" max="2047" width="4.33203125" customWidth="1"/>
    <col min="2048" max="2048" width="5.6640625" customWidth="1"/>
    <col min="2049" max="2049" width="6.109375" customWidth="1"/>
    <col min="2050" max="2050" width="6.6640625" customWidth="1"/>
    <col min="2051" max="2051" width="4.44140625" customWidth="1"/>
    <col min="2052" max="2052" width="25" customWidth="1"/>
    <col min="2053" max="2053" width="10" customWidth="1"/>
    <col min="2054" max="2054" width="0" hidden="1" customWidth="1"/>
    <col min="2055" max="2056" width="9.6640625" bestFit="1" customWidth="1"/>
    <col min="2057" max="2057" width="11" customWidth="1"/>
    <col min="2058" max="2058" width="9.88671875" bestFit="1" customWidth="1"/>
    <col min="2302" max="2302" width="0.88671875" customWidth="1"/>
    <col min="2303" max="2303" width="4.33203125" customWidth="1"/>
    <col min="2304" max="2304" width="5.6640625" customWidth="1"/>
    <col min="2305" max="2305" width="6.109375" customWidth="1"/>
    <col min="2306" max="2306" width="6.6640625" customWidth="1"/>
    <col min="2307" max="2307" width="4.44140625" customWidth="1"/>
    <col min="2308" max="2308" width="25" customWidth="1"/>
    <col min="2309" max="2309" width="10" customWidth="1"/>
    <col min="2310" max="2310" width="0" hidden="1" customWidth="1"/>
    <col min="2311" max="2312" width="9.6640625" bestFit="1" customWidth="1"/>
    <col min="2313" max="2313" width="11" customWidth="1"/>
    <col min="2314" max="2314" width="9.88671875" bestFit="1" customWidth="1"/>
    <col min="2558" max="2558" width="0.88671875" customWidth="1"/>
    <col min="2559" max="2559" width="4.33203125" customWidth="1"/>
    <col min="2560" max="2560" width="5.6640625" customWidth="1"/>
    <col min="2561" max="2561" width="6.109375" customWidth="1"/>
    <col min="2562" max="2562" width="6.6640625" customWidth="1"/>
    <col min="2563" max="2563" width="4.44140625" customWidth="1"/>
    <col min="2564" max="2564" width="25" customWidth="1"/>
    <col min="2565" max="2565" width="10" customWidth="1"/>
    <col min="2566" max="2566" width="0" hidden="1" customWidth="1"/>
    <col min="2567" max="2568" width="9.6640625" bestFit="1" customWidth="1"/>
    <col min="2569" max="2569" width="11" customWidth="1"/>
    <col min="2570" max="2570" width="9.88671875" bestFit="1" customWidth="1"/>
    <col min="2814" max="2814" width="0.88671875" customWidth="1"/>
    <col min="2815" max="2815" width="4.33203125" customWidth="1"/>
    <col min="2816" max="2816" width="5.6640625" customWidth="1"/>
    <col min="2817" max="2817" width="6.109375" customWidth="1"/>
    <col min="2818" max="2818" width="6.6640625" customWidth="1"/>
    <col min="2819" max="2819" width="4.44140625" customWidth="1"/>
    <col min="2820" max="2820" width="25" customWidth="1"/>
    <col min="2821" max="2821" width="10" customWidth="1"/>
    <col min="2822" max="2822" width="0" hidden="1" customWidth="1"/>
    <col min="2823" max="2824" width="9.6640625" bestFit="1" customWidth="1"/>
    <col min="2825" max="2825" width="11" customWidth="1"/>
    <col min="2826" max="2826" width="9.88671875" bestFit="1" customWidth="1"/>
    <col min="3070" max="3070" width="0.88671875" customWidth="1"/>
    <col min="3071" max="3071" width="4.33203125" customWidth="1"/>
    <col min="3072" max="3072" width="5.6640625" customWidth="1"/>
    <col min="3073" max="3073" width="6.109375" customWidth="1"/>
    <col min="3074" max="3074" width="6.6640625" customWidth="1"/>
    <col min="3075" max="3075" width="4.44140625" customWidth="1"/>
    <col min="3076" max="3076" width="25" customWidth="1"/>
    <col min="3077" max="3077" width="10" customWidth="1"/>
    <col min="3078" max="3078" width="0" hidden="1" customWidth="1"/>
    <col min="3079" max="3080" width="9.6640625" bestFit="1" customWidth="1"/>
    <col min="3081" max="3081" width="11" customWidth="1"/>
    <col min="3082" max="3082" width="9.88671875" bestFit="1" customWidth="1"/>
    <col min="3326" max="3326" width="0.88671875" customWidth="1"/>
    <col min="3327" max="3327" width="4.33203125" customWidth="1"/>
    <col min="3328" max="3328" width="5.6640625" customWidth="1"/>
    <col min="3329" max="3329" width="6.109375" customWidth="1"/>
    <col min="3330" max="3330" width="6.6640625" customWidth="1"/>
    <col min="3331" max="3331" width="4.44140625" customWidth="1"/>
    <col min="3332" max="3332" width="25" customWidth="1"/>
    <col min="3333" max="3333" width="10" customWidth="1"/>
    <col min="3334" max="3334" width="0" hidden="1" customWidth="1"/>
    <col min="3335" max="3336" width="9.6640625" bestFit="1" customWidth="1"/>
    <col min="3337" max="3337" width="11" customWidth="1"/>
    <col min="3338" max="3338" width="9.88671875" bestFit="1" customWidth="1"/>
    <col min="3582" max="3582" width="0.88671875" customWidth="1"/>
    <col min="3583" max="3583" width="4.33203125" customWidth="1"/>
    <col min="3584" max="3584" width="5.6640625" customWidth="1"/>
    <col min="3585" max="3585" width="6.109375" customWidth="1"/>
    <col min="3586" max="3586" width="6.6640625" customWidth="1"/>
    <col min="3587" max="3587" width="4.44140625" customWidth="1"/>
    <col min="3588" max="3588" width="25" customWidth="1"/>
    <col min="3589" max="3589" width="10" customWidth="1"/>
    <col min="3590" max="3590" width="0" hidden="1" customWidth="1"/>
    <col min="3591" max="3592" width="9.6640625" bestFit="1" customWidth="1"/>
    <col min="3593" max="3593" width="11" customWidth="1"/>
    <col min="3594" max="3594" width="9.88671875" bestFit="1" customWidth="1"/>
    <col min="3838" max="3838" width="0.88671875" customWidth="1"/>
    <col min="3839" max="3839" width="4.33203125" customWidth="1"/>
    <col min="3840" max="3840" width="5.6640625" customWidth="1"/>
    <col min="3841" max="3841" width="6.109375" customWidth="1"/>
    <col min="3842" max="3842" width="6.6640625" customWidth="1"/>
    <col min="3843" max="3843" width="4.44140625" customWidth="1"/>
    <col min="3844" max="3844" width="25" customWidth="1"/>
    <col min="3845" max="3845" width="10" customWidth="1"/>
    <col min="3846" max="3846" width="0" hidden="1" customWidth="1"/>
    <col min="3847" max="3848" width="9.6640625" bestFit="1" customWidth="1"/>
    <col min="3849" max="3849" width="11" customWidth="1"/>
    <col min="3850" max="3850" width="9.88671875" bestFit="1" customWidth="1"/>
    <col min="4094" max="4094" width="0.88671875" customWidth="1"/>
    <col min="4095" max="4095" width="4.33203125" customWidth="1"/>
    <col min="4096" max="4096" width="5.6640625" customWidth="1"/>
    <col min="4097" max="4097" width="6.109375" customWidth="1"/>
    <col min="4098" max="4098" width="6.6640625" customWidth="1"/>
    <col min="4099" max="4099" width="4.44140625" customWidth="1"/>
    <col min="4100" max="4100" width="25" customWidth="1"/>
    <col min="4101" max="4101" width="10" customWidth="1"/>
    <col min="4102" max="4102" width="0" hidden="1" customWidth="1"/>
    <col min="4103" max="4104" width="9.6640625" bestFit="1" customWidth="1"/>
    <col min="4105" max="4105" width="11" customWidth="1"/>
    <col min="4106" max="4106" width="9.88671875" bestFit="1" customWidth="1"/>
    <col min="4350" max="4350" width="0.88671875" customWidth="1"/>
    <col min="4351" max="4351" width="4.33203125" customWidth="1"/>
    <col min="4352" max="4352" width="5.6640625" customWidth="1"/>
    <col min="4353" max="4353" width="6.109375" customWidth="1"/>
    <col min="4354" max="4354" width="6.6640625" customWidth="1"/>
    <col min="4355" max="4355" width="4.44140625" customWidth="1"/>
    <col min="4356" max="4356" width="25" customWidth="1"/>
    <col min="4357" max="4357" width="10" customWidth="1"/>
    <col min="4358" max="4358" width="0" hidden="1" customWidth="1"/>
    <col min="4359" max="4360" width="9.6640625" bestFit="1" customWidth="1"/>
    <col min="4361" max="4361" width="11" customWidth="1"/>
    <col min="4362" max="4362" width="9.88671875" bestFit="1" customWidth="1"/>
    <col min="4606" max="4606" width="0.88671875" customWidth="1"/>
    <col min="4607" max="4607" width="4.33203125" customWidth="1"/>
    <col min="4608" max="4608" width="5.6640625" customWidth="1"/>
    <col min="4609" max="4609" width="6.109375" customWidth="1"/>
    <col min="4610" max="4610" width="6.6640625" customWidth="1"/>
    <col min="4611" max="4611" width="4.44140625" customWidth="1"/>
    <col min="4612" max="4612" width="25" customWidth="1"/>
    <col min="4613" max="4613" width="10" customWidth="1"/>
    <col min="4614" max="4614" width="0" hidden="1" customWidth="1"/>
    <col min="4615" max="4616" width="9.6640625" bestFit="1" customWidth="1"/>
    <col min="4617" max="4617" width="11" customWidth="1"/>
    <col min="4618" max="4618" width="9.88671875" bestFit="1" customWidth="1"/>
    <col min="4862" max="4862" width="0.88671875" customWidth="1"/>
    <col min="4863" max="4863" width="4.33203125" customWidth="1"/>
    <col min="4864" max="4864" width="5.6640625" customWidth="1"/>
    <col min="4865" max="4865" width="6.109375" customWidth="1"/>
    <col min="4866" max="4866" width="6.6640625" customWidth="1"/>
    <col min="4867" max="4867" width="4.44140625" customWidth="1"/>
    <col min="4868" max="4868" width="25" customWidth="1"/>
    <col min="4869" max="4869" width="10" customWidth="1"/>
    <col min="4870" max="4870" width="0" hidden="1" customWidth="1"/>
    <col min="4871" max="4872" width="9.6640625" bestFit="1" customWidth="1"/>
    <col min="4873" max="4873" width="11" customWidth="1"/>
    <col min="4874" max="4874" width="9.88671875" bestFit="1" customWidth="1"/>
    <col min="5118" max="5118" width="0.88671875" customWidth="1"/>
    <col min="5119" max="5119" width="4.33203125" customWidth="1"/>
    <col min="5120" max="5120" width="5.6640625" customWidth="1"/>
    <col min="5121" max="5121" width="6.109375" customWidth="1"/>
    <col min="5122" max="5122" width="6.6640625" customWidth="1"/>
    <col min="5123" max="5123" width="4.44140625" customWidth="1"/>
    <col min="5124" max="5124" width="25" customWidth="1"/>
    <col min="5125" max="5125" width="10" customWidth="1"/>
    <col min="5126" max="5126" width="0" hidden="1" customWidth="1"/>
    <col min="5127" max="5128" width="9.6640625" bestFit="1" customWidth="1"/>
    <col min="5129" max="5129" width="11" customWidth="1"/>
    <col min="5130" max="5130" width="9.88671875" bestFit="1" customWidth="1"/>
    <col min="5374" max="5374" width="0.88671875" customWidth="1"/>
    <col min="5375" max="5375" width="4.33203125" customWidth="1"/>
    <col min="5376" max="5376" width="5.6640625" customWidth="1"/>
    <col min="5377" max="5377" width="6.109375" customWidth="1"/>
    <col min="5378" max="5378" width="6.6640625" customWidth="1"/>
    <col min="5379" max="5379" width="4.44140625" customWidth="1"/>
    <col min="5380" max="5380" width="25" customWidth="1"/>
    <col min="5381" max="5381" width="10" customWidth="1"/>
    <col min="5382" max="5382" width="0" hidden="1" customWidth="1"/>
    <col min="5383" max="5384" width="9.6640625" bestFit="1" customWidth="1"/>
    <col min="5385" max="5385" width="11" customWidth="1"/>
    <col min="5386" max="5386" width="9.88671875" bestFit="1" customWidth="1"/>
    <col min="5630" max="5630" width="0.88671875" customWidth="1"/>
    <col min="5631" max="5631" width="4.33203125" customWidth="1"/>
    <col min="5632" max="5632" width="5.6640625" customWidth="1"/>
    <col min="5633" max="5633" width="6.109375" customWidth="1"/>
    <col min="5634" max="5634" width="6.6640625" customWidth="1"/>
    <col min="5635" max="5635" width="4.44140625" customWidth="1"/>
    <col min="5636" max="5636" width="25" customWidth="1"/>
    <col min="5637" max="5637" width="10" customWidth="1"/>
    <col min="5638" max="5638" width="0" hidden="1" customWidth="1"/>
    <col min="5639" max="5640" width="9.6640625" bestFit="1" customWidth="1"/>
    <col min="5641" max="5641" width="11" customWidth="1"/>
    <col min="5642" max="5642" width="9.88671875" bestFit="1" customWidth="1"/>
    <col min="5886" max="5886" width="0.88671875" customWidth="1"/>
    <col min="5887" max="5887" width="4.33203125" customWidth="1"/>
    <col min="5888" max="5888" width="5.6640625" customWidth="1"/>
    <col min="5889" max="5889" width="6.109375" customWidth="1"/>
    <col min="5890" max="5890" width="6.6640625" customWidth="1"/>
    <col min="5891" max="5891" width="4.44140625" customWidth="1"/>
    <col min="5892" max="5892" width="25" customWidth="1"/>
    <col min="5893" max="5893" width="10" customWidth="1"/>
    <col min="5894" max="5894" width="0" hidden="1" customWidth="1"/>
    <col min="5895" max="5896" width="9.6640625" bestFit="1" customWidth="1"/>
    <col min="5897" max="5897" width="11" customWidth="1"/>
    <col min="5898" max="5898" width="9.88671875" bestFit="1" customWidth="1"/>
    <col min="6142" max="6142" width="0.88671875" customWidth="1"/>
    <col min="6143" max="6143" width="4.33203125" customWidth="1"/>
    <col min="6144" max="6144" width="5.6640625" customWidth="1"/>
    <col min="6145" max="6145" width="6.109375" customWidth="1"/>
    <col min="6146" max="6146" width="6.6640625" customWidth="1"/>
    <col min="6147" max="6147" width="4.44140625" customWidth="1"/>
    <col min="6148" max="6148" width="25" customWidth="1"/>
    <col min="6149" max="6149" width="10" customWidth="1"/>
    <col min="6150" max="6150" width="0" hidden="1" customWidth="1"/>
    <col min="6151" max="6152" width="9.6640625" bestFit="1" customWidth="1"/>
    <col min="6153" max="6153" width="11" customWidth="1"/>
    <col min="6154" max="6154" width="9.88671875" bestFit="1" customWidth="1"/>
    <col min="6398" max="6398" width="0.88671875" customWidth="1"/>
    <col min="6399" max="6399" width="4.33203125" customWidth="1"/>
    <col min="6400" max="6400" width="5.6640625" customWidth="1"/>
    <col min="6401" max="6401" width="6.109375" customWidth="1"/>
    <col min="6402" max="6402" width="6.6640625" customWidth="1"/>
    <col min="6403" max="6403" width="4.44140625" customWidth="1"/>
    <col min="6404" max="6404" width="25" customWidth="1"/>
    <col min="6405" max="6405" width="10" customWidth="1"/>
    <col min="6406" max="6406" width="0" hidden="1" customWidth="1"/>
    <col min="6407" max="6408" width="9.6640625" bestFit="1" customWidth="1"/>
    <col min="6409" max="6409" width="11" customWidth="1"/>
    <col min="6410" max="6410" width="9.88671875" bestFit="1" customWidth="1"/>
    <col min="6654" max="6654" width="0.88671875" customWidth="1"/>
    <col min="6655" max="6655" width="4.33203125" customWidth="1"/>
    <col min="6656" max="6656" width="5.6640625" customWidth="1"/>
    <col min="6657" max="6657" width="6.109375" customWidth="1"/>
    <col min="6658" max="6658" width="6.6640625" customWidth="1"/>
    <col min="6659" max="6659" width="4.44140625" customWidth="1"/>
    <col min="6660" max="6660" width="25" customWidth="1"/>
    <col min="6661" max="6661" width="10" customWidth="1"/>
    <col min="6662" max="6662" width="0" hidden="1" customWidth="1"/>
    <col min="6663" max="6664" width="9.6640625" bestFit="1" customWidth="1"/>
    <col min="6665" max="6665" width="11" customWidth="1"/>
    <col min="6666" max="6666" width="9.88671875" bestFit="1" customWidth="1"/>
    <col min="6910" max="6910" width="0.88671875" customWidth="1"/>
    <col min="6911" max="6911" width="4.33203125" customWidth="1"/>
    <col min="6912" max="6912" width="5.6640625" customWidth="1"/>
    <col min="6913" max="6913" width="6.109375" customWidth="1"/>
    <col min="6914" max="6914" width="6.6640625" customWidth="1"/>
    <col min="6915" max="6915" width="4.44140625" customWidth="1"/>
    <col min="6916" max="6916" width="25" customWidth="1"/>
    <col min="6917" max="6917" width="10" customWidth="1"/>
    <col min="6918" max="6918" width="0" hidden="1" customWidth="1"/>
    <col min="6919" max="6920" width="9.6640625" bestFit="1" customWidth="1"/>
    <col min="6921" max="6921" width="11" customWidth="1"/>
    <col min="6922" max="6922" width="9.88671875" bestFit="1" customWidth="1"/>
    <col min="7166" max="7166" width="0.88671875" customWidth="1"/>
    <col min="7167" max="7167" width="4.33203125" customWidth="1"/>
    <col min="7168" max="7168" width="5.6640625" customWidth="1"/>
    <col min="7169" max="7169" width="6.109375" customWidth="1"/>
    <col min="7170" max="7170" width="6.6640625" customWidth="1"/>
    <col min="7171" max="7171" width="4.44140625" customWidth="1"/>
    <col min="7172" max="7172" width="25" customWidth="1"/>
    <col min="7173" max="7173" width="10" customWidth="1"/>
    <col min="7174" max="7174" width="0" hidden="1" customWidth="1"/>
    <col min="7175" max="7176" width="9.6640625" bestFit="1" customWidth="1"/>
    <col min="7177" max="7177" width="11" customWidth="1"/>
    <col min="7178" max="7178" width="9.88671875" bestFit="1" customWidth="1"/>
    <col min="7422" max="7422" width="0.88671875" customWidth="1"/>
    <col min="7423" max="7423" width="4.33203125" customWidth="1"/>
    <col min="7424" max="7424" width="5.6640625" customWidth="1"/>
    <col min="7425" max="7425" width="6.109375" customWidth="1"/>
    <col min="7426" max="7426" width="6.6640625" customWidth="1"/>
    <col min="7427" max="7427" width="4.44140625" customWidth="1"/>
    <col min="7428" max="7428" width="25" customWidth="1"/>
    <col min="7429" max="7429" width="10" customWidth="1"/>
    <col min="7430" max="7430" width="0" hidden="1" customWidth="1"/>
    <col min="7431" max="7432" width="9.6640625" bestFit="1" customWidth="1"/>
    <col min="7433" max="7433" width="11" customWidth="1"/>
    <col min="7434" max="7434" width="9.88671875" bestFit="1" customWidth="1"/>
    <col min="7678" max="7678" width="0.88671875" customWidth="1"/>
    <col min="7679" max="7679" width="4.33203125" customWidth="1"/>
    <col min="7680" max="7680" width="5.6640625" customWidth="1"/>
    <col min="7681" max="7681" width="6.109375" customWidth="1"/>
    <col min="7682" max="7682" width="6.6640625" customWidth="1"/>
    <col min="7683" max="7683" width="4.44140625" customWidth="1"/>
    <col min="7684" max="7684" width="25" customWidth="1"/>
    <col min="7685" max="7685" width="10" customWidth="1"/>
    <col min="7686" max="7686" width="0" hidden="1" customWidth="1"/>
    <col min="7687" max="7688" width="9.6640625" bestFit="1" customWidth="1"/>
    <col min="7689" max="7689" width="11" customWidth="1"/>
    <col min="7690" max="7690" width="9.88671875" bestFit="1" customWidth="1"/>
    <col min="7934" max="7934" width="0.88671875" customWidth="1"/>
    <col min="7935" max="7935" width="4.33203125" customWidth="1"/>
    <col min="7936" max="7936" width="5.6640625" customWidth="1"/>
    <col min="7937" max="7937" width="6.109375" customWidth="1"/>
    <col min="7938" max="7938" width="6.6640625" customWidth="1"/>
    <col min="7939" max="7939" width="4.44140625" customWidth="1"/>
    <col min="7940" max="7940" width="25" customWidth="1"/>
    <col min="7941" max="7941" width="10" customWidth="1"/>
    <col min="7942" max="7942" width="0" hidden="1" customWidth="1"/>
    <col min="7943" max="7944" width="9.6640625" bestFit="1" customWidth="1"/>
    <col min="7945" max="7945" width="11" customWidth="1"/>
    <col min="7946" max="7946" width="9.88671875" bestFit="1" customWidth="1"/>
    <col min="8190" max="8190" width="0.88671875" customWidth="1"/>
    <col min="8191" max="8191" width="4.33203125" customWidth="1"/>
    <col min="8192" max="8192" width="5.6640625" customWidth="1"/>
    <col min="8193" max="8193" width="6.109375" customWidth="1"/>
    <col min="8194" max="8194" width="6.6640625" customWidth="1"/>
    <col min="8195" max="8195" width="4.44140625" customWidth="1"/>
    <col min="8196" max="8196" width="25" customWidth="1"/>
    <col min="8197" max="8197" width="10" customWidth="1"/>
    <col min="8198" max="8198" width="0" hidden="1" customWidth="1"/>
    <col min="8199" max="8200" width="9.6640625" bestFit="1" customWidth="1"/>
    <col min="8201" max="8201" width="11" customWidth="1"/>
    <col min="8202" max="8202" width="9.88671875" bestFit="1" customWidth="1"/>
    <col min="8446" max="8446" width="0.88671875" customWidth="1"/>
    <col min="8447" max="8447" width="4.33203125" customWidth="1"/>
    <col min="8448" max="8448" width="5.6640625" customWidth="1"/>
    <col min="8449" max="8449" width="6.109375" customWidth="1"/>
    <col min="8450" max="8450" width="6.6640625" customWidth="1"/>
    <col min="8451" max="8451" width="4.44140625" customWidth="1"/>
    <col min="8452" max="8452" width="25" customWidth="1"/>
    <col min="8453" max="8453" width="10" customWidth="1"/>
    <col min="8454" max="8454" width="0" hidden="1" customWidth="1"/>
    <col min="8455" max="8456" width="9.6640625" bestFit="1" customWidth="1"/>
    <col min="8457" max="8457" width="11" customWidth="1"/>
    <col min="8458" max="8458" width="9.88671875" bestFit="1" customWidth="1"/>
    <col min="8702" max="8702" width="0.88671875" customWidth="1"/>
    <col min="8703" max="8703" width="4.33203125" customWidth="1"/>
    <col min="8704" max="8704" width="5.6640625" customWidth="1"/>
    <col min="8705" max="8705" width="6.109375" customWidth="1"/>
    <col min="8706" max="8706" width="6.6640625" customWidth="1"/>
    <col min="8707" max="8707" width="4.44140625" customWidth="1"/>
    <col min="8708" max="8708" width="25" customWidth="1"/>
    <col min="8709" max="8709" width="10" customWidth="1"/>
    <col min="8710" max="8710" width="0" hidden="1" customWidth="1"/>
    <col min="8711" max="8712" width="9.6640625" bestFit="1" customWidth="1"/>
    <col min="8713" max="8713" width="11" customWidth="1"/>
    <col min="8714" max="8714" width="9.88671875" bestFit="1" customWidth="1"/>
    <col min="8958" max="8958" width="0.88671875" customWidth="1"/>
    <col min="8959" max="8959" width="4.33203125" customWidth="1"/>
    <col min="8960" max="8960" width="5.6640625" customWidth="1"/>
    <col min="8961" max="8961" width="6.109375" customWidth="1"/>
    <col min="8962" max="8962" width="6.6640625" customWidth="1"/>
    <col min="8963" max="8963" width="4.44140625" customWidth="1"/>
    <col min="8964" max="8964" width="25" customWidth="1"/>
    <col min="8965" max="8965" width="10" customWidth="1"/>
    <col min="8966" max="8966" width="0" hidden="1" customWidth="1"/>
    <col min="8967" max="8968" width="9.6640625" bestFit="1" customWidth="1"/>
    <col min="8969" max="8969" width="11" customWidth="1"/>
    <col min="8970" max="8970" width="9.88671875" bestFit="1" customWidth="1"/>
    <col min="9214" max="9214" width="0.88671875" customWidth="1"/>
    <col min="9215" max="9215" width="4.33203125" customWidth="1"/>
    <col min="9216" max="9216" width="5.6640625" customWidth="1"/>
    <col min="9217" max="9217" width="6.109375" customWidth="1"/>
    <col min="9218" max="9218" width="6.6640625" customWidth="1"/>
    <col min="9219" max="9219" width="4.44140625" customWidth="1"/>
    <col min="9220" max="9220" width="25" customWidth="1"/>
    <col min="9221" max="9221" width="10" customWidth="1"/>
    <col min="9222" max="9222" width="0" hidden="1" customWidth="1"/>
    <col min="9223" max="9224" width="9.6640625" bestFit="1" customWidth="1"/>
    <col min="9225" max="9225" width="11" customWidth="1"/>
    <col min="9226" max="9226" width="9.88671875" bestFit="1" customWidth="1"/>
    <col min="9470" max="9470" width="0.88671875" customWidth="1"/>
    <col min="9471" max="9471" width="4.33203125" customWidth="1"/>
    <col min="9472" max="9472" width="5.6640625" customWidth="1"/>
    <col min="9473" max="9473" width="6.109375" customWidth="1"/>
    <col min="9474" max="9474" width="6.6640625" customWidth="1"/>
    <col min="9475" max="9475" width="4.44140625" customWidth="1"/>
    <col min="9476" max="9476" width="25" customWidth="1"/>
    <col min="9477" max="9477" width="10" customWidth="1"/>
    <col min="9478" max="9478" width="0" hidden="1" customWidth="1"/>
    <col min="9479" max="9480" width="9.6640625" bestFit="1" customWidth="1"/>
    <col min="9481" max="9481" width="11" customWidth="1"/>
    <col min="9482" max="9482" width="9.88671875" bestFit="1" customWidth="1"/>
    <col min="9726" max="9726" width="0.88671875" customWidth="1"/>
    <col min="9727" max="9727" width="4.33203125" customWidth="1"/>
    <col min="9728" max="9728" width="5.6640625" customWidth="1"/>
    <col min="9729" max="9729" width="6.109375" customWidth="1"/>
    <col min="9730" max="9730" width="6.6640625" customWidth="1"/>
    <col min="9731" max="9731" width="4.44140625" customWidth="1"/>
    <col min="9732" max="9732" width="25" customWidth="1"/>
    <col min="9733" max="9733" width="10" customWidth="1"/>
    <col min="9734" max="9734" width="0" hidden="1" customWidth="1"/>
    <col min="9735" max="9736" width="9.6640625" bestFit="1" customWidth="1"/>
    <col min="9737" max="9737" width="11" customWidth="1"/>
    <col min="9738" max="9738" width="9.88671875" bestFit="1" customWidth="1"/>
    <col min="9982" max="9982" width="0.88671875" customWidth="1"/>
    <col min="9983" max="9983" width="4.33203125" customWidth="1"/>
    <col min="9984" max="9984" width="5.6640625" customWidth="1"/>
    <col min="9985" max="9985" width="6.109375" customWidth="1"/>
    <col min="9986" max="9986" width="6.6640625" customWidth="1"/>
    <col min="9987" max="9987" width="4.44140625" customWidth="1"/>
    <col min="9988" max="9988" width="25" customWidth="1"/>
    <col min="9989" max="9989" width="10" customWidth="1"/>
    <col min="9990" max="9990" width="0" hidden="1" customWidth="1"/>
    <col min="9991" max="9992" width="9.6640625" bestFit="1" customWidth="1"/>
    <col min="9993" max="9993" width="11" customWidth="1"/>
    <col min="9994" max="9994" width="9.88671875" bestFit="1" customWidth="1"/>
    <col min="10238" max="10238" width="0.88671875" customWidth="1"/>
    <col min="10239" max="10239" width="4.33203125" customWidth="1"/>
    <col min="10240" max="10240" width="5.6640625" customWidth="1"/>
    <col min="10241" max="10241" width="6.109375" customWidth="1"/>
    <col min="10242" max="10242" width="6.6640625" customWidth="1"/>
    <col min="10243" max="10243" width="4.44140625" customWidth="1"/>
    <col min="10244" max="10244" width="25" customWidth="1"/>
    <col min="10245" max="10245" width="10" customWidth="1"/>
    <col min="10246" max="10246" width="0" hidden="1" customWidth="1"/>
    <col min="10247" max="10248" width="9.6640625" bestFit="1" customWidth="1"/>
    <col min="10249" max="10249" width="11" customWidth="1"/>
    <col min="10250" max="10250" width="9.88671875" bestFit="1" customWidth="1"/>
    <col min="10494" max="10494" width="0.88671875" customWidth="1"/>
    <col min="10495" max="10495" width="4.33203125" customWidth="1"/>
    <col min="10496" max="10496" width="5.6640625" customWidth="1"/>
    <col min="10497" max="10497" width="6.109375" customWidth="1"/>
    <col min="10498" max="10498" width="6.6640625" customWidth="1"/>
    <col min="10499" max="10499" width="4.44140625" customWidth="1"/>
    <col min="10500" max="10500" width="25" customWidth="1"/>
    <col min="10501" max="10501" width="10" customWidth="1"/>
    <col min="10502" max="10502" width="0" hidden="1" customWidth="1"/>
    <col min="10503" max="10504" width="9.6640625" bestFit="1" customWidth="1"/>
    <col min="10505" max="10505" width="11" customWidth="1"/>
    <col min="10506" max="10506" width="9.88671875" bestFit="1" customWidth="1"/>
    <col min="10750" max="10750" width="0.88671875" customWidth="1"/>
    <col min="10751" max="10751" width="4.33203125" customWidth="1"/>
    <col min="10752" max="10752" width="5.6640625" customWidth="1"/>
    <col min="10753" max="10753" width="6.109375" customWidth="1"/>
    <col min="10754" max="10754" width="6.6640625" customWidth="1"/>
    <col min="10755" max="10755" width="4.44140625" customWidth="1"/>
    <col min="10756" max="10756" width="25" customWidth="1"/>
    <col min="10757" max="10757" width="10" customWidth="1"/>
    <col min="10758" max="10758" width="0" hidden="1" customWidth="1"/>
    <col min="10759" max="10760" width="9.6640625" bestFit="1" customWidth="1"/>
    <col min="10761" max="10761" width="11" customWidth="1"/>
    <col min="10762" max="10762" width="9.88671875" bestFit="1" customWidth="1"/>
    <col min="11006" max="11006" width="0.88671875" customWidth="1"/>
    <col min="11007" max="11007" width="4.33203125" customWidth="1"/>
    <col min="11008" max="11008" width="5.6640625" customWidth="1"/>
    <col min="11009" max="11009" width="6.109375" customWidth="1"/>
    <col min="11010" max="11010" width="6.6640625" customWidth="1"/>
    <col min="11011" max="11011" width="4.44140625" customWidth="1"/>
    <col min="11012" max="11012" width="25" customWidth="1"/>
    <col min="11013" max="11013" width="10" customWidth="1"/>
    <col min="11014" max="11014" width="0" hidden="1" customWidth="1"/>
    <col min="11015" max="11016" width="9.6640625" bestFit="1" customWidth="1"/>
    <col min="11017" max="11017" width="11" customWidth="1"/>
    <col min="11018" max="11018" width="9.88671875" bestFit="1" customWidth="1"/>
    <col min="11262" max="11262" width="0.88671875" customWidth="1"/>
    <col min="11263" max="11263" width="4.33203125" customWidth="1"/>
    <col min="11264" max="11264" width="5.6640625" customWidth="1"/>
    <col min="11265" max="11265" width="6.109375" customWidth="1"/>
    <col min="11266" max="11266" width="6.6640625" customWidth="1"/>
    <col min="11267" max="11267" width="4.44140625" customWidth="1"/>
    <col min="11268" max="11268" width="25" customWidth="1"/>
    <col min="11269" max="11269" width="10" customWidth="1"/>
    <col min="11270" max="11270" width="0" hidden="1" customWidth="1"/>
    <col min="11271" max="11272" width="9.6640625" bestFit="1" customWidth="1"/>
    <col min="11273" max="11273" width="11" customWidth="1"/>
    <col min="11274" max="11274" width="9.88671875" bestFit="1" customWidth="1"/>
    <col min="11518" max="11518" width="0.88671875" customWidth="1"/>
    <col min="11519" max="11519" width="4.33203125" customWidth="1"/>
    <col min="11520" max="11520" width="5.6640625" customWidth="1"/>
    <col min="11521" max="11521" width="6.109375" customWidth="1"/>
    <col min="11522" max="11522" width="6.6640625" customWidth="1"/>
    <col min="11523" max="11523" width="4.44140625" customWidth="1"/>
    <col min="11524" max="11524" width="25" customWidth="1"/>
    <col min="11525" max="11525" width="10" customWidth="1"/>
    <col min="11526" max="11526" width="0" hidden="1" customWidth="1"/>
    <col min="11527" max="11528" width="9.6640625" bestFit="1" customWidth="1"/>
    <col min="11529" max="11529" width="11" customWidth="1"/>
    <col min="11530" max="11530" width="9.88671875" bestFit="1" customWidth="1"/>
    <col min="11774" max="11774" width="0.88671875" customWidth="1"/>
    <col min="11775" max="11775" width="4.33203125" customWidth="1"/>
    <col min="11776" max="11776" width="5.6640625" customWidth="1"/>
    <col min="11777" max="11777" width="6.109375" customWidth="1"/>
    <col min="11778" max="11778" width="6.6640625" customWidth="1"/>
    <col min="11779" max="11779" width="4.44140625" customWidth="1"/>
    <col min="11780" max="11780" width="25" customWidth="1"/>
    <col min="11781" max="11781" width="10" customWidth="1"/>
    <col min="11782" max="11782" width="0" hidden="1" customWidth="1"/>
    <col min="11783" max="11784" width="9.6640625" bestFit="1" customWidth="1"/>
    <col min="11785" max="11785" width="11" customWidth="1"/>
    <col min="11786" max="11786" width="9.88671875" bestFit="1" customWidth="1"/>
    <col min="12030" max="12030" width="0.88671875" customWidth="1"/>
    <col min="12031" max="12031" width="4.33203125" customWidth="1"/>
    <col min="12032" max="12032" width="5.6640625" customWidth="1"/>
    <col min="12033" max="12033" width="6.109375" customWidth="1"/>
    <col min="12034" max="12034" width="6.6640625" customWidth="1"/>
    <col min="12035" max="12035" width="4.44140625" customWidth="1"/>
    <col min="12036" max="12036" width="25" customWidth="1"/>
    <col min="12037" max="12037" width="10" customWidth="1"/>
    <col min="12038" max="12038" width="0" hidden="1" customWidth="1"/>
    <col min="12039" max="12040" width="9.6640625" bestFit="1" customWidth="1"/>
    <col min="12041" max="12041" width="11" customWidth="1"/>
    <col min="12042" max="12042" width="9.88671875" bestFit="1" customWidth="1"/>
    <col min="12286" max="12286" width="0.88671875" customWidth="1"/>
    <col min="12287" max="12287" width="4.33203125" customWidth="1"/>
    <col min="12288" max="12288" width="5.6640625" customWidth="1"/>
    <col min="12289" max="12289" width="6.109375" customWidth="1"/>
    <col min="12290" max="12290" width="6.6640625" customWidth="1"/>
    <col min="12291" max="12291" width="4.44140625" customWidth="1"/>
    <col min="12292" max="12292" width="25" customWidth="1"/>
    <col min="12293" max="12293" width="10" customWidth="1"/>
    <col min="12294" max="12294" width="0" hidden="1" customWidth="1"/>
    <col min="12295" max="12296" width="9.6640625" bestFit="1" customWidth="1"/>
    <col min="12297" max="12297" width="11" customWidth="1"/>
    <col min="12298" max="12298" width="9.88671875" bestFit="1" customWidth="1"/>
    <col min="12542" max="12542" width="0.88671875" customWidth="1"/>
    <col min="12543" max="12543" width="4.33203125" customWidth="1"/>
    <col min="12544" max="12544" width="5.6640625" customWidth="1"/>
    <col min="12545" max="12545" width="6.109375" customWidth="1"/>
    <col min="12546" max="12546" width="6.6640625" customWidth="1"/>
    <col min="12547" max="12547" width="4.44140625" customWidth="1"/>
    <col min="12548" max="12548" width="25" customWidth="1"/>
    <col min="12549" max="12549" width="10" customWidth="1"/>
    <col min="12550" max="12550" width="0" hidden="1" customWidth="1"/>
    <col min="12551" max="12552" width="9.6640625" bestFit="1" customWidth="1"/>
    <col min="12553" max="12553" width="11" customWidth="1"/>
    <col min="12554" max="12554" width="9.88671875" bestFit="1" customWidth="1"/>
    <col min="12798" max="12798" width="0.88671875" customWidth="1"/>
    <col min="12799" max="12799" width="4.33203125" customWidth="1"/>
    <col min="12800" max="12800" width="5.6640625" customWidth="1"/>
    <col min="12801" max="12801" width="6.109375" customWidth="1"/>
    <col min="12802" max="12802" width="6.6640625" customWidth="1"/>
    <col min="12803" max="12803" width="4.44140625" customWidth="1"/>
    <col min="12804" max="12804" width="25" customWidth="1"/>
    <col min="12805" max="12805" width="10" customWidth="1"/>
    <col min="12806" max="12806" width="0" hidden="1" customWidth="1"/>
    <col min="12807" max="12808" width="9.6640625" bestFit="1" customWidth="1"/>
    <col min="12809" max="12809" width="11" customWidth="1"/>
    <col min="12810" max="12810" width="9.88671875" bestFit="1" customWidth="1"/>
    <col min="13054" max="13054" width="0.88671875" customWidth="1"/>
    <col min="13055" max="13055" width="4.33203125" customWidth="1"/>
    <col min="13056" max="13056" width="5.6640625" customWidth="1"/>
    <col min="13057" max="13057" width="6.109375" customWidth="1"/>
    <col min="13058" max="13058" width="6.6640625" customWidth="1"/>
    <col min="13059" max="13059" width="4.44140625" customWidth="1"/>
    <col min="13060" max="13060" width="25" customWidth="1"/>
    <col min="13061" max="13061" width="10" customWidth="1"/>
    <col min="13062" max="13062" width="0" hidden="1" customWidth="1"/>
    <col min="13063" max="13064" width="9.6640625" bestFit="1" customWidth="1"/>
    <col min="13065" max="13065" width="11" customWidth="1"/>
    <col min="13066" max="13066" width="9.88671875" bestFit="1" customWidth="1"/>
    <col min="13310" max="13310" width="0.88671875" customWidth="1"/>
    <col min="13311" max="13311" width="4.33203125" customWidth="1"/>
    <col min="13312" max="13312" width="5.6640625" customWidth="1"/>
    <col min="13313" max="13313" width="6.109375" customWidth="1"/>
    <col min="13314" max="13314" width="6.6640625" customWidth="1"/>
    <col min="13315" max="13315" width="4.44140625" customWidth="1"/>
    <col min="13316" max="13316" width="25" customWidth="1"/>
    <col min="13317" max="13317" width="10" customWidth="1"/>
    <col min="13318" max="13318" width="0" hidden="1" customWidth="1"/>
    <col min="13319" max="13320" width="9.6640625" bestFit="1" customWidth="1"/>
    <col min="13321" max="13321" width="11" customWidth="1"/>
    <col min="13322" max="13322" width="9.88671875" bestFit="1" customWidth="1"/>
    <col min="13566" max="13566" width="0.88671875" customWidth="1"/>
    <col min="13567" max="13567" width="4.33203125" customWidth="1"/>
    <col min="13568" max="13568" width="5.6640625" customWidth="1"/>
    <col min="13569" max="13569" width="6.109375" customWidth="1"/>
    <col min="13570" max="13570" width="6.6640625" customWidth="1"/>
    <col min="13571" max="13571" width="4.44140625" customWidth="1"/>
    <col min="13572" max="13572" width="25" customWidth="1"/>
    <col min="13573" max="13573" width="10" customWidth="1"/>
    <col min="13574" max="13574" width="0" hidden="1" customWidth="1"/>
    <col min="13575" max="13576" width="9.6640625" bestFit="1" customWidth="1"/>
    <col min="13577" max="13577" width="11" customWidth="1"/>
    <col min="13578" max="13578" width="9.88671875" bestFit="1" customWidth="1"/>
    <col min="13822" max="13822" width="0.88671875" customWidth="1"/>
    <col min="13823" max="13823" width="4.33203125" customWidth="1"/>
    <col min="13824" max="13824" width="5.6640625" customWidth="1"/>
    <col min="13825" max="13825" width="6.109375" customWidth="1"/>
    <col min="13826" max="13826" width="6.6640625" customWidth="1"/>
    <col min="13827" max="13827" width="4.44140625" customWidth="1"/>
    <col min="13828" max="13828" width="25" customWidth="1"/>
    <col min="13829" max="13829" width="10" customWidth="1"/>
    <col min="13830" max="13830" width="0" hidden="1" customWidth="1"/>
    <col min="13831" max="13832" width="9.6640625" bestFit="1" customWidth="1"/>
    <col min="13833" max="13833" width="11" customWidth="1"/>
    <col min="13834" max="13834" width="9.88671875" bestFit="1" customWidth="1"/>
    <col min="14078" max="14078" width="0.88671875" customWidth="1"/>
    <col min="14079" max="14079" width="4.33203125" customWidth="1"/>
    <col min="14080" max="14080" width="5.6640625" customWidth="1"/>
    <col min="14081" max="14081" width="6.109375" customWidth="1"/>
    <col min="14082" max="14082" width="6.6640625" customWidth="1"/>
    <col min="14083" max="14083" width="4.44140625" customWidth="1"/>
    <col min="14084" max="14084" width="25" customWidth="1"/>
    <col min="14085" max="14085" width="10" customWidth="1"/>
    <col min="14086" max="14086" width="0" hidden="1" customWidth="1"/>
    <col min="14087" max="14088" width="9.6640625" bestFit="1" customWidth="1"/>
    <col min="14089" max="14089" width="11" customWidth="1"/>
    <col min="14090" max="14090" width="9.88671875" bestFit="1" customWidth="1"/>
    <col min="14334" max="14334" width="0.88671875" customWidth="1"/>
    <col min="14335" max="14335" width="4.33203125" customWidth="1"/>
    <col min="14336" max="14336" width="5.6640625" customWidth="1"/>
    <col min="14337" max="14337" width="6.109375" customWidth="1"/>
    <col min="14338" max="14338" width="6.6640625" customWidth="1"/>
    <col min="14339" max="14339" width="4.44140625" customWidth="1"/>
    <col min="14340" max="14340" width="25" customWidth="1"/>
    <col min="14341" max="14341" width="10" customWidth="1"/>
    <col min="14342" max="14342" width="0" hidden="1" customWidth="1"/>
    <col min="14343" max="14344" width="9.6640625" bestFit="1" customWidth="1"/>
    <col min="14345" max="14345" width="11" customWidth="1"/>
    <col min="14346" max="14346" width="9.88671875" bestFit="1" customWidth="1"/>
    <col min="14590" max="14590" width="0.88671875" customWidth="1"/>
    <col min="14591" max="14591" width="4.33203125" customWidth="1"/>
    <col min="14592" max="14592" width="5.6640625" customWidth="1"/>
    <col min="14593" max="14593" width="6.109375" customWidth="1"/>
    <col min="14594" max="14594" width="6.6640625" customWidth="1"/>
    <col min="14595" max="14595" width="4.44140625" customWidth="1"/>
    <col min="14596" max="14596" width="25" customWidth="1"/>
    <col min="14597" max="14597" width="10" customWidth="1"/>
    <col min="14598" max="14598" width="0" hidden="1" customWidth="1"/>
    <col min="14599" max="14600" width="9.6640625" bestFit="1" customWidth="1"/>
    <col min="14601" max="14601" width="11" customWidth="1"/>
    <col min="14602" max="14602" width="9.88671875" bestFit="1" customWidth="1"/>
    <col min="14846" max="14846" width="0.88671875" customWidth="1"/>
    <col min="14847" max="14847" width="4.33203125" customWidth="1"/>
    <col min="14848" max="14848" width="5.6640625" customWidth="1"/>
    <col min="14849" max="14849" width="6.109375" customWidth="1"/>
    <col min="14850" max="14850" width="6.6640625" customWidth="1"/>
    <col min="14851" max="14851" width="4.44140625" customWidth="1"/>
    <col min="14852" max="14852" width="25" customWidth="1"/>
    <col min="14853" max="14853" width="10" customWidth="1"/>
    <col min="14854" max="14854" width="0" hidden="1" customWidth="1"/>
    <col min="14855" max="14856" width="9.6640625" bestFit="1" customWidth="1"/>
    <col min="14857" max="14857" width="11" customWidth="1"/>
    <col min="14858" max="14858" width="9.88671875" bestFit="1" customWidth="1"/>
    <col min="15102" max="15102" width="0.88671875" customWidth="1"/>
    <col min="15103" max="15103" width="4.33203125" customWidth="1"/>
    <col min="15104" max="15104" width="5.6640625" customWidth="1"/>
    <col min="15105" max="15105" width="6.109375" customWidth="1"/>
    <col min="15106" max="15106" width="6.6640625" customWidth="1"/>
    <col min="15107" max="15107" width="4.44140625" customWidth="1"/>
    <col min="15108" max="15108" width="25" customWidth="1"/>
    <col min="15109" max="15109" width="10" customWidth="1"/>
    <col min="15110" max="15110" width="0" hidden="1" customWidth="1"/>
    <col min="15111" max="15112" width="9.6640625" bestFit="1" customWidth="1"/>
    <col min="15113" max="15113" width="11" customWidth="1"/>
    <col min="15114" max="15114" width="9.88671875" bestFit="1" customWidth="1"/>
    <col min="15358" max="15358" width="0.88671875" customWidth="1"/>
    <col min="15359" max="15359" width="4.33203125" customWidth="1"/>
    <col min="15360" max="15360" width="5.6640625" customWidth="1"/>
    <col min="15361" max="15361" width="6.109375" customWidth="1"/>
    <col min="15362" max="15362" width="6.6640625" customWidth="1"/>
    <col min="15363" max="15363" width="4.44140625" customWidth="1"/>
    <col min="15364" max="15364" width="25" customWidth="1"/>
    <col min="15365" max="15365" width="10" customWidth="1"/>
    <col min="15366" max="15366" width="0" hidden="1" customWidth="1"/>
    <col min="15367" max="15368" width="9.6640625" bestFit="1" customWidth="1"/>
    <col min="15369" max="15369" width="11" customWidth="1"/>
    <col min="15370" max="15370" width="9.88671875" bestFit="1" customWidth="1"/>
    <col min="15614" max="15614" width="0.88671875" customWidth="1"/>
    <col min="15615" max="15615" width="4.33203125" customWidth="1"/>
    <col min="15616" max="15616" width="5.6640625" customWidth="1"/>
    <col min="15617" max="15617" width="6.109375" customWidth="1"/>
    <col min="15618" max="15618" width="6.6640625" customWidth="1"/>
    <col min="15619" max="15619" width="4.44140625" customWidth="1"/>
    <col min="15620" max="15620" width="25" customWidth="1"/>
    <col min="15621" max="15621" width="10" customWidth="1"/>
    <col min="15622" max="15622" width="0" hidden="1" customWidth="1"/>
    <col min="15623" max="15624" width="9.6640625" bestFit="1" customWidth="1"/>
    <col min="15625" max="15625" width="11" customWidth="1"/>
    <col min="15626" max="15626" width="9.88671875" bestFit="1" customWidth="1"/>
    <col min="15870" max="15870" width="0.88671875" customWidth="1"/>
    <col min="15871" max="15871" width="4.33203125" customWidth="1"/>
    <col min="15872" max="15872" width="5.6640625" customWidth="1"/>
    <col min="15873" max="15873" width="6.109375" customWidth="1"/>
    <col min="15874" max="15874" width="6.6640625" customWidth="1"/>
    <col min="15875" max="15875" width="4.44140625" customWidth="1"/>
    <col min="15876" max="15876" width="25" customWidth="1"/>
    <col min="15877" max="15877" width="10" customWidth="1"/>
    <col min="15878" max="15878" width="0" hidden="1" customWidth="1"/>
    <col min="15879" max="15880" width="9.6640625" bestFit="1" customWidth="1"/>
    <col min="15881" max="15881" width="11" customWidth="1"/>
    <col min="15882" max="15882" width="9.88671875" bestFit="1" customWidth="1"/>
    <col min="16126" max="16126" width="0.88671875" customWidth="1"/>
    <col min="16127" max="16127" width="4.33203125" customWidth="1"/>
    <col min="16128" max="16128" width="5.6640625" customWidth="1"/>
    <col min="16129" max="16129" width="6.109375" customWidth="1"/>
    <col min="16130" max="16130" width="6.6640625" customWidth="1"/>
    <col min="16131" max="16131" width="4.44140625" customWidth="1"/>
    <col min="16132" max="16132" width="25" customWidth="1"/>
    <col min="16133" max="16133" width="10" customWidth="1"/>
    <col min="16134" max="16134" width="0" hidden="1" customWidth="1"/>
    <col min="16135" max="16136" width="9.6640625" bestFit="1" customWidth="1"/>
    <col min="16137" max="16137" width="11" customWidth="1"/>
    <col min="16138" max="16138" width="9.88671875" bestFit="1" customWidth="1"/>
  </cols>
  <sheetData>
    <row r="1" spans="1:14" hidden="1" x14ac:dyDescent="0.3"/>
    <row r="2" spans="1:14" ht="4.5" customHeight="1" thickBot="1" x14ac:dyDescent="0.35"/>
    <row r="3" spans="1:14" ht="22.5" customHeight="1" x14ac:dyDescent="0.3">
      <c r="B3" s="182" t="s">
        <v>255</v>
      </c>
      <c r="C3" s="183"/>
      <c r="D3" s="183"/>
      <c r="E3" s="183"/>
      <c r="F3" s="250"/>
      <c r="G3" s="250"/>
      <c r="H3" s="184"/>
      <c r="I3" s="184"/>
      <c r="J3" s="184"/>
      <c r="K3" s="184"/>
      <c r="L3" s="184"/>
      <c r="M3" s="184"/>
      <c r="N3" s="184"/>
    </row>
    <row r="4" spans="1:14" ht="43.5" customHeight="1" thickBot="1" x14ac:dyDescent="0.35">
      <c r="B4" s="999" t="s">
        <v>0</v>
      </c>
      <c r="C4" s="1000"/>
      <c r="D4" s="1000"/>
      <c r="E4" s="1000"/>
      <c r="F4" s="1000"/>
      <c r="G4" s="1001"/>
      <c r="H4" s="616" t="s">
        <v>372</v>
      </c>
      <c r="I4" s="617" t="s">
        <v>410</v>
      </c>
      <c r="J4" s="617" t="s">
        <v>473</v>
      </c>
      <c r="K4" s="617" t="s">
        <v>454</v>
      </c>
      <c r="L4" s="617" t="s">
        <v>355</v>
      </c>
      <c r="M4" s="617" t="s">
        <v>376</v>
      </c>
      <c r="N4" s="617" t="s">
        <v>474</v>
      </c>
    </row>
    <row r="5" spans="1:14" s="6" customFormat="1" ht="30.6" x14ac:dyDescent="0.3">
      <c r="B5" s="401" t="s">
        <v>186</v>
      </c>
      <c r="C5" s="402" t="s">
        <v>187</v>
      </c>
      <c r="D5" s="403" t="s">
        <v>188</v>
      </c>
      <c r="E5" s="403" t="s">
        <v>189</v>
      </c>
      <c r="F5" s="403" t="s">
        <v>211</v>
      </c>
      <c r="G5" s="404" t="s">
        <v>191</v>
      </c>
      <c r="H5" s="424">
        <f>H8+H15</f>
        <v>50453.42</v>
      </c>
      <c r="I5" s="424">
        <f>I8+I15</f>
        <v>45682.42</v>
      </c>
      <c r="J5" s="424">
        <f>J8+J15</f>
        <v>39184</v>
      </c>
      <c r="K5" s="424">
        <f t="shared" ref="K5:L5" si="0">K8+K15</f>
        <v>39084</v>
      </c>
      <c r="L5" s="424">
        <f t="shared" si="0"/>
        <v>43700</v>
      </c>
      <c r="M5" s="424">
        <f t="shared" ref="M5:N5" si="1">M8+M15</f>
        <v>42200</v>
      </c>
      <c r="N5" s="424">
        <f t="shared" si="1"/>
        <v>41800</v>
      </c>
    </row>
    <row r="6" spans="1:14" s="307" customFormat="1" ht="13.8" x14ac:dyDescent="0.25">
      <c r="B6" s="405"/>
      <c r="C6" s="191">
        <v>1</v>
      </c>
      <c r="D6" s="315"/>
      <c r="E6" s="372" t="s">
        <v>256</v>
      </c>
      <c r="F6" s="371"/>
      <c r="G6" s="371"/>
      <c r="H6" s="352"/>
      <c r="I6" s="352"/>
      <c r="J6" s="352"/>
      <c r="K6" s="352"/>
      <c r="L6" s="352"/>
      <c r="M6" s="352"/>
      <c r="N6" s="352"/>
    </row>
    <row r="7" spans="1:14" x14ac:dyDescent="0.3">
      <c r="B7" s="406"/>
      <c r="C7" s="162"/>
      <c r="D7" s="162"/>
      <c r="E7" s="97" t="s">
        <v>257</v>
      </c>
      <c r="F7" s="101"/>
      <c r="G7" s="99" t="s">
        <v>258</v>
      </c>
      <c r="H7" s="52"/>
      <c r="I7" s="52"/>
      <c r="J7" s="52"/>
      <c r="K7" s="162"/>
      <c r="L7" s="162"/>
      <c r="M7" s="162"/>
      <c r="N7" s="430"/>
    </row>
    <row r="8" spans="1:14" s="307" customFormat="1" ht="13.2" x14ac:dyDescent="0.25">
      <c r="B8" s="190"/>
      <c r="C8" s="191">
        <v>2</v>
      </c>
      <c r="D8" s="315"/>
      <c r="E8" s="379" t="s">
        <v>259</v>
      </c>
      <c r="F8" s="407"/>
      <c r="G8" s="407"/>
      <c r="H8" s="352">
        <f>SUM(H9+H13)</f>
        <v>40830.81</v>
      </c>
      <c r="I8" s="352">
        <f>SUM(I9+I13)</f>
        <v>39630.699999999997</v>
      </c>
      <c r="J8" s="352">
        <f>SUM(J9+J13)</f>
        <v>39184</v>
      </c>
      <c r="K8" s="352">
        <f t="shared" ref="K8:L8" si="2">SUM(K9+K13)</f>
        <v>39084</v>
      </c>
      <c r="L8" s="352">
        <f t="shared" si="2"/>
        <v>43700</v>
      </c>
      <c r="M8" s="352">
        <f t="shared" ref="M8:N8" si="3">SUM(M9+M13)</f>
        <v>42200</v>
      </c>
      <c r="N8" s="352">
        <f t="shared" si="3"/>
        <v>41800</v>
      </c>
    </row>
    <row r="9" spans="1:14" s="6" customFormat="1" x14ac:dyDescent="0.3">
      <c r="B9" s="408"/>
      <c r="C9" s="409"/>
      <c r="D9" s="409"/>
      <c r="E9" s="69" t="s">
        <v>260</v>
      </c>
      <c r="F9" s="65">
        <v>630</v>
      </c>
      <c r="G9" s="90" t="s">
        <v>19</v>
      </c>
      <c r="H9" s="43">
        <f>SUM(H10:H12)</f>
        <v>38830.81</v>
      </c>
      <c r="I9" s="43">
        <f>SUM(I10:I12)</f>
        <v>37630.699999999997</v>
      </c>
      <c r="J9" s="43">
        <f>SUM(J10:J12)</f>
        <v>37000</v>
      </c>
      <c r="K9" s="43">
        <f t="shared" ref="K9:L9" si="4">SUM(K10:K12)</f>
        <v>36900</v>
      </c>
      <c r="L9" s="43">
        <f t="shared" si="4"/>
        <v>41700</v>
      </c>
      <c r="M9" s="43">
        <f t="shared" ref="M9:N9" si="5">SUM(M10:M12)</f>
        <v>40100</v>
      </c>
      <c r="N9" s="43">
        <f t="shared" si="5"/>
        <v>39600</v>
      </c>
    </row>
    <row r="10" spans="1:14" s="6" customFormat="1" ht="27" x14ac:dyDescent="0.3">
      <c r="B10" s="408"/>
      <c r="C10" s="409"/>
      <c r="D10" s="409"/>
      <c r="E10" s="69" t="s">
        <v>260</v>
      </c>
      <c r="F10" s="98">
        <v>633</v>
      </c>
      <c r="G10" s="99" t="s">
        <v>101</v>
      </c>
      <c r="H10" s="68">
        <v>3785.81</v>
      </c>
      <c r="I10" s="68">
        <v>3110</v>
      </c>
      <c r="J10" s="68">
        <v>2500</v>
      </c>
      <c r="K10" s="68">
        <v>2400</v>
      </c>
      <c r="L10" s="68">
        <v>2700</v>
      </c>
      <c r="M10" s="68">
        <v>3600</v>
      </c>
      <c r="N10" s="68">
        <v>3600</v>
      </c>
    </row>
    <row r="11" spans="1:14" s="6" customFormat="1" ht="27" x14ac:dyDescent="0.3">
      <c r="A11" s="6">
        <v>637004</v>
      </c>
      <c r="B11" s="408"/>
      <c r="C11" s="409"/>
      <c r="D11" s="409"/>
      <c r="E11" s="69" t="s">
        <v>260</v>
      </c>
      <c r="F11" s="98">
        <v>637004</v>
      </c>
      <c r="G11" s="99" t="s">
        <v>527</v>
      </c>
      <c r="H11" s="68">
        <v>0</v>
      </c>
      <c r="I11" s="68">
        <v>0</v>
      </c>
      <c r="J11" s="68">
        <v>0</v>
      </c>
      <c r="K11" s="68">
        <v>0</v>
      </c>
      <c r="L11" s="68">
        <v>2000</v>
      </c>
      <c r="M11" s="68">
        <v>0</v>
      </c>
      <c r="N11" s="68">
        <v>0</v>
      </c>
    </row>
    <row r="12" spans="1:14" s="6" customFormat="1" ht="40.200000000000003" x14ac:dyDescent="0.3">
      <c r="B12" s="408"/>
      <c r="C12" s="409"/>
      <c r="D12" s="409"/>
      <c r="E12" s="69" t="s">
        <v>260</v>
      </c>
      <c r="F12" s="98">
        <v>637</v>
      </c>
      <c r="G12" s="99" t="s">
        <v>102</v>
      </c>
      <c r="H12" s="68">
        <v>35045</v>
      </c>
      <c r="I12" s="68">
        <v>34520.699999999997</v>
      </c>
      <c r="J12" s="68">
        <v>34500</v>
      </c>
      <c r="K12" s="68">
        <v>34500</v>
      </c>
      <c r="L12" s="68">
        <v>37000</v>
      </c>
      <c r="M12" s="68">
        <v>36500</v>
      </c>
      <c r="N12" s="68">
        <v>36000</v>
      </c>
    </row>
    <row r="13" spans="1:14" s="6" customFormat="1" x14ac:dyDescent="0.3">
      <c r="B13" s="408"/>
      <c r="C13" s="409"/>
      <c r="D13" s="409"/>
      <c r="E13" s="69" t="s">
        <v>260</v>
      </c>
      <c r="F13" s="65">
        <v>640</v>
      </c>
      <c r="G13" s="95" t="s">
        <v>61</v>
      </c>
      <c r="H13" s="43">
        <f>SUM(H14)</f>
        <v>2000</v>
      </c>
      <c r="I13" s="43">
        <f>SUM(I14)</f>
        <v>2000</v>
      </c>
      <c r="J13" s="43">
        <f>SUM(J14)</f>
        <v>2184</v>
      </c>
      <c r="K13" s="43">
        <f>K14</f>
        <v>2184</v>
      </c>
      <c r="L13" s="43">
        <f>L14</f>
        <v>2000</v>
      </c>
      <c r="M13" s="43">
        <f>M14</f>
        <v>2100</v>
      </c>
      <c r="N13" s="43">
        <f>N14</f>
        <v>2200</v>
      </c>
    </row>
    <row r="14" spans="1:14" s="6" customFormat="1" ht="40.200000000000003" x14ac:dyDescent="0.3">
      <c r="B14" s="408"/>
      <c r="C14" s="409"/>
      <c r="D14" s="409"/>
      <c r="E14" s="69" t="s">
        <v>260</v>
      </c>
      <c r="F14" s="101">
        <v>642</v>
      </c>
      <c r="G14" s="99" t="s">
        <v>261</v>
      </c>
      <c r="H14" s="68">
        <v>2000</v>
      </c>
      <c r="I14" s="68">
        <v>2000</v>
      </c>
      <c r="J14" s="68">
        <v>2184</v>
      </c>
      <c r="K14" s="68">
        <v>2184</v>
      </c>
      <c r="L14" s="68">
        <v>2000</v>
      </c>
      <c r="M14" s="68">
        <v>2100</v>
      </c>
      <c r="N14" s="68">
        <v>2200</v>
      </c>
    </row>
    <row r="15" spans="1:14" s="307" customFormat="1" ht="13.8" x14ac:dyDescent="0.25">
      <c r="B15" s="405"/>
      <c r="C15" s="191">
        <v>3</v>
      </c>
      <c r="D15" s="230"/>
      <c r="E15" s="379" t="s">
        <v>262</v>
      </c>
      <c r="F15" s="407"/>
      <c r="G15" s="407"/>
      <c r="H15" s="352">
        <f>H16+H18</f>
        <v>9622.61</v>
      </c>
      <c r="I15" s="352">
        <f>I16+I18</f>
        <v>6051.72</v>
      </c>
      <c r="J15" s="352">
        <f>J16+J18</f>
        <v>0</v>
      </c>
      <c r="K15" s="352">
        <f t="shared" ref="K15:L15" si="6">K16+K18</f>
        <v>0</v>
      </c>
      <c r="L15" s="352">
        <f t="shared" si="6"/>
        <v>0</v>
      </c>
      <c r="M15" s="352">
        <f t="shared" ref="M15:N15" si="7">M16+M18</f>
        <v>0</v>
      </c>
      <c r="N15" s="352">
        <f t="shared" si="7"/>
        <v>0</v>
      </c>
    </row>
    <row r="16" spans="1:14" s="6" customFormat="1" x14ac:dyDescent="0.3">
      <c r="B16" s="410"/>
      <c r="C16" s="411"/>
      <c r="D16" s="412">
        <v>1</v>
      </c>
      <c r="E16" s="413" t="s">
        <v>263</v>
      </c>
      <c r="F16" s="126"/>
      <c r="G16" s="126"/>
      <c r="H16" s="414">
        <f>SUM(H17)</f>
        <v>117.6</v>
      </c>
      <c r="I16" s="414">
        <f>SUM(I17)</f>
        <v>0</v>
      </c>
      <c r="J16" s="414">
        <f>SUM(J17)</f>
        <v>0</v>
      </c>
      <c r="K16" s="414">
        <f t="shared" ref="K16:N16" si="8">SUM(K17)</f>
        <v>0</v>
      </c>
      <c r="L16" s="414">
        <f t="shared" si="8"/>
        <v>0</v>
      </c>
      <c r="M16" s="414">
        <f t="shared" si="8"/>
        <v>0</v>
      </c>
      <c r="N16" s="414">
        <f t="shared" si="8"/>
        <v>0</v>
      </c>
    </row>
    <row r="17" spans="2:14" s="6" customFormat="1" x14ac:dyDescent="0.3">
      <c r="B17" s="408"/>
      <c r="C17" s="409"/>
      <c r="D17" s="409"/>
      <c r="E17" s="69" t="s">
        <v>264</v>
      </c>
      <c r="F17" s="98">
        <v>640</v>
      </c>
      <c r="G17" s="69" t="s">
        <v>61</v>
      </c>
      <c r="H17" s="44">
        <v>117.6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68">
        <v>0</v>
      </c>
    </row>
    <row r="18" spans="2:14" s="6" customFormat="1" x14ac:dyDescent="0.3">
      <c r="B18" s="410"/>
      <c r="C18" s="411"/>
      <c r="D18" s="415">
        <v>2</v>
      </c>
      <c r="E18" s="413" t="s">
        <v>265</v>
      </c>
      <c r="F18" s="126"/>
      <c r="G18" s="126"/>
      <c r="H18" s="416">
        <f>SUM(H19:H22)</f>
        <v>9505.01</v>
      </c>
      <c r="I18" s="416">
        <f>SUM(I19:I22)</f>
        <v>6051.72</v>
      </c>
      <c r="J18" s="416">
        <f>SUM(J19:J22)</f>
        <v>0</v>
      </c>
      <c r="K18" s="416">
        <f t="shared" ref="K18:L18" si="9">SUM(K19:K22)</f>
        <v>0</v>
      </c>
      <c r="L18" s="416">
        <f t="shared" si="9"/>
        <v>0</v>
      </c>
      <c r="M18" s="416">
        <f t="shared" ref="M18:N18" si="10">SUM(M19:M22)</f>
        <v>0</v>
      </c>
      <c r="N18" s="416">
        <f t="shared" si="10"/>
        <v>0</v>
      </c>
    </row>
    <row r="19" spans="2:14" s="6" customFormat="1" ht="27" x14ac:dyDescent="0.3">
      <c r="B19" s="408"/>
      <c r="C19" s="409"/>
      <c r="D19" s="409"/>
      <c r="E19" s="69" t="s">
        <v>266</v>
      </c>
      <c r="F19" s="98">
        <v>610</v>
      </c>
      <c r="G19" s="99" t="s">
        <v>3</v>
      </c>
      <c r="H19" s="44">
        <v>7043.49</v>
      </c>
      <c r="I19" s="44">
        <v>4597.33</v>
      </c>
      <c r="J19" s="44">
        <v>0</v>
      </c>
      <c r="K19" s="44">
        <v>0</v>
      </c>
      <c r="L19" s="44">
        <v>0</v>
      </c>
      <c r="M19" s="44">
        <v>0</v>
      </c>
      <c r="N19" s="68">
        <v>0</v>
      </c>
    </row>
    <row r="20" spans="2:14" ht="27" x14ac:dyDescent="0.3">
      <c r="B20" s="313"/>
      <c r="C20" s="162"/>
      <c r="D20" s="162"/>
      <c r="E20" s="69" t="s">
        <v>266</v>
      </c>
      <c r="F20" s="101">
        <v>620</v>
      </c>
      <c r="G20" s="99" t="s">
        <v>8</v>
      </c>
      <c r="H20" s="44">
        <v>2461.52</v>
      </c>
      <c r="I20" s="44">
        <v>1454.39</v>
      </c>
      <c r="J20" s="44">
        <v>0</v>
      </c>
      <c r="K20" s="44">
        <v>0</v>
      </c>
      <c r="L20" s="44">
        <v>0</v>
      </c>
      <c r="M20" s="44">
        <v>0</v>
      </c>
      <c r="N20" s="430">
        <v>0</v>
      </c>
    </row>
    <row r="21" spans="2:14" x14ac:dyDescent="0.3">
      <c r="B21" s="313"/>
      <c r="C21" s="162"/>
      <c r="D21" s="162"/>
      <c r="E21" s="69" t="s">
        <v>266</v>
      </c>
      <c r="F21" s="139">
        <v>642</v>
      </c>
      <c r="G21" s="70" t="s">
        <v>61</v>
      </c>
      <c r="H21" s="44"/>
      <c r="I21" s="44"/>
      <c r="J21" s="44"/>
      <c r="K21" s="162"/>
      <c r="L21" s="162"/>
      <c r="M21" s="162"/>
      <c r="N21" s="430"/>
    </row>
    <row r="22" spans="2:14" x14ac:dyDescent="0.3">
      <c r="B22" s="417"/>
      <c r="C22" s="418"/>
      <c r="D22" s="418"/>
      <c r="E22" s="419" t="s">
        <v>266</v>
      </c>
      <c r="F22" s="420">
        <v>630</v>
      </c>
      <c r="G22" s="421" t="s">
        <v>52</v>
      </c>
      <c r="H22" s="44"/>
      <c r="I22" s="44"/>
      <c r="J22" s="44"/>
      <c r="K22" s="162"/>
      <c r="L22" s="162"/>
      <c r="M22" s="162"/>
      <c r="N22" s="430"/>
    </row>
    <row r="23" spans="2:14" x14ac:dyDescent="0.3">
      <c r="B23" s="422"/>
      <c r="C23" s="7"/>
      <c r="D23" s="7"/>
      <c r="E23" s="7"/>
      <c r="F23" s="7"/>
      <c r="G23" s="7"/>
      <c r="H23"/>
    </row>
    <row r="24" spans="2:14" x14ac:dyDescent="0.3">
      <c r="B24" s="1002" t="s">
        <v>104</v>
      </c>
      <c r="C24" s="1003"/>
      <c r="D24" s="1003"/>
      <c r="E24" s="1003"/>
      <c r="F24" s="1003"/>
      <c r="G24" s="1004"/>
      <c r="H24" s="49"/>
      <c r="I24" s="49"/>
      <c r="J24" s="49"/>
      <c r="K24" s="49"/>
      <c r="L24" s="49"/>
      <c r="M24" s="49"/>
      <c r="N24" s="49"/>
    </row>
    <row r="25" spans="2:14" ht="30.6" x14ac:dyDescent="0.3">
      <c r="B25" s="188" t="s">
        <v>186</v>
      </c>
      <c r="C25" s="186" t="s">
        <v>210</v>
      </c>
      <c r="D25" s="187" t="s">
        <v>188</v>
      </c>
      <c r="E25" s="187" t="s">
        <v>189</v>
      </c>
      <c r="F25" s="187" t="s">
        <v>211</v>
      </c>
      <c r="G25" s="188" t="s">
        <v>191</v>
      </c>
      <c r="H25" s="269"/>
      <c r="I25" s="269"/>
      <c r="J25" s="269"/>
      <c r="K25" s="269"/>
      <c r="L25" s="269"/>
      <c r="M25" s="269"/>
      <c r="N25" s="269"/>
    </row>
    <row r="26" spans="2:14" x14ac:dyDescent="0.3">
      <c r="H26"/>
    </row>
    <row r="27" spans="2:14" ht="15.6" x14ac:dyDescent="0.3">
      <c r="B27" s="1005" t="s">
        <v>208</v>
      </c>
      <c r="C27" s="1006"/>
      <c r="D27" s="1006"/>
      <c r="E27" s="1006"/>
      <c r="F27" s="1006"/>
      <c r="G27" s="1007"/>
      <c r="H27" s="192">
        <f t="shared" ref="H27:I27" si="11">H5+H25</f>
        <v>50453.42</v>
      </c>
      <c r="I27" s="192">
        <f t="shared" si="11"/>
        <v>45682.42</v>
      </c>
      <c r="J27" s="192">
        <f t="shared" ref="J27" si="12">J5+J25</f>
        <v>39184</v>
      </c>
      <c r="K27" s="192">
        <f t="shared" ref="K27:L27" si="13">K5+K25</f>
        <v>39084</v>
      </c>
      <c r="L27" s="192">
        <f t="shared" si="13"/>
        <v>43700</v>
      </c>
      <c r="M27" s="192">
        <f t="shared" ref="M27:N27" si="14">M5+M25</f>
        <v>42200</v>
      </c>
      <c r="N27" s="192">
        <f t="shared" si="14"/>
        <v>41800</v>
      </c>
    </row>
  </sheetData>
  <mergeCells count="3">
    <mergeCell ref="B4:G4"/>
    <mergeCell ref="B24:G24"/>
    <mergeCell ref="B27:G27"/>
  </mergeCells>
  <pageMargins left="0.70866141732283472" right="0.70866141732283472" top="0.74803149606299213" bottom="0.35433070866141736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>
      <selection activeCell="K10" sqref="K10"/>
    </sheetView>
  </sheetViews>
  <sheetFormatPr defaultRowHeight="14.4" x14ac:dyDescent="0.3"/>
  <sheetData/>
  <pageMargins left="0" right="0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74"/>
  <sheetViews>
    <sheetView topLeftCell="A56" workbookViewId="0">
      <selection activeCell="G226" sqref="G226"/>
    </sheetView>
  </sheetViews>
  <sheetFormatPr defaultRowHeight="14.4" x14ac:dyDescent="0.3"/>
  <cols>
    <col min="1" max="1" width="7.109375" customWidth="1"/>
    <col min="2" max="2" width="7.6640625" customWidth="1"/>
    <col min="3" max="3" width="35.6640625" style="137" customWidth="1"/>
    <col min="4" max="4" width="13" style="802" customWidth="1"/>
    <col min="5" max="5" width="13.88671875" customWidth="1"/>
    <col min="6" max="6" width="13.33203125" style="797" customWidth="1"/>
    <col min="7" max="7" width="13.44140625" style="797" customWidth="1"/>
    <col min="8" max="8" width="13.5546875" style="463" customWidth="1"/>
    <col min="9" max="9" width="13.109375" customWidth="1"/>
    <col min="10" max="10" width="13" style="813" customWidth="1"/>
    <col min="13" max="13" width="10" bestFit="1" customWidth="1"/>
    <col min="253" max="254" width="7.109375" customWidth="1"/>
    <col min="255" max="255" width="25" customWidth="1"/>
    <col min="256" max="256" width="11" customWidth="1"/>
    <col min="257" max="257" width="12.5546875" customWidth="1"/>
    <col min="258" max="259" width="13" customWidth="1"/>
    <col min="260" max="260" width="20.88671875" customWidth="1"/>
    <col min="263" max="263" width="12.44140625" customWidth="1"/>
    <col min="509" max="510" width="7.109375" customWidth="1"/>
    <col min="511" max="511" width="25" customWidth="1"/>
    <col min="512" max="512" width="11" customWidth="1"/>
    <col min="513" max="513" width="12.5546875" customWidth="1"/>
    <col min="514" max="515" width="13" customWidth="1"/>
    <col min="516" max="516" width="20.88671875" customWidth="1"/>
    <col min="519" max="519" width="12.44140625" customWidth="1"/>
    <col min="765" max="766" width="7.109375" customWidth="1"/>
    <col min="767" max="767" width="25" customWidth="1"/>
    <col min="768" max="768" width="11" customWidth="1"/>
    <col min="769" max="769" width="12.5546875" customWidth="1"/>
    <col min="770" max="771" width="13" customWidth="1"/>
    <col min="772" max="772" width="20.88671875" customWidth="1"/>
    <col min="775" max="775" width="12.44140625" customWidth="1"/>
    <col min="1021" max="1022" width="7.109375" customWidth="1"/>
    <col min="1023" max="1023" width="25" customWidth="1"/>
    <col min="1024" max="1024" width="11" customWidth="1"/>
    <col min="1025" max="1025" width="12.5546875" customWidth="1"/>
    <col min="1026" max="1027" width="13" customWidth="1"/>
    <col min="1028" max="1028" width="20.88671875" customWidth="1"/>
    <col min="1031" max="1031" width="12.44140625" customWidth="1"/>
    <col min="1277" max="1278" width="7.109375" customWidth="1"/>
    <col min="1279" max="1279" width="25" customWidth="1"/>
    <col min="1280" max="1280" width="11" customWidth="1"/>
    <col min="1281" max="1281" width="12.5546875" customWidth="1"/>
    <col min="1282" max="1283" width="13" customWidth="1"/>
    <col min="1284" max="1284" width="20.88671875" customWidth="1"/>
    <col min="1287" max="1287" width="12.44140625" customWidth="1"/>
    <col min="1533" max="1534" width="7.109375" customWidth="1"/>
    <col min="1535" max="1535" width="25" customWidth="1"/>
    <col min="1536" max="1536" width="11" customWidth="1"/>
    <col min="1537" max="1537" width="12.5546875" customWidth="1"/>
    <col min="1538" max="1539" width="13" customWidth="1"/>
    <col min="1540" max="1540" width="20.88671875" customWidth="1"/>
    <col min="1543" max="1543" width="12.44140625" customWidth="1"/>
    <col min="1789" max="1790" width="7.109375" customWidth="1"/>
    <col min="1791" max="1791" width="25" customWidth="1"/>
    <col min="1792" max="1792" width="11" customWidth="1"/>
    <col min="1793" max="1793" width="12.5546875" customWidth="1"/>
    <col min="1794" max="1795" width="13" customWidth="1"/>
    <col min="1796" max="1796" width="20.88671875" customWidth="1"/>
    <col min="1799" max="1799" width="12.44140625" customWidth="1"/>
    <col min="2045" max="2046" width="7.109375" customWidth="1"/>
    <col min="2047" max="2047" width="25" customWidth="1"/>
    <col min="2048" max="2048" width="11" customWidth="1"/>
    <col min="2049" max="2049" width="12.5546875" customWidth="1"/>
    <col min="2050" max="2051" width="13" customWidth="1"/>
    <col min="2052" max="2052" width="20.88671875" customWidth="1"/>
    <col min="2055" max="2055" width="12.44140625" customWidth="1"/>
    <col min="2301" max="2302" width="7.109375" customWidth="1"/>
    <col min="2303" max="2303" width="25" customWidth="1"/>
    <col min="2304" max="2304" width="11" customWidth="1"/>
    <col min="2305" max="2305" width="12.5546875" customWidth="1"/>
    <col min="2306" max="2307" width="13" customWidth="1"/>
    <col min="2308" max="2308" width="20.88671875" customWidth="1"/>
    <col min="2311" max="2311" width="12.44140625" customWidth="1"/>
    <col min="2557" max="2558" width="7.109375" customWidth="1"/>
    <col min="2559" max="2559" width="25" customWidth="1"/>
    <col min="2560" max="2560" width="11" customWidth="1"/>
    <col min="2561" max="2561" width="12.5546875" customWidth="1"/>
    <col min="2562" max="2563" width="13" customWidth="1"/>
    <col min="2564" max="2564" width="20.88671875" customWidth="1"/>
    <col min="2567" max="2567" width="12.44140625" customWidth="1"/>
    <col min="2813" max="2814" width="7.109375" customWidth="1"/>
    <col min="2815" max="2815" width="25" customWidth="1"/>
    <col min="2816" max="2816" width="11" customWidth="1"/>
    <col min="2817" max="2817" width="12.5546875" customWidth="1"/>
    <col min="2818" max="2819" width="13" customWidth="1"/>
    <col min="2820" max="2820" width="20.88671875" customWidth="1"/>
    <col min="2823" max="2823" width="12.44140625" customWidth="1"/>
    <col min="3069" max="3070" width="7.109375" customWidth="1"/>
    <col min="3071" max="3071" width="25" customWidth="1"/>
    <col min="3072" max="3072" width="11" customWidth="1"/>
    <col min="3073" max="3073" width="12.5546875" customWidth="1"/>
    <col min="3074" max="3075" width="13" customWidth="1"/>
    <col min="3076" max="3076" width="20.88671875" customWidth="1"/>
    <col min="3079" max="3079" width="12.44140625" customWidth="1"/>
    <col min="3325" max="3326" width="7.109375" customWidth="1"/>
    <col min="3327" max="3327" width="25" customWidth="1"/>
    <col min="3328" max="3328" width="11" customWidth="1"/>
    <col min="3329" max="3329" width="12.5546875" customWidth="1"/>
    <col min="3330" max="3331" width="13" customWidth="1"/>
    <col min="3332" max="3332" width="20.88671875" customWidth="1"/>
    <col min="3335" max="3335" width="12.44140625" customWidth="1"/>
    <col min="3581" max="3582" width="7.109375" customWidth="1"/>
    <col min="3583" max="3583" width="25" customWidth="1"/>
    <col min="3584" max="3584" width="11" customWidth="1"/>
    <col min="3585" max="3585" width="12.5546875" customWidth="1"/>
    <col min="3586" max="3587" width="13" customWidth="1"/>
    <col min="3588" max="3588" width="20.88671875" customWidth="1"/>
    <col min="3591" max="3591" width="12.44140625" customWidth="1"/>
    <col min="3837" max="3838" width="7.109375" customWidth="1"/>
    <col min="3839" max="3839" width="25" customWidth="1"/>
    <col min="3840" max="3840" width="11" customWidth="1"/>
    <col min="3841" max="3841" width="12.5546875" customWidth="1"/>
    <col min="3842" max="3843" width="13" customWidth="1"/>
    <col min="3844" max="3844" width="20.88671875" customWidth="1"/>
    <col min="3847" max="3847" width="12.44140625" customWidth="1"/>
    <col min="4093" max="4094" width="7.109375" customWidth="1"/>
    <col min="4095" max="4095" width="25" customWidth="1"/>
    <col min="4096" max="4096" width="11" customWidth="1"/>
    <col min="4097" max="4097" width="12.5546875" customWidth="1"/>
    <col min="4098" max="4099" width="13" customWidth="1"/>
    <col min="4100" max="4100" width="20.88671875" customWidth="1"/>
    <col min="4103" max="4103" width="12.44140625" customWidth="1"/>
    <col min="4349" max="4350" width="7.109375" customWidth="1"/>
    <col min="4351" max="4351" width="25" customWidth="1"/>
    <col min="4352" max="4352" width="11" customWidth="1"/>
    <col min="4353" max="4353" width="12.5546875" customWidth="1"/>
    <col min="4354" max="4355" width="13" customWidth="1"/>
    <col min="4356" max="4356" width="20.88671875" customWidth="1"/>
    <col min="4359" max="4359" width="12.44140625" customWidth="1"/>
    <col min="4605" max="4606" width="7.109375" customWidth="1"/>
    <col min="4607" max="4607" width="25" customWidth="1"/>
    <col min="4608" max="4608" width="11" customWidth="1"/>
    <col min="4609" max="4609" width="12.5546875" customWidth="1"/>
    <col min="4610" max="4611" width="13" customWidth="1"/>
    <col min="4612" max="4612" width="20.88671875" customWidth="1"/>
    <col min="4615" max="4615" width="12.44140625" customWidth="1"/>
    <col min="4861" max="4862" width="7.109375" customWidth="1"/>
    <col min="4863" max="4863" width="25" customWidth="1"/>
    <col min="4864" max="4864" width="11" customWidth="1"/>
    <col min="4865" max="4865" width="12.5546875" customWidth="1"/>
    <col min="4866" max="4867" width="13" customWidth="1"/>
    <col min="4868" max="4868" width="20.88671875" customWidth="1"/>
    <col min="4871" max="4871" width="12.44140625" customWidth="1"/>
    <col min="5117" max="5118" width="7.109375" customWidth="1"/>
    <col min="5119" max="5119" width="25" customWidth="1"/>
    <col min="5120" max="5120" width="11" customWidth="1"/>
    <col min="5121" max="5121" width="12.5546875" customWidth="1"/>
    <col min="5122" max="5123" width="13" customWidth="1"/>
    <col min="5124" max="5124" width="20.88671875" customWidth="1"/>
    <col min="5127" max="5127" width="12.44140625" customWidth="1"/>
    <col min="5373" max="5374" width="7.109375" customWidth="1"/>
    <col min="5375" max="5375" width="25" customWidth="1"/>
    <col min="5376" max="5376" width="11" customWidth="1"/>
    <col min="5377" max="5377" width="12.5546875" customWidth="1"/>
    <col min="5378" max="5379" width="13" customWidth="1"/>
    <col min="5380" max="5380" width="20.88671875" customWidth="1"/>
    <col min="5383" max="5383" width="12.44140625" customWidth="1"/>
    <col min="5629" max="5630" width="7.109375" customWidth="1"/>
    <col min="5631" max="5631" width="25" customWidth="1"/>
    <col min="5632" max="5632" width="11" customWidth="1"/>
    <col min="5633" max="5633" width="12.5546875" customWidth="1"/>
    <col min="5634" max="5635" width="13" customWidth="1"/>
    <col min="5636" max="5636" width="20.88671875" customWidth="1"/>
    <col min="5639" max="5639" width="12.44140625" customWidth="1"/>
    <col min="5885" max="5886" width="7.109375" customWidth="1"/>
    <col min="5887" max="5887" width="25" customWidth="1"/>
    <col min="5888" max="5888" width="11" customWidth="1"/>
    <col min="5889" max="5889" width="12.5546875" customWidth="1"/>
    <col min="5890" max="5891" width="13" customWidth="1"/>
    <col min="5892" max="5892" width="20.88671875" customWidth="1"/>
    <col min="5895" max="5895" width="12.44140625" customWidth="1"/>
    <col min="6141" max="6142" width="7.109375" customWidth="1"/>
    <col min="6143" max="6143" width="25" customWidth="1"/>
    <col min="6144" max="6144" width="11" customWidth="1"/>
    <col min="6145" max="6145" width="12.5546875" customWidth="1"/>
    <col min="6146" max="6147" width="13" customWidth="1"/>
    <col min="6148" max="6148" width="20.88671875" customWidth="1"/>
    <col min="6151" max="6151" width="12.44140625" customWidth="1"/>
    <col min="6397" max="6398" width="7.109375" customWidth="1"/>
    <col min="6399" max="6399" width="25" customWidth="1"/>
    <col min="6400" max="6400" width="11" customWidth="1"/>
    <col min="6401" max="6401" width="12.5546875" customWidth="1"/>
    <col min="6402" max="6403" width="13" customWidth="1"/>
    <col min="6404" max="6404" width="20.88671875" customWidth="1"/>
    <col min="6407" max="6407" width="12.44140625" customWidth="1"/>
    <col min="6653" max="6654" width="7.109375" customWidth="1"/>
    <col min="6655" max="6655" width="25" customWidth="1"/>
    <col min="6656" max="6656" width="11" customWidth="1"/>
    <col min="6657" max="6657" width="12.5546875" customWidth="1"/>
    <col min="6658" max="6659" width="13" customWidth="1"/>
    <col min="6660" max="6660" width="20.88671875" customWidth="1"/>
    <col min="6663" max="6663" width="12.44140625" customWidth="1"/>
    <col min="6909" max="6910" width="7.109375" customWidth="1"/>
    <col min="6911" max="6911" width="25" customWidth="1"/>
    <col min="6912" max="6912" width="11" customWidth="1"/>
    <col min="6913" max="6913" width="12.5546875" customWidth="1"/>
    <col min="6914" max="6915" width="13" customWidth="1"/>
    <col min="6916" max="6916" width="20.88671875" customWidth="1"/>
    <col min="6919" max="6919" width="12.44140625" customWidth="1"/>
    <col min="7165" max="7166" width="7.109375" customWidth="1"/>
    <col min="7167" max="7167" width="25" customWidth="1"/>
    <col min="7168" max="7168" width="11" customWidth="1"/>
    <col min="7169" max="7169" width="12.5546875" customWidth="1"/>
    <col min="7170" max="7171" width="13" customWidth="1"/>
    <col min="7172" max="7172" width="20.88671875" customWidth="1"/>
    <col min="7175" max="7175" width="12.44140625" customWidth="1"/>
    <col min="7421" max="7422" width="7.109375" customWidth="1"/>
    <col min="7423" max="7423" width="25" customWidth="1"/>
    <col min="7424" max="7424" width="11" customWidth="1"/>
    <col min="7425" max="7425" width="12.5546875" customWidth="1"/>
    <col min="7426" max="7427" width="13" customWidth="1"/>
    <col min="7428" max="7428" width="20.88671875" customWidth="1"/>
    <col min="7431" max="7431" width="12.44140625" customWidth="1"/>
    <col min="7677" max="7678" width="7.109375" customWidth="1"/>
    <col min="7679" max="7679" width="25" customWidth="1"/>
    <col min="7680" max="7680" width="11" customWidth="1"/>
    <col min="7681" max="7681" width="12.5546875" customWidth="1"/>
    <col min="7682" max="7683" width="13" customWidth="1"/>
    <col min="7684" max="7684" width="20.88671875" customWidth="1"/>
    <col min="7687" max="7687" width="12.44140625" customWidth="1"/>
    <col min="7933" max="7934" width="7.109375" customWidth="1"/>
    <col min="7935" max="7935" width="25" customWidth="1"/>
    <col min="7936" max="7936" width="11" customWidth="1"/>
    <col min="7937" max="7937" width="12.5546875" customWidth="1"/>
    <col min="7938" max="7939" width="13" customWidth="1"/>
    <col min="7940" max="7940" width="20.88671875" customWidth="1"/>
    <col min="7943" max="7943" width="12.44140625" customWidth="1"/>
    <col min="8189" max="8190" width="7.109375" customWidth="1"/>
    <col min="8191" max="8191" width="25" customWidth="1"/>
    <col min="8192" max="8192" width="11" customWidth="1"/>
    <col min="8193" max="8193" width="12.5546875" customWidth="1"/>
    <col min="8194" max="8195" width="13" customWidth="1"/>
    <col min="8196" max="8196" width="20.88671875" customWidth="1"/>
    <col min="8199" max="8199" width="12.44140625" customWidth="1"/>
    <col min="8445" max="8446" width="7.109375" customWidth="1"/>
    <col min="8447" max="8447" width="25" customWidth="1"/>
    <col min="8448" max="8448" width="11" customWidth="1"/>
    <col min="8449" max="8449" width="12.5546875" customWidth="1"/>
    <col min="8450" max="8451" width="13" customWidth="1"/>
    <col min="8452" max="8452" width="20.88671875" customWidth="1"/>
    <col min="8455" max="8455" width="12.44140625" customWidth="1"/>
    <col min="8701" max="8702" width="7.109375" customWidth="1"/>
    <col min="8703" max="8703" width="25" customWidth="1"/>
    <col min="8704" max="8704" width="11" customWidth="1"/>
    <col min="8705" max="8705" width="12.5546875" customWidth="1"/>
    <col min="8706" max="8707" width="13" customWidth="1"/>
    <col min="8708" max="8708" width="20.88671875" customWidth="1"/>
    <col min="8711" max="8711" width="12.44140625" customWidth="1"/>
    <col min="8957" max="8958" width="7.109375" customWidth="1"/>
    <col min="8959" max="8959" width="25" customWidth="1"/>
    <col min="8960" max="8960" width="11" customWidth="1"/>
    <col min="8961" max="8961" width="12.5546875" customWidth="1"/>
    <col min="8962" max="8963" width="13" customWidth="1"/>
    <col min="8964" max="8964" width="20.88671875" customWidth="1"/>
    <col min="8967" max="8967" width="12.44140625" customWidth="1"/>
    <col min="9213" max="9214" width="7.109375" customWidth="1"/>
    <col min="9215" max="9215" width="25" customWidth="1"/>
    <col min="9216" max="9216" width="11" customWidth="1"/>
    <col min="9217" max="9217" width="12.5546875" customWidth="1"/>
    <col min="9218" max="9219" width="13" customWidth="1"/>
    <col min="9220" max="9220" width="20.88671875" customWidth="1"/>
    <col min="9223" max="9223" width="12.44140625" customWidth="1"/>
    <col min="9469" max="9470" width="7.109375" customWidth="1"/>
    <col min="9471" max="9471" width="25" customWidth="1"/>
    <col min="9472" max="9472" width="11" customWidth="1"/>
    <col min="9473" max="9473" width="12.5546875" customWidth="1"/>
    <col min="9474" max="9475" width="13" customWidth="1"/>
    <col min="9476" max="9476" width="20.88671875" customWidth="1"/>
    <col min="9479" max="9479" width="12.44140625" customWidth="1"/>
    <col min="9725" max="9726" width="7.109375" customWidth="1"/>
    <col min="9727" max="9727" width="25" customWidth="1"/>
    <col min="9728" max="9728" width="11" customWidth="1"/>
    <col min="9729" max="9729" width="12.5546875" customWidth="1"/>
    <col min="9730" max="9731" width="13" customWidth="1"/>
    <col min="9732" max="9732" width="20.88671875" customWidth="1"/>
    <col min="9735" max="9735" width="12.44140625" customWidth="1"/>
    <col min="9981" max="9982" width="7.109375" customWidth="1"/>
    <col min="9983" max="9983" width="25" customWidth="1"/>
    <col min="9984" max="9984" width="11" customWidth="1"/>
    <col min="9985" max="9985" width="12.5546875" customWidth="1"/>
    <col min="9986" max="9987" width="13" customWidth="1"/>
    <col min="9988" max="9988" width="20.88671875" customWidth="1"/>
    <col min="9991" max="9991" width="12.44140625" customWidth="1"/>
    <col min="10237" max="10238" width="7.109375" customWidth="1"/>
    <col min="10239" max="10239" width="25" customWidth="1"/>
    <col min="10240" max="10240" width="11" customWidth="1"/>
    <col min="10241" max="10241" width="12.5546875" customWidth="1"/>
    <col min="10242" max="10243" width="13" customWidth="1"/>
    <col min="10244" max="10244" width="20.88671875" customWidth="1"/>
    <col min="10247" max="10247" width="12.44140625" customWidth="1"/>
    <col min="10493" max="10494" width="7.109375" customWidth="1"/>
    <col min="10495" max="10495" width="25" customWidth="1"/>
    <col min="10496" max="10496" width="11" customWidth="1"/>
    <col min="10497" max="10497" width="12.5546875" customWidth="1"/>
    <col min="10498" max="10499" width="13" customWidth="1"/>
    <col min="10500" max="10500" width="20.88671875" customWidth="1"/>
    <col min="10503" max="10503" width="12.44140625" customWidth="1"/>
    <col min="10749" max="10750" width="7.109375" customWidth="1"/>
    <col min="10751" max="10751" width="25" customWidth="1"/>
    <col min="10752" max="10752" width="11" customWidth="1"/>
    <col min="10753" max="10753" width="12.5546875" customWidth="1"/>
    <col min="10754" max="10755" width="13" customWidth="1"/>
    <col min="10756" max="10756" width="20.88671875" customWidth="1"/>
    <col min="10759" max="10759" width="12.44140625" customWidth="1"/>
    <col min="11005" max="11006" width="7.109375" customWidth="1"/>
    <col min="11007" max="11007" width="25" customWidth="1"/>
    <col min="11008" max="11008" width="11" customWidth="1"/>
    <col min="11009" max="11009" width="12.5546875" customWidth="1"/>
    <col min="11010" max="11011" width="13" customWidth="1"/>
    <col min="11012" max="11012" width="20.88671875" customWidth="1"/>
    <col min="11015" max="11015" width="12.44140625" customWidth="1"/>
    <col min="11261" max="11262" width="7.109375" customWidth="1"/>
    <col min="11263" max="11263" width="25" customWidth="1"/>
    <col min="11264" max="11264" width="11" customWidth="1"/>
    <col min="11265" max="11265" width="12.5546875" customWidth="1"/>
    <col min="11266" max="11267" width="13" customWidth="1"/>
    <col min="11268" max="11268" width="20.88671875" customWidth="1"/>
    <col min="11271" max="11271" width="12.44140625" customWidth="1"/>
    <col min="11517" max="11518" width="7.109375" customWidth="1"/>
    <col min="11519" max="11519" width="25" customWidth="1"/>
    <col min="11520" max="11520" width="11" customWidth="1"/>
    <col min="11521" max="11521" width="12.5546875" customWidth="1"/>
    <col min="11522" max="11523" width="13" customWidth="1"/>
    <col min="11524" max="11524" width="20.88671875" customWidth="1"/>
    <col min="11527" max="11527" width="12.44140625" customWidth="1"/>
    <col min="11773" max="11774" width="7.109375" customWidth="1"/>
    <col min="11775" max="11775" width="25" customWidth="1"/>
    <col min="11776" max="11776" width="11" customWidth="1"/>
    <col min="11777" max="11777" width="12.5546875" customWidth="1"/>
    <col min="11778" max="11779" width="13" customWidth="1"/>
    <col min="11780" max="11780" width="20.88671875" customWidth="1"/>
    <col min="11783" max="11783" width="12.44140625" customWidth="1"/>
    <col min="12029" max="12030" width="7.109375" customWidth="1"/>
    <col min="12031" max="12031" width="25" customWidth="1"/>
    <col min="12032" max="12032" width="11" customWidth="1"/>
    <col min="12033" max="12033" width="12.5546875" customWidth="1"/>
    <col min="12034" max="12035" width="13" customWidth="1"/>
    <col min="12036" max="12036" width="20.88671875" customWidth="1"/>
    <col min="12039" max="12039" width="12.44140625" customWidth="1"/>
    <col min="12285" max="12286" width="7.109375" customWidth="1"/>
    <col min="12287" max="12287" width="25" customWidth="1"/>
    <col min="12288" max="12288" width="11" customWidth="1"/>
    <col min="12289" max="12289" width="12.5546875" customWidth="1"/>
    <col min="12290" max="12291" width="13" customWidth="1"/>
    <col min="12292" max="12292" width="20.88671875" customWidth="1"/>
    <col min="12295" max="12295" width="12.44140625" customWidth="1"/>
    <col min="12541" max="12542" width="7.109375" customWidth="1"/>
    <col min="12543" max="12543" width="25" customWidth="1"/>
    <col min="12544" max="12544" width="11" customWidth="1"/>
    <col min="12545" max="12545" width="12.5546875" customWidth="1"/>
    <col min="12546" max="12547" width="13" customWidth="1"/>
    <col min="12548" max="12548" width="20.88671875" customWidth="1"/>
    <col min="12551" max="12551" width="12.44140625" customWidth="1"/>
    <col min="12797" max="12798" width="7.109375" customWidth="1"/>
    <col min="12799" max="12799" width="25" customWidth="1"/>
    <col min="12800" max="12800" width="11" customWidth="1"/>
    <col min="12801" max="12801" width="12.5546875" customWidth="1"/>
    <col min="12802" max="12803" width="13" customWidth="1"/>
    <col min="12804" max="12804" width="20.88671875" customWidth="1"/>
    <col min="12807" max="12807" width="12.44140625" customWidth="1"/>
    <col min="13053" max="13054" width="7.109375" customWidth="1"/>
    <col min="13055" max="13055" width="25" customWidth="1"/>
    <col min="13056" max="13056" width="11" customWidth="1"/>
    <col min="13057" max="13057" width="12.5546875" customWidth="1"/>
    <col min="13058" max="13059" width="13" customWidth="1"/>
    <col min="13060" max="13060" width="20.88671875" customWidth="1"/>
    <col min="13063" max="13063" width="12.44140625" customWidth="1"/>
    <col min="13309" max="13310" width="7.109375" customWidth="1"/>
    <col min="13311" max="13311" width="25" customWidth="1"/>
    <col min="13312" max="13312" width="11" customWidth="1"/>
    <col min="13313" max="13313" width="12.5546875" customWidth="1"/>
    <col min="13314" max="13315" width="13" customWidth="1"/>
    <col min="13316" max="13316" width="20.88671875" customWidth="1"/>
    <col min="13319" max="13319" width="12.44140625" customWidth="1"/>
    <col min="13565" max="13566" width="7.109375" customWidth="1"/>
    <col min="13567" max="13567" width="25" customWidth="1"/>
    <col min="13568" max="13568" width="11" customWidth="1"/>
    <col min="13569" max="13569" width="12.5546875" customWidth="1"/>
    <col min="13570" max="13571" width="13" customWidth="1"/>
    <col min="13572" max="13572" width="20.88671875" customWidth="1"/>
    <col min="13575" max="13575" width="12.44140625" customWidth="1"/>
    <col min="13821" max="13822" width="7.109375" customWidth="1"/>
    <col min="13823" max="13823" width="25" customWidth="1"/>
    <col min="13824" max="13824" width="11" customWidth="1"/>
    <col min="13825" max="13825" width="12.5546875" customWidth="1"/>
    <col min="13826" max="13827" width="13" customWidth="1"/>
    <col min="13828" max="13828" width="20.88671875" customWidth="1"/>
    <col min="13831" max="13831" width="12.44140625" customWidth="1"/>
    <col min="14077" max="14078" width="7.109375" customWidth="1"/>
    <col min="14079" max="14079" width="25" customWidth="1"/>
    <col min="14080" max="14080" width="11" customWidth="1"/>
    <col min="14081" max="14081" width="12.5546875" customWidth="1"/>
    <col min="14082" max="14083" width="13" customWidth="1"/>
    <col min="14084" max="14084" width="20.88671875" customWidth="1"/>
    <col min="14087" max="14087" width="12.44140625" customWidth="1"/>
    <col min="14333" max="14334" width="7.109375" customWidth="1"/>
    <col min="14335" max="14335" width="25" customWidth="1"/>
    <col min="14336" max="14336" width="11" customWidth="1"/>
    <col min="14337" max="14337" width="12.5546875" customWidth="1"/>
    <col min="14338" max="14339" width="13" customWidth="1"/>
    <col min="14340" max="14340" width="20.88671875" customWidth="1"/>
    <col min="14343" max="14343" width="12.44140625" customWidth="1"/>
    <col min="14589" max="14590" width="7.109375" customWidth="1"/>
    <col min="14591" max="14591" width="25" customWidth="1"/>
    <col min="14592" max="14592" width="11" customWidth="1"/>
    <col min="14593" max="14593" width="12.5546875" customWidth="1"/>
    <col min="14594" max="14595" width="13" customWidth="1"/>
    <col min="14596" max="14596" width="20.88671875" customWidth="1"/>
    <col min="14599" max="14599" width="12.44140625" customWidth="1"/>
    <col min="14845" max="14846" width="7.109375" customWidth="1"/>
    <col min="14847" max="14847" width="25" customWidth="1"/>
    <col min="14848" max="14848" width="11" customWidth="1"/>
    <col min="14849" max="14849" width="12.5546875" customWidth="1"/>
    <col min="14850" max="14851" width="13" customWidth="1"/>
    <col min="14852" max="14852" width="20.88671875" customWidth="1"/>
    <col min="14855" max="14855" width="12.44140625" customWidth="1"/>
    <col min="15101" max="15102" width="7.109375" customWidth="1"/>
    <col min="15103" max="15103" width="25" customWidth="1"/>
    <col min="15104" max="15104" width="11" customWidth="1"/>
    <col min="15105" max="15105" width="12.5546875" customWidth="1"/>
    <col min="15106" max="15107" width="13" customWidth="1"/>
    <col min="15108" max="15108" width="20.88671875" customWidth="1"/>
    <col min="15111" max="15111" width="12.44140625" customWidth="1"/>
    <col min="15357" max="15358" width="7.109375" customWidth="1"/>
    <col min="15359" max="15359" width="25" customWidth="1"/>
    <col min="15360" max="15360" width="11" customWidth="1"/>
    <col min="15361" max="15361" width="12.5546875" customWidth="1"/>
    <col min="15362" max="15363" width="13" customWidth="1"/>
    <col min="15364" max="15364" width="20.88671875" customWidth="1"/>
    <col min="15367" max="15367" width="12.44140625" customWidth="1"/>
    <col min="15613" max="15614" width="7.109375" customWidth="1"/>
    <col min="15615" max="15615" width="25" customWidth="1"/>
    <col min="15616" max="15616" width="11" customWidth="1"/>
    <col min="15617" max="15617" width="12.5546875" customWidth="1"/>
    <col min="15618" max="15619" width="13" customWidth="1"/>
    <col min="15620" max="15620" width="20.88671875" customWidth="1"/>
    <col min="15623" max="15623" width="12.44140625" customWidth="1"/>
    <col min="15869" max="15870" width="7.109375" customWidth="1"/>
    <col min="15871" max="15871" width="25" customWidth="1"/>
    <col min="15872" max="15872" width="11" customWidth="1"/>
    <col min="15873" max="15873" width="12.5546875" customWidth="1"/>
    <col min="15874" max="15875" width="13" customWidth="1"/>
    <col min="15876" max="15876" width="20.88671875" customWidth="1"/>
    <col min="15879" max="15879" width="12.44140625" customWidth="1"/>
    <col min="16125" max="16126" width="7.109375" customWidth="1"/>
    <col min="16127" max="16127" width="25" customWidth="1"/>
    <col min="16128" max="16128" width="11" customWidth="1"/>
    <col min="16129" max="16129" width="12.5546875" customWidth="1"/>
    <col min="16130" max="16131" width="13" customWidth="1"/>
    <col min="16132" max="16132" width="20.88671875" customWidth="1"/>
    <col min="16135" max="16135" width="12.44140625" customWidth="1"/>
  </cols>
  <sheetData>
    <row r="1" spans="1:14" ht="10.5" customHeight="1" x14ac:dyDescent="0.3">
      <c r="A1" s="1"/>
      <c r="B1" s="2"/>
      <c r="J1" s="7"/>
      <c r="K1" s="7"/>
    </row>
    <row r="2" spans="1:14" ht="18" customHeight="1" x14ac:dyDescent="0.35">
      <c r="A2" s="1"/>
      <c r="B2" s="2"/>
      <c r="C2" s="138"/>
      <c r="J2" s="7"/>
      <c r="K2" s="7"/>
    </row>
    <row r="3" spans="1:14" ht="13.5" customHeight="1" x14ac:dyDescent="0.3">
      <c r="A3" s="5"/>
      <c r="B3" s="2"/>
      <c r="J3" s="7"/>
      <c r="K3" s="7"/>
    </row>
    <row r="4" spans="1:14" ht="42" customHeight="1" x14ac:dyDescent="0.3">
      <c r="A4" s="899" t="s">
        <v>0</v>
      </c>
      <c r="B4" s="900"/>
      <c r="C4" s="901"/>
      <c r="D4" s="801" t="s">
        <v>372</v>
      </c>
      <c r="E4" s="610" t="s">
        <v>410</v>
      </c>
      <c r="F4" s="610" t="s">
        <v>452</v>
      </c>
      <c r="G4" s="610" t="s">
        <v>454</v>
      </c>
      <c r="H4" s="610" t="s">
        <v>355</v>
      </c>
      <c r="I4" s="610" t="s">
        <v>373</v>
      </c>
      <c r="J4" s="610" t="s">
        <v>411</v>
      </c>
      <c r="K4" s="6"/>
      <c r="L4" s="6"/>
      <c r="M4" s="6"/>
      <c r="N4" s="6"/>
    </row>
    <row r="5" spans="1:14" x14ac:dyDescent="0.3">
      <c r="A5" s="902"/>
      <c r="B5" s="903"/>
      <c r="C5" s="904"/>
      <c r="D5" s="803" t="s">
        <v>1</v>
      </c>
      <c r="F5" s="68"/>
      <c r="G5" s="68"/>
      <c r="H5" s="620" t="s">
        <v>1</v>
      </c>
      <c r="I5" s="619" t="s">
        <v>1</v>
      </c>
      <c r="J5" s="620" t="s">
        <v>1</v>
      </c>
      <c r="K5" s="6"/>
      <c r="L5" s="6"/>
      <c r="M5" s="6"/>
      <c r="N5" s="6"/>
    </row>
    <row r="6" spans="1:14" x14ac:dyDescent="0.3">
      <c r="A6" s="127" t="s">
        <v>2</v>
      </c>
      <c r="B6" s="91"/>
      <c r="C6" s="128"/>
      <c r="D6" s="747">
        <f t="shared" ref="D6:I6" si="0">D7+D12+D21+D65</f>
        <v>245723.79</v>
      </c>
      <c r="E6" s="747">
        <f t="shared" si="0"/>
        <v>286443.92</v>
      </c>
      <c r="F6" s="747">
        <f>F7+F12+F21+F65</f>
        <v>336496.23</v>
      </c>
      <c r="G6" s="747">
        <f>G7+G12+G21+G65</f>
        <v>332946.23</v>
      </c>
      <c r="H6" s="45">
        <f t="shared" si="0"/>
        <v>363610.6</v>
      </c>
      <c r="I6" s="747">
        <f t="shared" si="0"/>
        <v>352705</v>
      </c>
      <c r="J6" s="45">
        <f t="shared" ref="J6" si="1">J7+J12+J21+J65</f>
        <v>363375</v>
      </c>
      <c r="K6" s="6"/>
      <c r="L6" s="6"/>
      <c r="M6" s="6"/>
      <c r="N6" s="6"/>
    </row>
    <row r="7" spans="1:14" s="6" customFormat="1" ht="27.75" customHeight="1" x14ac:dyDescent="0.3">
      <c r="A7" s="97"/>
      <c r="B7" s="65">
        <v>610</v>
      </c>
      <c r="C7" s="90" t="s">
        <v>3</v>
      </c>
      <c r="D7" s="75">
        <f>SUM(D8:D11)</f>
        <v>106207.53</v>
      </c>
      <c r="E7" s="749">
        <f>SUM(E8:E11)</f>
        <v>133076.67000000001</v>
      </c>
      <c r="F7" s="749">
        <f t="shared" ref="F7:G7" si="2">SUM(F8:F11)</f>
        <v>178190</v>
      </c>
      <c r="G7" s="749">
        <f t="shared" si="2"/>
        <v>178190</v>
      </c>
      <c r="H7" s="75">
        <f t="shared" ref="H7" si="3">SUM(H8:H11)</f>
        <v>198390</v>
      </c>
      <c r="I7" s="749">
        <f t="shared" ref="I7:J7" si="4">SUM(I8:I11)</f>
        <v>185990</v>
      </c>
      <c r="J7" s="75">
        <f t="shared" si="4"/>
        <v>189000</v>
      </c>
      <c r="K7" s="18"/>
    </row>
    <row r="8" spans="1:14" x14ac:dyDescent="0.3">
      <c r="A8" s="100"/>
      <c r="B8" s="56">
        <v>611</v>
      </c>
      <c r="C8" s="99" t="s">
        <v>4</v>
      </c>
      <c r="D8" s="430">
        <v>71152.240000000005</v>
      </c>
      <c r="E8" s="750">
        <v>84361.45</v>
      </c>
      <c r="F8" s="68">
        <v>118850</v>
      </c>
      <c r="G8" s="68">
        <v>118850</v>
      </c>
      <c r="H8" s="430">
        <v>130900</v>
      </c>
      <c r="I8" s="750">
        <v>125000</v>
      </c>
      <c r="J8" s="430">
        <v>125500</v>
      </c>
      <c r="K8" s="18"/>
      <c r="L8" s="6"/>
      <c r="M8" s="6"/>
      <c r="N8" s="6"/>
    </row>
    <row r="9" spans="1:14" x14ac:dyDescent="0.3">
      <c r="A9" s="42"/>
      <c r="B9" s="56">
        <v>612</v>
      </c>
      <c r="C9" s="99" t="s">
        <v>5</v>
      </c>
      <c r="D9" s="430">
        <v>22986.59</v>
      </c>
      <c r="E9" s="750">
        <v>28449.919999999998</v>
      </c>
      <c r="F9" s="68">
        <v>38250</v>
      </c>
      <c r="G9" s="68">
        <v>38250</v>
      </c>
      <c r="H9" s="430">
        <v>43500</v>
      </c>
      <c r="I9" s="750">
        <v>39000</v>
      </c>
      <c r="J9" s="430">
        <v>41000</v>
      </c>
      <c r="K9" s="18"/>
      <c r="L9" s="6"/>
      <c r="M9" s="6"/>
      <c r="N9" s="6"/>
    </row>
    <row r="10" spans="1:14" x14ac:dyDescent="0.3">
      <c r="A10" s="42"/>
      <c r="B10" s="54">
        <v>614</v>
      </c>
      <c r="C10" s="99" t="s">
        <v>6</v>
      </c>
      <c r="D10" s="430">
        <v>11944.7</v>
      </c>
      <c r="E10" s="750">
        <v>19864.009999999998</v>
      </c>
      <c r="F10" s="68">
        <v>20190</v>
      </c>
      <c r="G10" s="68">
        <v>20190</v>
      </c>
      <c r="H10" s="430">
        <v>23000</v>
      </c>
      <c r="I10" s="750">
        <v>21000</v>
      </c>
      <c r="J10" s="430">
        <v>21500</v>
      </c>
      <c r="K10" s="18"/>
      <c r="L10" s="6"/>
      <c r="M10" s="6"/>
      <c r="N10" s="6"/>
    </row>
    <row r="11" spans="1:14" ht="13.5" customHeight="1" x14ac:dyDescent="0.3">
      <c r="A11" s="42"/>
      <c r="B11" s="86">
        <v>616</v>
      </c>
      <c r="C11" s="139" t="s">
        <v>7</v>
      </c>
      <c r="D11" s="430">
        <v>124</v>
      </c>
      <c r="E11" s="750">
        <v>401.29</v>
      </c>
      <c r="F11" s="68">
        <v>900</v>
      </c>
      <c r="G11" s="68">
        <v>900</v>
      </c>
      <c r="H11" s="430">
        <v>990</v>
      </c>
      <c r="I11" s="750">
        <v>990</v>
      </c>
      <c r="J11" s="430">
        <v>1000</v>
      </c>
      <c r="K11" s="18"/>
      <c r="L11" s="6"/>
      <c r="M11" s="6"/>
      <c r="N11" s="6"/>
    </row>
    <row r="12" spans="1:14" s="6" customFormat="1" x14ac:dyDescent="0.3">
      <c r="A12" s="69"/>
      <c r="B12" s="101">
        <v>620</v>
      </c>
      <c r="C12" s="90" t="s">
        <v>8</v>
      </c>
      <c r="D12" s="75">
        <f>SUM(D13:D20)</f>
        <v>40262.409999999996</v>
      </c>
      <c r="E12" s="749">
        <f>SUM(E13:E20)</f>
        <v>50507.900000000009</v>
      </c>
      <c r="F12" s="75">
        <f t="shared" ref="F12:G12" si="5">SUM(F13:F20)</f>
        <v>58970</v>
      </c>
      <c r="G12" s="75">
        <f t="shared" si="5"/>
        <v>58970</v>
      </c>
      <c r="H12" s="75">
        <f t="shared" ref="H12" si="6">SUM(H13:H20)</f>
        <v>65400</v>
      </c>
      <c r="I12" s="749">
        <f t="shared" ref="I12:J12" si="7">SUM(I13:I20)</f>
        <v>65600</v>
      </c>
      <c r="J12" s="75">
        <f t="shared" si="7"/>
        <v>66000</v>
      </c>
    </row>
    <row r="13" spans="1:14" ht="27" x14ac:dyDescent="0.3">
      <c r="A13" s="42"/>
      <c r="B13" s="56">
        <v>621</v>
      </c>
      <c r="C13" s="99" t="s">
        <v>9</v>
      </c>
      <c r="D13" s="430">
        <v>7930.82</v>
      </c>
      <c r="E13" s="750">
        <v>10791.69</v>
      </c>
      <c r="F13" s="68">
        <v>13700</v>
      </c>
      <c r="G13" s="68">
        <v>13700</v>
      </c>
      <c r="H13" s="430">
        <v>15700</v>
      </c>
      <c r="I13" s="750">
        <v>15800</v>
      </c>
      <c r="J13" s="430">
        <v>15900</v>
      </c>
      <c r="K13" s="6"/>
      <c r="L13" s="6"/>
      <c r="M13" s="6"/>
      <c r="N13" s="6"/>
    </row>
    <row r="14" spans="1:14" ht="27" x14ac:dyDescent="0.3">
      <c r="A14" s="42"/>
      <c r="B14" s="56">
        <v>623</v>
      </c>
      <c r="C14" s="99" t="s">
        <v>10</v>
      </c>
      <c r="D14" s="430">
        <v>2941.57</v>
      </c>
      <c r="E14" s="750">
        <v>3494.91</v>
      </c>
      <c r="F14" s="68">
        <v>3850</v>
      </c>
      <c r="G14" s="68">
        <v>3850</v>
      </c>
      <c r="H14" s="430">
        <v>3900</v>
      </c>
      <c r="I14" s="750">
        <v>3650</v>
      </c>
      <c r="J14" s="430">
        <v>3700</v>
      </c>
      <c r="K14" s="6"/>
      <c r="L14" s="6"/>
      <c r="M14" s="6"/>
      <c r="N14" s="6"/>
    </row>
    <row r="15" spans="1:14" x14ac:dyDescent="0.3">
      <c r="A15" s="42"/>
      <c r="B15" s="56" t="s">
        <v>11</v>
      </c>
      <c r="C15" s="99" t="s">
        <v>12</v>
      </c>
      <c r="D15" s="430">
        <v>1583.14</v>
      </c>
      <c r="E15" s="750">
        <v>1720.34</v>
      </c>
      <c r="F15" s="68">
        <v>2320</v>
      </c>
      <c r="G15" s="68">
        <v>2320</v>
      </c>
      <c r="H15" s="430">
        <v>2600</v>
      </c>
      <c r="I15" s="750">
        <v>2650</v>
      </c>
      <c r="J15" s="430">
        <v>2700</v>
      </c>
      <c r="K15" s="6"/>
      <c r="L15" s="6"/>
      <c r="M15" s="6"/>
      <c r="N15" s="6"/>
    </row>
    <row r="16" spans="1:14" x14ac:dyDescent="0.3">
      <c r="A16" s="42"/>
      <c r="B16" s="56" t="s">
        <v>13</v>
      </c>
      <c r="C16" s="99" t="s">
        <v>14</v>
      </c>
      <c r="D16" s="430">
        <v>16585.72</v>
      </c>
      <c r="E16" s="750">
        <v>20454.080000000002</v>
      </c>
      <c r="F16" s="68">
        <v>23730</v>
      </c>
      <c r="G16" s="68">
        <v>23730</v>
      </c>
      <c r="H16" s="430">
        <v>25900</v>
      </c>
      <c r="I16" s="750">
        <v>26000</v>
      </c>
      <c r="J16" s="430">
        <v>26000</v>
      </c>
      <c r="K16" s="6"/>
      <c r="L16" s="6"/>
      <c r="M16" s="6"/>
      <c r="N16" s="6"/>
    </row>
    <row r="17" spans="1:14" x14ac:dyDescent="0.3">
      <c r="A17" s="42"/>
      <c r="B17" s="54">
        <v>625003</v>
      </c>
      <c r="C17" s="99" t="s">
        <v>15</v>
      </c>
      <c r="D17" s="430">
        <v>989.84</v>
      </c>
      <c r="E17" s="750">
        <v>1154.3599999999999</v>
      </c>
      <c r="F17" s="68">
        <v>1650</v>
      </c>
      <c r="G17" s="68">
        <v>1650</v>
      </c>
      <c r="H17" s="430">
        <v>2300</v>
      </c>
      <c r="I17" s="750">
        <v>2350</v>
      </c>
      <c r="J17" s="430">
        <v>2400</v>
      </c>
      <c r="K17" s="6"/>
      <c r="L17" s="6"/>
      <c r="M17" s="6"/>
      <c r="N17" s="6"/>
    </row>
    <row r="18" spans="1:14" x14ac:dyDescent="0.3">
      <c r="A18" s="42"/>
      <c r="B18" s="54">
        <v>625004</v>
      </c>
      <c r="C18" s="99" t="s">
        <v>16</v>
      </c>
      <c r="D18" s="430">
        <v>3471.35</v>
      </c>
      <c r="E18" s="750">
        <v>4295.8599999999997</v>
      </c>
      <c r="F18" s="68">
        <v>4650</v>
      </c>
      <c r="G18" s="68">
        <v>4650</v>
      </c>
      <c r="H18" s="430">
        <v>5200</v>
      </c>
      <c r="I18" s="750">
        <v>5250</v>
      </c>
      <c r="J18" s="430">
        <v>5300</v>
      </c>
      <c r="K18" s="6"/>
      <c r="L18" s="6"/>
      <c r="M18" s="6"/>
      <c r="N18" s="6"/>
    </row>
    <row r="19" spans="1:14" x14ac:dyDescent="0.3">
      <c r="A19" s="42"/>
      <c r="B19" s="54">
        <v>625005</v>
      </c>
      <c r="C19" s="99" t="s">
        <v>17</v>
      </c>
      <c r="D19" s="430">
        <v>1130.8399999999999</v>
      </c>
      <c r="E19" s="750">
        <v>1408.57</v>
      </c>
      <c r="F19" s="68">
        <v>1670</v>
      </c>
      <c r="G19" s="68">
        <v>1670</v>
      </c>
      <c r="H19" s="430">
        <v>2300</v>
      </c>
      <c r="I19" s="750">
        <v>2350</v>
      </c>
      <c r="J19" s="430">
        <v>2400</v>
      </c>
      <c r="K19" s="6"/>
      <c r="L19" s="6"/>
      <c r="M19" s="6"/>
      <c r="N19" s="6"/>
    </row>
    <row r="20" spans="1:14" ht="27" x14ac:dyDescent="0.3">
      <c r="A20" s="42"/>
      <c r="B20" s="54">
        <v>625007</v>
      </c>
      <c r="C20" s="99" t="s">
        <v>18</v>
      </c>
      <c r="D20" s="430">
        <v>5629.13</v>
      </c>
      <c r="E20" s="750">
        <v>7188.09</v>
      </c>
      <c r="F20" s="68">
        <v>7400</v>
      </c>
      <c r="G20" s="68">
        <v>7400</v>
      </c>
      <c r="H20" s="430">
        <v>7500</v>
      </c>
      <c r="I20" s="750">
        <v>7550</v>
      </c>
      <c r="J20" s="430">
        <v>7600</v>
      </c>
      <c r="K20" s="6"/>
      <c r="L20" s="6"/>
      <c r="M20" s="6"/>
      <c r="N20" s="6"/>
    </row>
    <row r="21" spans="1:14" x14ac:dyDescent="0.3">
      <c r="A21" s="69"/>
      <c r="B21" s="129">
        <v>630</v>
      </c>
      <c r="C21" s="95" t="s">
        <v>19</v>
      </c>
      <c r="D21" s="751">
        <f t="shared" ref="D21:I21" si="8">D22+D24+D29+D35+D41+D47+D48</f>
        <v>86100.81</v>
      </c>
      <c r="E21" s="751">
        <f t="shared" si="8"/>
        <v>92383.9</v>
      </c>
      <c r="F21" s="751">
        <f>F22+F24+F29+F35+F41+F48</f>
        <v>85154.989999999991</v>
      </c>
      <c r="G21" s="751">
        <f>G22+G24+G29+G35+G41+G48</f>
        <v>81604.989999999991</v>
      </c>
      <c r="H21" s="751">
        <f t="shared" si="8"/>
        <v>85370</v>
      </c>
      <c r="I21" s="751">
        <f t="shared" si="8"/>
        <v>86525</v>
      </c>
      <c r="J21" s="43">
        <f t="shared" ref="J21" si="9">J22+J24+J29+J35+J41+J47+J48</f>
        <v>93645</v>
      </c>
      <c r="K21" s="6"/>
      <c r="L21" s="6"/>
      <c r="M21" s="6"/>
      <c r="N21" s="6"/>
    </row>
    <row r="22" spans="1:14" x14ac:dyDescent="0.3">
      <c r="A22" s="69" t="s">
        <v>20</v>
      </c>
      <c r="B22" s="102">
        <v>631</v>
      </c>
      <c r="C22" s="69" t="s">
        <v>21</v>
      </c>
      <c r="D22" s="43">
        <f t="shared" ref="D22:G22" si="10">SUM(D23)</f>
        <v>1242.6600000000001</v>
      </c>
      <c r="E22" s="751">
        <f t="shared" si="10"/>
        <v>1636.22</v>
      </c>
      <c r="F22" s="751">
        <f t="shared" si="10"/>
        <v>1650</v>
      </c>
      <c r="G22" s="751">
        <f t="shared" si="10"/>
        <v>1500</v>
      </c>
      <c r="H22" s="43">
        <f t="shared" ref="H22" si="11">SUM(H23)</f>
        <v>1300</v>
      </c>
      <c r="I22" s="751">
        <f>SUM(I23)</f>
        <v>1350</v>
      </c>
      <c r="J22" s="43">
        <f>SUM(J23)</f>
        <v>1400</v>
      </c>
      <c r="K22" s="6"/>
      <c r="L22" s="6"/>
      <c r="M22" s="6"/>
      <c r="N22" s="6"/>
    </row>
    <row r="23" spans="1:14" x14ac:dyDescent="0.3">
      <c r="A23" s="42"/>
      <c r="B23" s="87" t="s">
        <v>22</v>
      </c>
      <c r="C23" s="99" t="s">
        <v>23</v>
      </c>
      <c r="D23" s="430">
        <v>1242.6600000000001</v>
      </c>
      <c r="E23" s="750">
        <v>1636.22</v>
      </c>
      <c r="F23" s="750">
        <v>1650</v>
      </c>
      <c r="G23" s="750">
        <v>1500</v>
      </c>
      <c r="H23" s="430">
        <v>1300</v>
      </c>
      <c r="I23" s="750">
        <v>1350</v>
      </c>
      <c r="J23" s="430">
        <v>1400</v>
      </c>
      <c r="K23" s="6"/>
      <c r="L23" s="6"/>
      <c r="M23" s="6"/>
      <c r="N23" s="6"/>
    </row>
    <row r="24" spans="1:14" x14ac:dyDescent="0.3">
      <c r="A24" s="69"/>
      <c r="B24" s="129">
        <v>632</v>
      </c>
      <c r="C24" s="90" t="s">
        <v>24</v>
      </c>
      <c r="D24" s="75">
        <f>SUM(D25:D28)</f>
        <v>24040.32</v>
      </c>
      <c r="E24" s="749">
        <f>SUM(E25:E28)</f>
        <v>20976.690000000002</v>
      </c>
      <c r="F24" s="749">
        <f>F25+F26+F27+F28</f>
        <v>24543</v>
      </c>
      <c r="G24" s="749">
        <f>G25+G26+G27+G28</f>
        <v>23243</v>
      </c>
      <c r="H24" s="75">
        <f>H25+H26+H27+H28</f>
        <v>23550</v>
      </c>
      <c r="I24" s="749">
        <f>I25+I26+I27+I28</f>
        <v>24310</v>
      </c>
      <c r="J24" s="75">
        <f>J25+J26+J27+J28</f>
        <v>24530</v>
      </c>
      <c r="K24" s="6"/>
      <c r="L24" s="6"/>
      <c r="M24" s="6"/>
      <c r="N24" s="6"/>
    </row>
    <row r="25" spans="1:14" x14ac:dyDescent="0.3">
      <c r="A25" s="42"/>
      <c r="B25" s="88">
        <v>632001</v>
      </c>
      <c r="C25" s="99" t="s">
        <v>25</v>
      </c>
      <c r="D25" s="68">
        <v>21754.799999999999</v>
      </c>
      <c r="E25" s="752">
        <v>18152.95</v>
      </c>
      <c r="F25" s="752">
        <v>21300</v>
      </c>
      <c r="G25" s="752">
        <v>20000</v>
      </c>
      <c r="H25" s="68">
        <v>20000</v>
      </c>
      <c r="I25" s="752">
        <v>20500</v>
      </c>
      <c r="J25" s="68">
        <v>21000</v>
      </c>
      <c r="K25" s="6"/>
      <c r="L25" s="6"/>
      <c r="M25" s="6"/>
      <c r="N25" s="6"/>
    </row>
    <row r="26" spans="1:14" s="6" customFormat="1" x14ac:dyDescent="0.3">
      <c r="A26" s="42"/>
      <c r="B26" s="88">
        <v>632002</v>
      </c>
      <c r="C26" s="99" t="s">
        <v>26</v>
      </c>
      <c r="D26" s="68">
        <v>16.95</v>
      </c>
      <c r="E26" s="752">
        <v>267.56</v>
      </c>
      <c r="F26" s="752">
        <v>450</v>
      </c>
      <c r="G26" s="752">
        <v>450</v>
      </c>
      <c r="H26" s="68">
        <v>400</v>
      </c>
      <c r="I26" s="752">
        <v>450</v>
      </c>
      <c r="J26" s="68">
        <v>500</v>
      </c>
    </row>
    <row r="27" spans="1:14" ht="27" x14ac:dyDescent="0.3">
      <c r="A27" s="42"/>
      <c r="B27" s="88">
        <v>632003</v>
      </c>
      <c r="C27" s="99" t="s">
        <v>27</v>
      </c>
      <c r="D27" s="44">
        <v>2141.4699999999998</v>
      </c>
      <c r="E27" s="752">
        <v>2411.9299999999998</v>
      </c>
      <c r="F27" s="752">
        <v>2619</v>
      </c>
      <c r="G27" s="752">
        <v>2619</v>
      </c>
      <c r="H27" s="68">
        <v>3000</v>
      </c>
      <c r="I27" s="752">
        <v>3200</v>
      </c>
      <c r="J27" s="68">
        <v>2900</v>
      </c>
      <c r="K27" s="6"/>
      <c r="L27" s="6"/>
      <c r="M27" s="6"/>
      <c r="N27" s="6"/>
    </row>
    <row r="28" spans="1:14" ht="27" x14ac:dyDescent="0.3">
      <c r="A28" s="42"/>
      <c r="B28" s="88">
        <v>632004</v>
      </c>
      <c r="C28" s="99" t="s">
        <v>351</v>
      </c>
      <c r="D28" s="44">
        <v>127.1</v>
      </c>
      <c r="E28" s="752">
        <v>144.25</v>
      </c>
      <c r="F28" s="752">
        <v>174</v>
      </c>
      <c r="G28" s="752">
        <v>174</v>
      </c>
      <c r="H28" s="44">
        <v>150</v>
      </c>
      <c r="I28" s="107">
        <v>160</v>
      </c>
      <c r="J28" s="44">
        <v>130</v>
      </c>
      <c r="K28" s="6"/>
      <c r="L28" s="6"/>
      <c r="M28" s="6"/>
      <c r="N28" s="6"/>
    </row>
    <row r="29" spans="1:14" x14ac:dyDescent="0.3">
      <c r="A29" s="95"/>
      <c r="B29" s="129">
        <v>633</v>
      </c>
      <c r="C29" s="95" t="s">
        <v>28</v>
      </c>
      <c r="D29" s="43">
        <f t="shared" ref="D29" si="12">SUM(D30:D34)</f>
        <v>13681.480000000001</v>
      </c>
      <c r="E29" s="751">
        <f>SUM(E30:E34)</f>
        <v>17064.82</v>
      </c>
      <c r="F29" s="751">
        <f>F30+F31+F32+F33+F34</f>
        <v>14533.08</v>
      </c>
      <c r="G29" s="751">
        <f>G30+G31+G32+G33+G34</f>
        <v>14133.08</v>
      </c>
      <c r="H29" s="43">
        <f>H30+H31+H32+H33+H34</f>
        <v>14850</v>
      </c>
      <c r="I29" s="751">
        <f>I30+I31+I32+I33+I34</f>
        <v>14980</v>
      </c>
      <c r="J29" s="43">
        <f>J30+J31+J32+J33+J34</f>
        <v>14780</v>
      </c>
      <c r="K29" s="6"/>
      <c r="L29" s="6"/>
      <c r="M29" s="6"/>
      <c r="N29" s="6"/>
    </row>
    <row r="30" spans="1:14" x14ac:dyDescent="0.3">
      <c r="A30" s="42"/>
      <c r="B30" s="88">
        <v>633006</v>
      </c>
      <c r="C30" s="99" t="s">
        <v>30</v>
      </c>
      <c r="D30" s="68">
        <v>7765.25</v>
      </c>
      <c r="E30" s="752">
        <v>11265.43</v>
      </c>
      <c r="F30" s="752">
        <v>9500</v>
      </c>
      <c r="G30" s="752">
        <v>9500</v>
      </c>
      <c r="H30" s="68">
        <v>9600</v>
      </c>
      <c r="I30" s="752">
        <v>9800</v>
      </c>
      <c r="J30" s="68">
        <v>9500</v>
      </c>
      <c r="K30" s="6"/>
      <c r="L30" s="6"/>
      <c r="M30" s="6"/>
      <c r="N30" s="6"/>
    </row>
    <row r="31" spans="1:14" x14ac:dyDescent="0.3">
      <c r="A31" s="42"/>
      <c r="B31" s="88">
        <v>633005</v>
      </c>
      <c r="C31" s="99" t="s">
        <v>31</v>
      </c>
      <c r="D31" s="68">
        <v>300</v>
      </c>
      <c r="E31" s="752">
        <v>300</v>
      </c>
      <c r="F31" s="752">
        <v>300</v>
      </c>
      <c r="G31" s="752">
        <v>300</v>
      </c>
      <c r="H31" s="68">
        <v>300</v>
      </c>
      <c r="I31" s="752">
        <v>330</v>
      </c>
      <c r="J31" s="68">
        <v>320</v>
      </c>
      <c r="K31" s="6"/>
      <c r="L31" s="6"/>
      <c r="M31" s="6"/>
      <c r="N31" s="6"/>
    </row>
    <row r="32" spans="1:14" ht="27" x14ac:dyDescent="0.3">
      <c r="A32" s="42"/>
      <c r="B32" s="88">
        <v>633009</v>
      </c>
      <c r="C32" s="99" t="s">
        <v>32</v>
      </c>
      <c r="D32" s="68">
        <v>226.29</v>
      </c>
      <c r="E32" s="752">
        <v>200.8</v>
      </c>
      <c r="F32" s="752">
        <v>223.8</v>
      </c>
      <c r="G32" s="752">
        <v>223.8</v>
      </c>
      <c r="H32" s="68">
        <v>200</v>
      </c>
      <c r="I32" s="752">
        <v>150</v>
      </c>
      <c r="J32" s="68">
        <v>160</v>
      </c>
      <c r="K32" s="6"/>
      <c r="L32" s="6"/>
      <c r="M32" s="6"/>
      <c r="N32" s="6"/>
    </row>
    <row r="33" spans="1:14" ht="14.25" customHeight="1" x14ac:dyDescent="0.3">
      <c r="A33" s="42"/>
      <c r="B33" s="88">
        <v>633013</v>
      </c>
      <c r="C33" s="99" t="s">
        <v>33</v>
      </c>
      <c r="D33" s="68">
        <v>2858.53</v>
      </c>
      <c r="E33" s="752">
        <v>1994.41</v>
      </c>
      <c r="F33" s="752">
        <v>2109.2800000000002</v>
      </c>
      <c r="G33" s="752">
        <v>2109.2800000000002</v>
      </c>
      <c r="H33" s="68">
        <v>2300</v>
      </c>
      <c r="I33" s="752">
        <v>2200</v>
      </c>
      <c r="J33" s="68">
        <v>2350</v>
      </c>
      <c r="K33" s="6"/>
      <c r="L33" s="6"/>
      <c r="M33" s="6"/>
      <c r="N33" s="6"/>
    </row>
    <row r="34" spans="1:14" x14ac:dyDescent="0.3">
      <c r="A34" s="72"/>
      <c r="B34" s="88">
        <v>633016</v>
      </c>
      <c r="C34" s="99" t="s">
        <v>34</v>
      </c>
      <c r="D34" s="68">
        <v>2531.41</v>
      </c>
      <c r="E34" s="752">
        <v>3304.18</v>
      </c>
      <c r="F34" s="752">
        <v>2400</v>
      </c>
      <c r="G34" s="752">
        <v>2000</v>
      </c>
      <c r="H34" s="68">
        <v>2450</v>
      </c>
      <c r="I34" s="752">
        <v>2500</v>
      </c>
      <c r="J34" s="68">
        <v>2450</v>
      </c>
      <c r="K34" s="6"/>
      <c r="L34" s="6"/>
      <c r="M34" s="6"/>
      <c r="N34" s="6"/>
    </row>
    <row r="35" spans="1:14" x14ac:dyDescent="0.3">
      <c r="A35" s="95"/>
      <c r="B35" s="129">
        <v>634</v>
      </c>
      <c r="C35" s="95" t="s">
        <v>35</v>
      </c>
      <c r="D35" s="43">
        <f>SUM(D36:D40)</f>
        <v>6619.21</v>
      </c>
      <c r="E35" s="751">
        <f>SUM(E36:E40)</f>
        <v>8214.18</v>
      </c>
      <c r="F35" s="798">
        <f t="shared" ref="F35:G35" si="13">SUM(F36:F40)</f>
        <v>4160.6000000000004</v>
      </c>
      <c r="G35" s="798">
        <f t="shared" si="13"/>
        <v>4060.6</v>
      </c>
      <c r="H35" s="43">
        <f>SUM(H36:H40)</f>
        <v>5160</v>
      </c>
      <c r="I35" s="751">
        <f t="shared" ref="I35:J35" si="14">SUM(I36:I40)</f>
        <v>4965</v>
      </c>
      <c r="J35" s="43">
        <f t="shared" si="14"/>
        <v>5065</v>
      </c>
      <c r="K35" s="6"/>
      <c r="L35" s="6"/>
      <c r="M35" s="6"/>
      <c r="N35" s="6"/>
    </row>
    <row r="36" spans="1:14" s="6" customFormat="1" ht="27" x14ac:dyDescent="0.3">
      <c r="A36" s="42"/>
      <c r="B36" s="87" t="s">
        <v>36</v>
      </c>
      <c r="C36" s="99" t="s">
        <v>37</v>
      </c>
      <c r="D36" s="68">
        <v>3372.28</v>
      </c>
      <c r="E36" s="752">
        <v>3728.33</v>
      </c>
      <c r="F36" s="752">
        <v>2500</v>
      </c>
      <c r="G36" s="752">
        <v>2400</v>
      </c>
      <c r="H36" s="68">
        <v>3000</v>
      </c>
      <c r="I36" s="752">
        <v>2900</v>
      </c>
      <c r="J36" s="68">
        <v>3100</v>
      </c>
    </row>
    <row r="37" spans="1:14" ht="27" x14ac:dyDescent="0.3">
      <c r="A37" s="42"/>
      <c r="B37" s="88">
        <v>634002</v>
      </c>
      <c r="C37" s="99" t="s">
        <v>38</v>
      </c>
      <c r="D37" s="68">
        <v>2263.64</v>
      </c>
      <c r="E37" s="752">
        <v>3348.35</v>
      </c>
      <c r="F37" s="752">
        <v>1000</v>
      </c>
      <c r="G37" s="752">
        <v>1000</v>
      </c>
      <c r="H37" s="68">
        <v>1500</v>
      </c>
      <c r="I37" s="752">
        <v>1400</v>
      </c>
      <c r="J37" s="68">
        <v>1300</v>
      </c>
      <c r="K37" s="6"/>
      <c r="L37" s="6"/>
      <c r="M37" s="6"/>
      <c r="N37" s="6"/>
    </row>
    <row r="38" spans="1:14" x14ac:dyDescent="0.3">
      <c r="A38" s="42"/>
      <c r="B38" s="88">
        <v>634003</v>
      </c>
      <c r="C38" s="99" t="s">
        <v>39</v>
      </c>
      <c r="D38" s="68">
        <v>627.84</v>
      </c>
      <c r="E38" s="752">
        <v>627.84</v>
      </c>
      <c r="F38" s="752">
        <v>630.6</v>
      </c>
      <c r="G38" s="752">
        <v>630.6</v>
      </c>
      <c r="H38" s="68">
        <v>630</v>
      </c>
      <c r="I38" s="752">
        <v>640</v>
      </c>
      <c r="J38" s="68">
        <v>635</v>
      </c>
      <c r="K38" s="6"/>
      <c r="L38" s="6"/>
      <c r="M38" s="6"/>
      <c r="N38" s="6"/>
    </row>
    <row r="39" spans="1:14" x14ac:dyDescent="0.3">
      <c r="A39" s="42"/>
      <c r="B39" s="88">
        <v>634005</v>
      </c>
      <c r="C39" s="99" t="s">
        <v>40</v>
      </c>
      <c r="D39" s="68">
        <v>250</v>
      </c>
      <c r="E39" s="752">
        <v>296.60000000000002</v>
      </c>
      <c r="F39" s="752">
        <v>0</v>
      </c>
      <c r="G39" s="752">
        <v>0</v>
      </c>
      <c r="H39" s="68">
        <v>0</v>
      </c>
      <c r="I39" s="752">
        <v>0</v>
      </c>
      <c r="J39" s="68">
        <v>0</v>
      </c>
      <c r="K39" s="6"/>
      <c r="L39" s="6"/>
      <c r="M39" s="6"/>
      <c r="N39" s="6"/>
    </row>
    <row r="40" spans="1:14" ht="14.25" customHeight="1" x14ac:dyDescent="0.3">
      <c r="A40" s="56"/>
      <c r="B40" s="88">
        <v>634006</v>
      </c>
      <c r="C40" s="98" t="s">
        <v>41</v>
      </c>
      <c r="D40" s="68">
        <v>105.45</v>
      </c>
      <c r="E40" s="752">
        <v>213.06</v>
      </c>
      <c r="F40" s="752">
        <v>30</v>
      </c>
      <c r="G40" s="752">
        <v>30</v>
      </c>
      <c r="H40" s="68">
        <v>30</v>
      </c>
      <c r="I40" s="752">
        <v>25</v>
      </c>
      <c r="J40" s="68">
        <v>30</v>
      </c>
      <c r="K40" s="6"/>
      <c r="L40" s="6"/>
      <c r="M40" s="6"/>
      <c r="N40" s="6"/>
    </row>
    <row r="41" spans="1:14" x14ac:dyDescent="0.3">
      <c r="A41" s="95"/>
      <c r="B41" s="129">
        <v>635</v>
      </c>
      <c r="C41" s="95" t="s">
        <v>42</v>
      </c>
      <c r="D41" s="43">
        <f>SUM(D42:D46)</f>
        <v>9316.2800000000007</v>
      </c>
      <c r="E41" s="751">
        <f>SUM(E42:E44)</f>
        <v>804.06</v>
      </c>
      <c r="F41" s="751">
        <f t="shared" ref="F41:G41" si="15">SUM(F42:F46)</f>
        <v>2500</v>
      </c>
      <c r="G41" s="751">
        <f t="shared" si="15"/>
        <v>2500</v>
      </c>
      <c r="H41" s="43">
        <f t="shared" ref="H41" si="16">SUM(H42:H46)</f>
        <v>2200</v>
      </c>
      <c r="I41" s="751">
        <f t="shared" ref="I41:J41" si="17">SUM(I42:I46)</f>
        <v>2300</v>
      </c>
      <c r="J41" s="43">
        <f t="shared" si="17"/>
        <v>2100</v>
      </c>
      <c r="K41" s="6"/>
      <c r="L41" s="6"/>
      <c r="M41" s="6"/>
      <c r="N41" s="6"/>
    </row>
    <row r="42" spans="1:14" s="6" customFormat="1" x14ac:dyDescent="0.3">
      <c r="A42" s="42"/>
      <c r="B42" s="87" t="s">
        <v>43</v>
      </c>
      <c r="C42" s="99" t="s">
        <v>44</v>
      </c>
      <c r="D42" s="44">
        <v>99.3</v>
      </c>
      <c r="E42" s="752">
        <v>0</v>
      </c>
      <c r="F42" s="752">
        <v>500</v>
      </c>
      <c r="G42" s="752">
        <v>500</v>
      </c>
      <c r="H42" s="681">
        <v>400</v>
      </c>
      <c r="I42" s="767">
        <v>400</v>
      </c>
      <c r="J42" s="681">
        <v>300</v>
      </c>
    </row>
    <row r="43" spans="1:14" ht="27" x14ac:dyDescent="0.3">
      <c r="A43" s="42"/>
      <c r="B43" s="88">
        <v>635004</v>
      </c>
      <c r="C43" s="99" t="s">
        <v>45</v>
      </c>
      <c r="D43" s="44">
        <v>8657.5300000000007</v>
      </c>
      <c r="E43" s="752">
        <v>379.26</v>
      </c>
      <c r="F43" s="752">
        <v>2000</v>
      </c>
      <c r="G43" s="752">
        <v>2000</v>
      </c>
      <c r="H43" s="68">
        <v>1800</v>
      </c>
      <c r="I43" s="752">
        <v>1900</v>
      </c>
      <c r="J43" s="68">
        <v>1800</v>
      </c>
      <c r="K43" s="6"/>
      <c r="L43" s="6"/>
      <c r="M43" s="6"/>
      <c r="N43" s="6"/>
    </row>
    <row r="44" spans="1:14" x14ac:dyDescent="0.3">
      <c r="A44" s="42"/>
      <c r="B44" s="88">
        <v>635006</v>
      </c>
      <c r="C44" s="99" t="s">
        <v>47</v>
      </c>
      <c r="D44" s="44">
        <v>559.45000000000005</v>
      </c>
      <c r="E44" s="752">
        <v>424.8</v>
      </c>
      <c r="F44" s="752">
        <v>0</v>
      </c>
      <c r="G44" s="752">
        <v>0</v>
      </c>
      <c r="H44" s="68">
        <v>0</v>
      </c>
      <c r="I44" s="752">
        <v>0</v>
      </c>
      <c r="J44" s="68">
        <v>0</v>
      </c>
      <c r="K44" s="6"/>
      <c r="L44" s="6"/>
      <c r="M44" s="6"/>
      <c r="N44" s="6"/>
    </row>
    <row r="45" spans="1:14" ht="27.75" customHeight="1" x14ac:dyDescent="0.3">
      <c r="A45" s="42"/>
      <c r="B45" s="88">
        <v>635005</v>
      </c>
      <c r="C45" s="99" t="s">
        <v>46</v>
      </c>
      <c r="D45" s="68">
        <v>0</v>
      </c>
      <c r="E45" s="752">
        <v>0</v>
      </c>
      <c r="F45" s="752">
        <v>0</v>
      </c>
      <c r="G45" s="752">
        <v>0</v>
      </c>
      <c r="H45" s="68">
        <v>0</v>
      </c>
      <c r="I45" s="752">
        <v>0</v>
      </c>
      <c r="J45" s="68">
        <v>0</v>
      </c>
      <c r="K45" s="6"/>
      <c r="L45" s="6"/>
      <c r="M45" s="6"/>
      <c r="N45" s="6"/>
    </row>
    <row r="46" spans="1:14" ht="15" hidden="1" customHeight="1" x14ac:dyDescent="0.3">
      <c r="A46" s="42"/>
      <c r="B46" s="88">
        <v>635006</v>
      </c>
      <c r="C46" s="99" t="s">
        <v>47</v>
      </c>
      <c r="D46" s="68">
        <v>0</v>
      </c>
      <c r="E46" s="752"/>
      <c r="F46" s="752"/>
      <c r="G46" s="752"/>
      <c r="H46" s="68">
        <v>0</v>
      </c>
      <c r="I46" s="752">
        <v>0</v>
      </c>
      <c r="J46" s="68">
        <v>0</v>
      </c>
      <c r="K46" s="6"/>
      <c r="L46" s="6"/>
      <c r="M46" s="6"/>
      <c r="N46" s="6"/>
    </row>
    <row r="47" spans="1:14" s="6" customFormat="1" ht="33.75" customHeight="1" x14ac:dyDescent="0.3">
      <c r="A47" s="42"/>
      <c r="B47" s="88">
        <v>636002</v>
      </c>
      <c r="C47" s="99" t="s">
        <v>173</v>
      </c>
      <c r="D47" s="804">
        <v>0</v>
      </c>
      <c r="E47" s="752">
        <v>0</v>
      </c>
      <c r="F47" s="752">
        <v>0</v>
      </c>
      <c r="G47" s="752">
        <v>0</v>
      </c>
      <c r="H47" s="68">
        <v>0</v>
      </c>
      <c r="I47" s="752">
        <v>0</v>
      </c>
      <c r="J47" s="68">
        <v>0</v>
      </c>
    </row>
    <row r="48" spans="1:14" s="6" customFormat="1" x14ac:dyDescent="0.3">
      <c r="A48" s="95"/>
      <c r="B48" s="129">
        <v>637</v>
      </c>
      <c r="C48" s="95" t="s">
        <v>48</v>
      </c>
      <c r="D48" s="43">
        <f t="shared" ref="D48" si="18">SUM(D49:D62)</f>
        <v>31200.859999999997</v>
      </c>
      <c r="E48" s="751">
        <f>E49+E50+E51+E52+E53+E54+E55+E56+E57+E58+E59+E60+E61+E62+E63+E64</f>
        <v>43687.93</v>
      </c>
      <c r="F48" s="751">
        <f>F49+F50+F51+F52+F53+F54+F55+F56+F57+F58+F59+F61+F62</f>
        <v>37768.31</v>
      </c>
      <c r="G48" s="751">
        <f>G49+G50+G51+G52+G53+G54+G55+G56+G57+G58+G59+G61+G62</f>
        <v>36168.31</v>
      </c>
      <c r="H48" s="43">
        <f>H49+H50+H51+H52+H53+H54+H55+H56+H57+H58+H59+H61+H62+H64</f>
        <v>38310</v>
      </c>
      <c r="I48" s="751">
        <f>I49+I50+I51+I52+I53+I54+I55+I56+I57+I58+I59+I61+I62+I64</f>
        <v>38620</v>
      </c>
      <c r="J48" s="43">
        <f>J49+J50+J51+J52+J53+J54+J55+J56+J57+J58+J59+J61+J62+J64</f>
        <v>45770</v>
      </c>
    </row>
    <row r="49" spans="1:14" ht="28.5" customHeight="1" x14ac:dyDescent="0.3">
      <c r="A49" s="42"/>
      <c r="B49" s="87" t="s">
        <v>49</v>
      </c>
      <c r="C49" s="99" t="s">
        <v>50</v>
      </c>
      <c r="D49" s="68">
        <v>665</v>
      </c>
      <c r="E49" s="752">
        <v>951.49</v>
      </c>
      <c r="F49" s="752">
        <v>1100</v>
      </c>
      <c r="G49" s="752">
        <v>1100</v>
      </c>
      <c r="H49" s="68">
        <v>300</v>
      </c>
      <c r="I49" s="752">
        <v>300</v>
      </c>
      <c r="J49" s="68">
        <v>400</v>
      </c>
      <c r="K49" s="6"/>
      <c r="L49" s="6"/>
      <c r="M49" s="6"/>
      <c r="N49" s="6"/>
    </row>
    <row r="50" spans="1:14" ht="20.25" customHeight="1" x14ac:dyDescent="0.3">
      <c r="A50" s="42"/>
      <c r="B50" s="88">
        <v>637002</v>
      </c>
      <c r="C50" s="99" t="s">
        <v>357</v>
      </c>
      <c r="D50" s="107">
        <v>1900</v>
      </c>
      <c r="E50" s="752">
        <v>1000</v>
      </c>
      <c r="F50" s="752">
        <v>1500</v>
      </c>
      <c r="G50" s="752">
        <v>1000</v>
      </c>
      <c r="H50" s="68">
        <v>0</v>
      </c>
      <c r="I50" s="752">
        <v>0</v>
      </c>
      <c r="J50" s="68">
        <v>0</v>
      </c>
      <c r="K50" s="6"/>
      <c r="L50" s="6"/>
      <c r="M50" s="6"/>
      <c r="N50" s="6"/>
    </row>
    <row r="51" spans="1:14" ht="21" customHeight="1" x14ac:dyDescent="0.3">
      <c r="A51" s="42"/>
      <c r="B51" s="88">
        <v>637003</v>
      </c>
      <c r="C51" s="99" t="s">
        <v>51</v>
      </c>
      <c r="D51" s="68">
        <v>635</v>
      </c>
      <c r="E51" s="752">
        <v>60</v>
      </c>
      <c r="F51" s="752">
        <v>100</v>
      </c>
      <c r="G51" s="752">
        <v>100</v>
      </c>
      <c r="H51" s="68">
        <v>100</v>
      </c>
      <c r="I51" s="752">
        <v>200</v>
      </c>
      <c r="J51" s="68">
        <v>150</v>
      </c>
      <c r="K51" s="6"/>
      <c r="L51" s="6"/>
      <c r="M51" s="6"/>
      <c r="N51" s="6"/>
    </row>
    <row r="52" spans="1:14" x14ac:dyDescent="0.3">
      <c r="A52" s="42"/>
      <c r="B52" s="88">
        <v>637004</v>
      </c>
      <c r="C52" s="99" t="s">
        <v>52</v>
      </c>
      <c r="D52" s="68">
        <v>4112.5600000000004</v>
      </c>
      <c r="E52" s="752">
        <v>3405.77</v>
      </c>
      <c r="F52" s="752">
        <v>6663.23</v>
      </c>
      <c r="G52" s="752">
        <v>6663.23</v>
      </c>
      <c r="H52" s="68">
        <v>10000</v>
      </c>
      <c r="I52" s="752">
        <v>9000</v>
      </c>
      <c r="J52" s="68">
        <v>8000</v>
      </c>
      <c r="K52" s="6"/>
      <c r="L52" s="6"/>
      <c r="M52" s="6"/>
      <c r="N52" s="6"/>
    </row>
    <row r="53" spans="1:14" x14ac:dyDescent="0.3">
      <c r="A53" s="42"/>
      <c r="B53" s="88">
        <v>637005</v>
      </c>
      <c r="C53" s="99" t="s">
        <v>53</v>
      </c>
      <c r="D53" s="68">
        <v>3552.07</v>
      </c>
      <c r="E53" s="752">
        <v>10202.56</v>
      </c>
      <c r="F53" s="752">
        <v>4000</v>
      </c>
      <c r="G53" s="752">
        <v>3500</v>
      </c>
      <c r="H53" s="68">
        <v>4000</v>
      </c>
      <c r="I53" s="752">
        <v>4200</v>
      </c>
      <c r="J53" s="68">
        <v>3000</v>
      </c>
      <c r="K53" s="6"/>
      <c r="L53" s="6"/>
      <c r="M53" s="6"/>
      <c r="N53" s="6"/>
    </row>
    <row r="54" spans="1:14" x14ac:dyDescent="0.3">
      <c r="A54" s="42"/>
      <c r="B54" s="88">
        <v>637007</v>
      </c>
      <c r="C54" s="99" t="s">
        <v>21</v>
      </c>
      <c r="D54" s="68">
        <v>0</v>
      </c>
      <c r="E54" s="752">
        <v>0</v>
      </c>
      <c r="F54" s="752">
        <v>0</v>
      </c>
      <c r="G54" s="752">
        <v>0</v>
      </c>
      <c r="H54" s="68">
        <v>0</v>
      </c>
      <c r="I54" s="752">
        <v>0</v>
      </c>
      <c r="J54" s="68">
        <v>0</v>
      </c>
      <c r="K54" s="6"/>
      <c r="L54" s="6"/>
      <c r="M54" s="6"/>
      <c r="N54" s="6"/>
    </row>
    <row r="55" spans="1:14" x14ac:dyDescent="0.3">
      <c r="A55" s="42"/>
      <c r="B55" s="88">
        <v>637012</v>
      </c>
      <c r="C55" s="140" t="s">
        <v>54</v>
      </c>
      <c r="D55" s="68">
        <v>1166.31</v>
      </c>
      <c r="E55" s="752">
        <v>1379.49</v>
      </c>
      <c r="F55" s="752">
        <v>1100</v>
      </c>
      <c r="G55" s="752">
        <v>1100</v>
      </c>
      <c r="H55" s="68">
        <v>1300</v>
      </c>
      <c r="I55" s="752">
        <v>1300</v>
      </c>
      <c r="J55" s="68">
        <v>1100</v>
      </c>
      <c r="K55" s="6"/>
      <c r="L55" s="6"/>
      <c r="M55" s="6"/>
      <c r="N55" s="6"/>
    </row>
    <row r="56" spans="1:14" s="6" customFormat="1" x14ac:dyDescent="0.3">
      <c r="A56" s="42"/>
      <c r="B56" s="54">
        <v>637014</v>
      </c>
      <c r="C56" s="99" t="s">
        <v>55</v>
      </c>
      <c r="D56" s="68">
        <v>4761.51</v>
      </c>
      <c r="E56" s="752">
        <v>8408.4</v>
      </c>
      <c r="F56" s="752">
        <v>6100</v>
      </c>
      <c r="G56" s="752">
        <v>6000</v>
      </c>
      <c r="H56" s="68">
        <v>7500</v>
      </c>
      <c r="I56" s="752">
        <v>8000</v>
      </c>
      <c r="J56" s="68">
        <v>6900</v>
      </c>
    </row>
    <row r="57" spans="1:14" x14ac:dyDescent="0.3">
      <c r="A57" s="42"/>
      <c r="B57" s="55">
        <v>637015</v>
      </c>
      <c r="C57" s="139" t="s">
        <v>56</v>
      </c>
      <c r="D57" s="44">
        <v>2000.79</v>
      </c>
      <c r="E57" s="752">
        <v>2189.84</v>
      </c>
      <c r="F57" s="752">
        <v>2100.2800000000002</v>
      </c>
      <c r="G57" s="752">
        <v>2100.2800000000002</v>
      </c>
      <c r="H57" s="68">
        <v>2200</v>
      </c>
      <c r="I57" s="752">
        <v>2500</v>
      </c>
      <c r="J57" s="68">
        <v>2300</v>
      </c>
      <c r="K57" s="6"/>
      <c r="L57" s="6"/>
      <c r="M57" s="6"/>
      <c r="N57" s="6"/>
    </row>
    <row r="58" spans="1:14" x14ac:dyDescent="0.3">
      <c r="A58" s="42"/>
      <c r="B58" s="88">
        <v>637016</v>
      </c>
      <c r="C58" s="140" t="s">
        <v>57</v>
      </c>
      <c r="D58" s="107">
        <v>0</v>
      </c>
      <c r="E58" s="752">
        <v>1335.19</v>
      </c>
      <c r="F58" s="752">
        <v>900</v>
      </c>
      <c r="G58" s="752">
        <v>900</v>
      </c>
      <c r="H58" s="68">
        <v>1200</v>
      </c>
      <c r="I58" s="752">
        <v>1200</v>
      </c>
      <c r="J58" s="68">
        <v>12000</v>
      </c>
      <c r="K58" s="6"/>
      <c r="L58" s="6"/>
      <c r="M58" s="6"/>
      <c r="N58" s="6"/>
    </row>
    <row r="59" spans="1:14" x14ac:dyDescent="0.3">
      <c r="A59" s="42"/>
      <c r="B59" s="88">
        <v>637017</v>
      </c>
      <c r="C59" s="140" t="s">
        <v>58</v>
      </c>
      <c r="D59" s="68">
        <v>204.1</v>
      </c>
      <c r="E59" s="752">
        <v>212.46</v>
      </c>
      <c r="F59" s="752">
        <v>214.8</v>
      </c>
      <c r="G59" s="752">
        <v>214.8</v>
      </c>
      <c r="H59" s="68">
        <v>210</v>
      </c>
      <c r="I59" s="752">
        <v>220</v>
      </c>
      <c r="J59" s="68">
        <v>220</v>
      </c>
      <c r="K59" s="6"/>
      <c r="L59" s="6"/>
      <c r="M59" s="6"/>
      <c r="N59" s="6"/>
    </row>
    <row r="60" spans="1:14" x14ac:dyDescent="0.3">
      <c r="A60" s="42"/>
      <c r="B60" s="88">
        <v>637021</v>
      </c>
      <c r="C60" s="140" t="s">
        <v>427</v>
      </c>
      <c r="D60" s="68">
        <v>0</v>
      </c>
      <c r="E60" s="752">
        <v>85</v>
      </c>
      <c r="F60" s="752">
        <v>0</v>
      </c>
      <c r="G60" s="752">
        <v>0</v>
      </c>
      <c r="H60" s="68">
        <v>0</v>
      </c>
      <c r="I60" s="752">
        <v>0</v>
      </c>
      <c r="J60" s="68">
        <v>0</v>
      </c>
      <c r="K60" s="6"/>
      <c r="L60" s="6"/>
      <c r="M60" s="6"/>
      <c r="N60" s="6"/>
    </row>
    <row r="61" spans="1:14" ht="22.5" customHeight="1" x14ac:dyDescent="0.3">
      <c r="A61" s="42"/>
      <c r="B61" s="88">
        <v>637026</v>
      </c>
      <c r="C61" s="140" t="s">
        <v>59</v>
      </c>
      <c r="D61" s="68">
        <v>4305.3999999999996</v>
      </c>
      <c r="E61" s="752">
        <v>2113.1999999999998</v>
      </c>
      <c r="F61" s="752">
        <v>4500</v>
      </c>
      <c r="G61" s="752">
        <v>4000</v>
      </c>
      <c r="H61" s="68">
        <v>2500</v>
      </c>
      <c r="I61" s="752">
        <v>2600</v>
      </c>
      <c r="J61" s="68">
        <v>2500</v>
      </c>
      <c r="K61" s="6"/>
      <c r="L61" s="6"/>
      <c r="M61" s="6"/>
      <c r="N61" s="6"/>
    </row>
    <row r="62" spans="1:14" ht="27.75" customHeight="1" x14ac:dyDescent="0.3">
      <c r="A62" s="42"/>
      <c r="B62" s="88">
        <v>637027</v>
      </c>
      <c r="C62" s="140" t="s">
        <v>60</v>
      </c>
      <c r="D62" s="68">
        <v>7898.12</v>
      </c>
      <c r="E62" s="752">
        <v>11134.53</v>
      </c>
      <c r="F62" s="752">
        <v>9490</v>
      </c>
      <c r="G62" s="752">
        <v>9490</v>
      </c>
      <c r="H62" s="681">
        <v>9000</v>
      </c>
      <c r="I62" s="752">
        <v>9100</v>
      </c>
      <c r="J62" s="68">
        <v>9200</v>
      </c>
      <c r="K62" s="6"/>
      <c r="L62" s="6"/>
      <c r="M62" s="6"/>
      <c r="N62" s="6"/>
    </row>
    <row r="63" spans="1:14" ht="27.75" customHeight="1" x14ac:dyDescent="0.3">
      <c r="A63" s="42"/>
      <c r="B63" s="88">
        <v>637037</v>
      </c>
      <c r="C63" s="140" t="s">
        <v>429</v>
      </c>
      <c r="D63" s="68">
        <v>0</v>
      </c>
      <c r="E63" s="752">
        <v>1150</v>
      </c>
      <c r="F63" s="752">
        <v>0</v>
      </c>
      <c r="G63" s="752">
        <v>0</v>
      </c>
      <c r="H63" s="68">
        <v>0</v>
      </c>
      <c r="I63" s="752">
        <v>0</v>
      </c>
      <c r="J63" s="68">
        <v>0</v>
      </c>
      <c r="K63" s="6"/>
      <c r="L63" s="6"/>
      <c r="M63" s="6"/>
      <c r="N63" s="6"/>
    </row>
    <row r="64" spans="1:14" ht="18" customHeight="1" x14ac:dyDescent="0.3">
      <c r="A64" s="42"/>
      <c r="B64" s="82">
        <v>637037</v>
      </c>
      <c r="C64" s="117" t="s">
        <v>428</v>
      </c>
      <c r="D64" s="430">
        <v>0</v>
      </c>
      <c r="E64" s="752">
        <v>60</v>
      </c>
      <c r="F64" s="752"/>
      <c r="G64" s="752"/>
      <c r="H64" s="745">
        <v>0</v>
      </c>
      <c r="I64" s="768">
        <v>0</v>
      </c>
      <c r="J64" s="745">
        <v>0</v>
      </c>
      <c r="K64" s="6"/>
      <c r="L64" s="6"/>
      <c r="M64" s="6"/>
      <c r="N64" s="6"/>
    </row>
    <row r="65" spans="1:14" s="132" customFormat="1" ht="16.5" customHeight="1" x14ac:dyDescent="0.3">
      <c r="A65" s="93"/>
      <c r="B65" s="89">
        <v>642</v>
      </c>
      <c r="C65" s="141" t="s">
        <v>61</v>
      </c>
      <c r="D65" s="75">
        <f>SUM(D66:D69)</f>
        <v>13153.039999999999</v>
      </c>
      <c r="E65" s="749">
        <f>SUM(E66:E69)</f>
        <v>10475.449999999999</v>
      </c>
      <c r="F65" s="749">
        <f t="shared" ref="F65:G65" si="19">SUM(F66:F69)</f>
        <v>14181.24</v>
      </c>
      <c r="G65" s="749">
        <f t="shared" si="19"/>
        <v>14181.24</v>
      </c>
      <c r="H65" s="75">
        <f t="shared" ref="H65" si="20">SUM(H66:H69)</f>
        <v>14450.6</v>
      </c>
      <c r="I65" s="749">
        <f t="shared" ref="I65:J65" si="21">SUM(I66:I69)</f>
        <v>14590</v>
      </c>
      <c r="J65" s="75">
        <f t="shared" si="21"/>
        <v>14730</v>
      </c>
      <c r="K65" s="652"/>
      <c r="L65" s="652"/>
      <c r="M65" s="652"/>
      <c r="N65" s="652"/>
    </row>
    <row r="66" spans="1:14" ht="52.5" customHeight="1" x14ac:dyDescent="0.3">
      <c r="A66" s="42"/>
      <c r="B66" s="88">
        <v>642001</v>
      </c>
      <c r="C66" s="140" t="s">
        <v>371</v>
      </c>
      <c r="D66" s="44">
        <v>6591.82</v>
      </c>
      <c r="E66" s="752">
        <v>9573.2999999999993</v>
      </c>
      <c r="F66" s="752">
        <v>12110.64</v>
      </c>
      <c r="G66" s="752">
        <v>12110.64</v>
      </c>
      <c r="H66" s="681">
        <v>12400</v>
      </c>
      <c r="I66" s="752">
        <v>12500</v>
      </c>
      <c r="J66" s="68">
        <v>12600</v>
      </c>
      <c r="K66" s="6"/>
      <c r="L66" s="6"/>
      <c r="M66" s="6"/>
      <c r="N66" s="6"/>
    </row>
    <row r="67" spans="1:14" ht="15" customHeight="1" x14ac:dyDescent="0.3">
      <c r="A67" s="42"/>
      <c r="B67" s="54">
        <v>642002</v>
      </c>
      <c r="C67" s="99" t="s">
        <v>62</v>
      </c>
      <c r="D67" s="68">
        <v>942.99</v>
      </c>
      <c r="E67" s="752">
        <v>520.6</v>
      </c>
      <c r="F67" s="752">
        <v>1570.6</v>
      </c>
      <c r="G67" s="752">
        <v>1570.6</v>
      </c>
      <c r="H67" s="681">
        <v>1570.6</v>
      </c>
      <c r="I67" s="752">
        <v>1600</v>
      </c>
      <c r="J67" s="68">
        <v>1650</v>
      </c>
      <c r="K67" s="6"/>
      <c r="L67" s="6"/>
      <c r="M67" s="6"/>
      <c r="N67" s="6"/>
    </row>
    <row r="68" spans="1:14" s="9" customFormat="1" ht="13.5" customHeight="1" x14ac:dyDescent="0.25">
      <c r="A68" s="56"/>
      <c r="B68" s="55">
        <v>642012</v>
      </c>
      <c r="C68" s="98" t="s">
        <v>63</v>
      </c>
      <c r="D68" s="47">
        <v>5618.23</v>
      </c>
      <c r="E68" s="752">
        <v>0</v>
      </c>
      <c r="F68" s="769">
        <v>0</v>
      </c>
      <c r="G68" s="769">
        <v>0</v>
      </c>
      <c r="H68" s="781">
        <v>0</v>
      </c>
      <c r="I68" s="769">
        <v>0</v>
      </c>
      <c r="J68" s="47">
        <v>0</v>
      </c>
      <c r="K68" s="653"/>
      <c r="L68" s="653"/>
      <c r="M68" s="653"/>
      <c r="N68" s="653"/>
    </row>
    <row r="69" spans="1:14" s="9" customFormat="1" ht="13.5" customHeight="1" x14ac:dyDescent="0.25">
      <c r="A69" s="56"/>
      <c r="B69" s="55">
        <v>642015</v>
      </c>
      <c r="C69" s="98" t="s">
        <v>64</v>
      </c>
      <c r="D69" s="47">
        <v>0</v>
      </c>
      <c r="E69" s="752">
        <v>381.55</v>
      </c>
      <c r="F69" s="769">
        <v>500</v>
      </c>
      <c r="G69" s="769">
        <v>500</v>
      </c>
      <c r="H69" s="781">
        <v>480</v>
      </c>
      <c r="I69" s="769">
        <v>490</v>
      </c>
      <c r="J69" s="47">
        <v>480</v>
      </c>
      <c r="K69" s="653"/>
      <c r="L69" s="653"/>
      <c r="M69" s="653"/>
      <c r="N69" s="653"/>
    </row>
    <row r="70" spans="1:14" s="135" customFormat="1" x14ac:dyDescent="0.3">
      <c r="A70" s="94" t="s">
        <v>65</v>
      </c>
      <c r="B70" s="91"/>
      <c r="C70" s="128"/>
      <c r="D70" s="76">
        <f t="shared" ref="D70:I70" si="22">SUM(D71+D72+D73+D78)</f>
        <v>3918.95</v>
      </c>
      <c r="E70" s="754">
        <f>E71+E72+E73</f>
        <v>3068.31</v>
      </c>
      <c r="F70" s="164">
        <f t="shared" ref="F70:G70" si="23">SUM(F71+F72+F73+F78)</f>
        <v>2975.54</v>
      </c>
      <c r="G70" s="164">
        <f t="shared" si="23"/>
        <v>2975.54</v>
      </c>
      <c r="H70" s="76">
        <f t="shared" si="22"/>
        <v>3243.18</v>
      </c>
      <c r="I70" s="164">
        <f t="shared" si="22"/>
        <v>3191</v>
      </c>
      <c r="J70" s="76">
        <f t="shared" ref="J70" si="24">SUM(J71+J72+J73+J78)</f>
        <v>3281</v>
      </c>
      <c r="K70" s="654"/>
      <c r="L70" s="654"/>
      <c r="M70" s="654"/>
      <c r="N70" s="654"/>
    </row>
    <row r="71" spans="1:14" ht="27.75" customHeight="1" x14ac:dyDescent="0.3">
      <c r="A71" s="93"/>
      <c r="B71" s="65">
        <v>610</v>
      </c>
      <c r="C71" s="90" t="s">
        <v>3</v>
      </c>
      <c r="D71" s="75">
        <v>1480.04</v>
      </c>
      <c r="E71" s="749">
        <v>1478.04</v>
      </c>
      <c r="F71" s="752">
        <v>1588.74</v>
      </c>
      <c r="G71" s="752">
        <v>1588.74</v>
      </c>
      <c r="H71" s="75">
        <v>1588.74</v>
      </c>
      <c r="I71" s="749">
        <v>1588.74</v>
      </c>
      <c r="J71" s="75">
        <v>1588.74</v>
      </c>
      <c r="K71" s="6"/>
      <c r="L71" s="6"/>
      <c r="M71" s="6"/>
      <c r="N71" s="6"/>
    </row>
    <row r="72" spans="1:14" x14ac:dyDescent="0.3">
      <c r="A72" s="93"/>
      <c r="B72" s="133">
        <v>620</v>
      </c>
      <c r="C72" s="90" t="s">
        <v>8</v>
      </c>
      <c r="D72" s="75">
        <v>514.79999999999995</v>
      </c>
      <c r="E72" s="749">
        <v>516.79999999999995</v>
      </c>
      <c r="F72" s="752">
        <v>516.79999999999995</v>
      </c>
      <c r="G72" s="752">
        <v>516.79999999999995</v>
      </c>
      <c r="H72" s="75">
        <v>542.26</v>
      </c>
      <c r="I72" s="749">
        <v>542.26</v>
      </c>
      <c r="J72" s="75">
        <v>542.26</v>
      </c>
      <c r="K72" s="6"/>
      <c r="L72" s="6"/>
      <c r="M72" s="6"/>
      <c r="N72" s="6"/>
    </row>
    <row r="73" spans="1:14" x14ac:dyDescent="0.3">
      <c r="A73" s="93"/>
      <c r="B73" s="65">
        <v>630</v>
      </c>
      <c r="C73" s="90" t="s">
        <v>19</v>
      </c>
      <c r="D73" s="75">
        <v>1006.16</v>
      </c>
      <c r="E73" s="749">
        <f t="shared" ref="E73" si="25">SUM(E74:E77)</f>
        <v>1073.47</v>
      </c>
      <c r="F73" s="752">
        <v>870</v>
      </c>
      <c r="G73" s="752">
        <v>870</v>
      </c>
      <c r="H73" s="75">
        <f t="shared" ref="H73:J73" si="26">SUM(H74:H77)</f>
        <v>1112.1799999999998</v>
      </c>
      <c r="I73" s="75">
        <f t="shared" si="26"/>
        <v>1060</v>
      </c>
      <c r="J73" s="75">
        <f t="shared" si="26"/>
        <v>1150</v>
      </c>
      <c r="K73" s="6"/>
      <c r="L73" s="6"/>
      <c r="M73" s="6"/>
      <c r="N73" s="6"/>
    </row>
    <row r="74" spans="1:14" x14ac:dyDescent="0.3">
      <c r="A74" s="42"/>
      <c r="B74" s="56">
        <v>631</v>
      </c>
      <c r="C74" s="99" t="s">
        <v>21</v>
      </c>
      <c r="D74" s="68">
        <v>0</v>
      </c>
      <c r="E74" s="752">
        <v>0</v>
      </c>
      <c r="F74" s="752">
        <v>0</v>
      </c>
      <c r="G74" s="752">
        <v>0</v>
      </c>
      <c r="H74" s="68">
        <v>0</v>
      </c>
      <c r="I74" s="752">
        <v>0</v>
      </c>
      <c r="J74" s="68">
        <v>0</v>
      </c>
      <c r="K74" s="6"/>
      <c r="L74" s="6"/>
      <c r="M74" s="6"/>
      <c r="N74" s="6"/>
    </row>
    <row r="75" spans="1:14" x14ac:dyDescent="0.3">
      <c r="A75" s="42"/>
      <c r="B75" s="56">
        <v>632</v>
      </c>
      <c r="C75" s="99" t="s">
        <v>66</v>
      </c>
      <c r="D75" s="68">
        <v>18.98</v>
      </c>
      <c r="E75" s="752">
        <v>0</v>
      </c>
      <c r="F75" s="752">
        <v>0</v>
      </c>
      <c r="G75" s="752">
        <v>0</v>
      </c>
      <c r="H75" s="68">
        <v>0</v>
      </c>
      <c r="I75" s="752">
        <v>0</v>
      </c>
      <c r="J75" s="68">
        <v>0</v>
      </c>
      <c r="K75" s="6"/>
      <c r="L75" s="6"/>
      <c r="M75" s="6"/>
      <c r="N75" s="6"/>
    </row>
    <row r="76" spans="1:14" x14ac:dyDescent="0.3">
      <c r="A76" s="42"/>
      <c r="B76" s="56">
        <v>633</v>
      </c>
      <c r="C76" s="69" t="s">
        <v>28</v>
      </c>
      <c r="D76" s="68">
        <v>987.18</v>
      </c>
      <c r="E76" s="752">
        <v>1019.47</v>
      </c>
      <c r="F76" s="752">
        <v>870</v>
      </c>
      <c r="G76" s="752">
        <v>870</v>
      </c>
      <c r="H76" s="68">
        <v>1087.0899999999999</v>
      </c>
      <c r="I76" s="752">
        <v>1000</v>
      </c>
      <c r="J76" s="68">
        <v>1100</v>
      </c>
      <c r="K76" s="6"/>
      <c r="L76" s="6"/>
      <c r="M76" s="6"/>
      <c r="N76" s="6"/>
    </row>
    <row r="77" spans="1:14" x14ac:dyDescent="0.3">
      <c r="A77" s="42"/>
      <c r="B77" s="56">
        <v>637</v>
      </c>
      <c r="C77" s="69" t="s">
        <v>48</v>
      </c>
      <c r="D77" s="68">
        <v>0</v>
      </c>
      <c r="E77" s="752">
        <v>54</v>
      </c>
      <c r="F77" s="752">
        <v>0</v>
      </c>
      <c r="G77" s="752">
        <v>0</v>
      </c>
      <c r="H77" s="68">
        <v>25.09</v>
      </c>
      <c r="I77" s="752">
        <v>60</v>
      </c>
      <c r="J77" s="68">
        <v>50</v>
      </c>
      <c r="K77" s="6"/>
      <c r="L77" s="6"/>
      <c r="M77" s="6"/>
      <c r="N77" s="6"/>
    </row>
    <row r="78" spans="1:14" x14ac:dyDescent="0.3">
      <c r="A78" s="42"/>
      <c r="B78" s="108">
        <v>642</v>
      </c>
      <c r="C78" s="117" t="s">
        <v>169</v>
      </c>
      <c r="D78" s="68">
        <v>917.95</v>
      </c>
      <c r="E78" s="752">
        <v>0</v>
      </c>
      <c r="F78" s="752">
        <v>0</v>
      </c>
      <c r="G78" s="752">
        <v>0</v>
      </c>
      <c r="H78" s="68">
        <v>0</v>
      </c>
      <c r="I78" s="752">
        <v>0</v>
      </c>
      <c r="J78" s="68">
        <v>0</v>
      </c>
      <c r="K78" s="6"/>
      <c r="L78" s="6"/>
      <c r="M78" s="6"/>
      <c r="N78" s="6"/>
    </row>
    <row r="79" spans="1:14" s="135" customFormat="1" x14ac:dyDescent="0.3">
      <c r="A79" s="94" t="s">
        <v>177</v>
      </c>
      <c r="B79" s="94"/>
      <c r="C79" s="94"/>
      <c r="D79" s="45">
        <f t="shared" ref="D79:I79" si="27">SUM(D80+D81+D82)</f>
        <v>2005.6599999999999</v>
      </c>
      <c r="E79" s="754">
        <f t="shared" ref="E79" si="28">SUM(E80:E82)</f>
        <v>1764.5700000000002</v>
      </c>
      <c r="F79" s="747">
        <f t="shared" ref="F79:G79" si="29">SUM(F80+F81+F82)</f>
        <v>928.34</v>
      </c>
      <c r="G79" s="747">
        <f t="shared" si="29"/>
        <v>1595.34</v>
      </c>
      <c r="H79" s="45">
        <f t="shared" si="27"/>
        <v>928.33999999999992</v>
      </c>
      <c r="I79" s="747">
        <f t="shared" si="27"/>
        <v>928.33999999999992</v>
      </c>
      <c r="J79" s="45">
        <f t="shared" ref="J79" si="30">SUM(J80+J81+J82)</f>
        <v>928.33999999999992</v>
      </c>
      <c r="K79" s="654"/>
      <c r="L79" s="654"/>
      <c r="M79" s="654"/>
      <c r="N79" s="654"/>
    </row>
    <row r="80" spans="1:14" ht="29.25" customHeight="1" x14ac:dyDescent="0.3">
      <c r="A80" s="130"/>
      <c r="B80" s="65">
        <v>610</v>
      </c>
      <c r="C80" s="90" t="s">
        <v>3</v>
      </c>
      <c r="D80" s="75">
        <v>330</v>
      </c>
      <c r="E80" s="749">
        <v>660</v>
      </c>
      <c r="F80" s="77">
        <v>660</v>
      </c>
      <c r="G80" s="752">
        <v>330</v>
      </c>
      <c r="H80" s="75">
        <v>660</v>
      </c>
      <c r="I80" s="749">
        <v>660</v>
      </c>
      <c r="J80" s="75">
        <v>660</v>
      </c>
      <c r="K80" s="6"/>
      <c r="L80" s="6"/>
      <c r="M80" s="6"/>
      <c r="N80" s="6"/>
    </row>
    <row r="81" spans="1:14" x14ac:dyDescent="0.3">
      <c r="A81" s="130"/>
      <c r="B81" s="133">
        <v>620</v>
      </c>
      <c r="C81" s="90" t="s">
        <v>8</v>
      </c>
      <c r="D81" s="75">
        <v>115.34</v>
      </c>
      <c r="E81" s="749">
        <v>276.93</v>
      </c>
      <c r="F81" s="77">
        <v>250</v>
      </c>
      <c r="G81" s="752">
        <v>170.52</v>
      </c>
      <c r="H81" s="75">
        <v>228.32</v>
      </c>
      <c r="I81" s="749">
        <v>228.32</v>
      </c>
      <c r="J81" s="75">
        <v>228.32</v>
      </c>
      <c r="K81" s="6"/>
      <c r="L81" s="6"/>
      <c r="M81" s="6"/>
      <c r="N81" s="6"/>
    </row>
    <row r="82" spans="1:14" x14ac:dyDescent="0.3">
      <c r="A82" s="130"/>
      <c r="B82" s="53">
        <v>630</v>
      </c>
      <c r="C82" s="90" t="s">
        <v>19</v>
      </c>
      <c r="D82" s="75">
        <v>1560.32</v>
      </c>
      <c r="E82" s="749">
        <f>E83+E84+E85+E86+E87+E88+E89+E90</f>
        <v>827.64</v>
      </c>
      <c r="F82" s="75">
        <f t="shared" ref="F82" si="31">SUM(F83:F86)</f>
        <v>18.34</v>
      </c>
      <c r="G82" s="749">
        <f>SUM(G83:G90)</f>
        <v>1094.82</v>
      </c>
      <c r="H82" s="75">
        <f>SUM(H83:H90)</f>
        <v>40.020000000000003</v>
      </c>
      <c r="I82" s="749">
        <f>SUM(I83:I87)</f>
        <v>40.020000000000003</v>
      </c>
      <c r="J82" s="75">
        <f>SUM(J83:J87)</f>
        <v>40.020000000000003</v>
      </c>
      <c r="K82" s="6"/>
      <c r="L82" s="6"/>
      <c r="M82" s="6"/>
      <c r="N82" s="6"/>
    </row>
    <row r="83" spans="1:14" x14ac:dyDescent="0.3">
      <c r="A83" s="72"/>
      <c r="B83" s="56">
        <v>631</v>
      </c>
      <c r="C83" s="99" t="s">
        <v>21</v>
      </c>
      <c r="D83" s="68">
        <v>0</v>
      </c>
      <c r="E83" s="752">
        <v>0</v>
      </c>
      <c r="F83" s="68">
        <v>0</v>
      </c>
      <c r="G83" s="752">
        <v>0</v>
      </c>
      <c r="H83" s="68">
        <v>0</v>
      </c>
      <c r="I83" s="752">
        <v>0</v>
      </c>
      <c r="J83" s="68">
        <v>0</v>
      </c>
      <c r="K83" s="6"/>
      <c r="L83" s="6"/>
      <c r="M83" s="6"/>
      <c r="N83" s="6"/>
    </row>
    <row r="84" spans="1:14" x14ac:dyDescent="0.3">
      <c r="A84" s="72"/>
      <c r="B84" s="56">
        <v>632</v>
      </c>
      <c r="C84" s="99" t="s">
        <v>66</v>
      </c>
      <c r="D84" s="68">
        <v>25.4</v>
      </c>
      <c r="E84" s="752">
        <v>0</v>
      </c>
      <c r="F84" s="68">
        <v>0</v>
      </c>
      <c r="G84" s="752">
        <v>0</v>
      </c>
      <c r="H84" s="68">
        <v>0</v>
      </c>
      <c r="I84" s="752">
        <v>0</v>
      </c>
      <c r="J84" s="68">
        <v>0</v>
      </c>
      <c r="K84" s="6"/>
      <c r="L84" s="6"/>
      <c r="M84" s="6"/>
      <c r="N84" s="6"/>
    </row>
    <row r="85" spans="1:14" x14ac:dyDescent="0.3">
      <c r="A85" s="72"/>
      <c r="B85" s="54">
        <v>633</v>
      </c>
      <c r="C85" s="99" t="s">
        <v>67</v>
      </c>
      <c r="D85" s="68">
        <v>476.88</v>
      </c>
      <c r="E85" s="752">
        <v>53.89</v>
      </c>
      <c r="F85" s="68">
        <v>18.34</v>
      </c>
      <c r="G85" s="752">
        <v>299.82</v>
      </c>
      <c r="H85" s="68">
        <v>40.020000000000003</v>
      </c>
      <c r="I85" s="752">
        <v>40.020000000000003</v>
      </c>
      <c r="J85" s="68">
        <v>40.020000000000003</v>
      </c>
      <c r="K85" s="6"/>
      <c r="L85" s="6"/>
      <c r="M85" s="6"/>
      <c r="N85" s="6"/>
    </row>
    <row r="86" spans="1:14" x14ac:dyDescent="0.3">
      <c r="A86" s="72"/>
      <c r="B86" s="54">
        <v>634</v>
      </c>
      <c r="C86" s="99" t="s">
        <v>35</v>
      </c>
      <c r="D86" s="68">
        <v>20</v>
      </c>
      <c r="E86" s="752">
        <v>40</v>
      </c>
      <c r="F86" s="68">
        <v>0</v>
      </c>
      <c r="G86" s="752">
        <v>50</v>
      </c>
      <c r="H86" s="68">
        <v>0</v>
      </c>
      <c r="I86" s="752">
        <v>0</v>
      </c>
      <c r="J86" s="68">
        <v>0</v>
      </c>
      <c r="K86" s="6"/>
      <c r="L86" s="6"/>
      <c r="M86" s="6"/>
      <c r="N86" s="6"/>
    </row>
    <row r="87" spans="1:14" x14ac:dyDescent="0.3">
      <c r="A87" s="72"/>
      <c r="B87" s="54">
        <v>637</v>
      </c>
      <c r="C87" s="99" t="s">
        <v>48</v>
      </c>
      <c r="D87" s="68">
        <v>1038.04</v>
      </c>
      <c r="E87" s="752">
        <v>15</v>
      </c>
      <c r="F87" s="752">
        <v>0</v>
      </c>
      <c r="G87" s="752">
        <v>15</v>
      </c>
      <c r="H87" s="68">
        <v>0</v>
      </c>
      <c r="I87" s="752">
        <v>0</v>
      </c>
      <c r="J87" s="68">
        <v>0</v>
      </c>
      <c r="K87" s="6"/>
      <c r="L87" s="6"/>
      <c r="M87" s="6"/>
      <c r="N87" s="6"/>
    </row>
    <row r="88" spans="1:14" x14ac:dyDescent="0.3">
      <c r="A88" s="72"/>
      <c r="B88" s="54">
        <v>637014</v>
      </c>
      <c r="C88" s="99" t="s">
        <v>430</v>
      </c>
      <c r="D88" s="68">
        <v>0</v>
      </c>
      <c r="E88" s="752">
        <v>147.6</v>
      </c>
      <c r="F88" s="752">
        <v>0</v>
      </c>
      <c r="G88" s="752">
        <v>160</v>
      </c>
      <c r="H88" s="68">
        <v>0</v>
      </c>
      <c r="I88" s="68">
        <v>0</v>
      </c>
      <c r="J88" s="68">
        <v>0</v>
      </c>
      <c r="K88" s="6"/>
      <c r="L88" s="6"/>
      <c r="M88" s="6"/>
    </row>
    <row r="89" spans="1:14" x14ac:dyDescent="0.3">
      <c r="A89" s="72"/>
      <c r="B89" s="54">
        <v>637026</v>
      </c>
      <c r="C89" s="99" t="s">
        <v>431</v>
      </c>
      <c r="D89" s="68">
        <v>0</v>
      </c>
      <c r="E89" s="752">
        <v>429</v>
      </c>
      <c r="F89" s="752">
        <v>0</v>
      </c>
      <c r="G89" s="752">
        <v>430</v>
      </c>
      <c r="H89" s="68">
        <v>0</v>
      </c>
      <c r="I89" s="68">
        <v>0</v>
      </c>
      <c r="J89" s="68">
        <v>0</v>
      </c>
      <c r="K89" s="6"/>
      <c r="L89" s="6"/>
      <c r="M89" s="6"/>
    </row>
    <row r="90" spans="1:14" x14ac:dyDescent="0.3">
      <c r="A90" s="72"/>
      <c r="B90" s="54">
        <v>637027</v>
      </c>
      <c r="C90" s="99" t="s">
        <v>432</v>
      </c>
      <c r="D90" s="68">
        <v>0</v>
      </c>
      <c r="E90" s="752">
        <v>142.15</v>
      </c>
      <c r="F90" s="752">
        <v>0</v>
      </c>
      <c r="G90" s="752">
        <v>140</v>
      </c>
      <c r="H90" s="68">
        <v>0</v>
      </c>
      <c r="I90" s="68">
        <v>0</v>
      </c>
      <c r="J90" s="68">
        <v>0</v>
      </c>
      <c r="K90" s="6"/>
      <c r="L90" s="6"/>
      <c r="M90" s="6"/>
    </row>
    <row r="91" spans="1:14" s="135" customFormat="1" x14ac:dyDescent="0.3">
      <c r="A91" s="134" t="s">
        <v>68</v>
      </c>
      <c r="B91" s="91"/>
      <c r="C91" s="128"/>
      <c r="D91" s="76">
        <f>SUM(D92:D94)</f>
        <v>78460.509999999995</v>
      </c>
      <c r="E91" s="164">
        <f t="shared" ref="E91" si="32">SUM(E92:E94)</f>
        <v>74679.3</v>
      </c>
      <c r="F91" s="164">
        <f t="shared" ref="F91:G91" si="33">SUM(F92:F94)</f>
        <v>71333.72</v>
      </c>
      <c r="G91" s="164">
        <f t="shared" si="33"/>
        <v>67500</v>
      </c>
      <c r="H91" s="76">
        <f t="shared" ref="H91" si="34">SUM(H92:H94)</f>
        <v>72200</v>
      </c>
      <c r="I91" s="164">
        <f t="shared" ref="I91:J91" si="35">SUM(I92:I94)</f>
        <v>72280</v>
      </c>
      <c r="J91" s="76">
        <f t="shared" si="35"/>
        <v>75335</v>
      </c>
      <c r="K91" s="654"/>
      <c r="L91" s="654"/>
      <c r="M91" s="654"/>
      <c r="N91" s="654"/>
    </row>
    <row r="92" spans="1:14" x14ac:dyDescent="0.3">
      <c r="A92" s="678"/>
      <c r="B92" s="679">
        <v>651</v>
      </c>
      <c r="C92" s="680" t="s">
        <v>69</v>
      </c>
      <c r="D92" s="681">
        <v>71765.2</v>
      </c>
      <c r="E92" s="752">
        <v>68639.06</v>
      </c>
      <c r="F92" s="752">
        <v>64823.22</v>
      </c>
      <c r="G92" s="752">
        <v>61200</v>
      </c>
      <c r="H92" s="68">
        <v>65900</v>
      </c>
      <c r="I92" s="752">
        <v>65500</v>
      </c>
      <c r="J92" s="68">
        <v>68555</v>
      </c>
      <c r="K92" s="6"/>
      <c r="L92" s="6"/>
      <c r="M92" s="6"/>
      <c r="N92" s="6"/>
    </row>
    <row r="93" spans="1:14" x14ac:dyDescent="0.3">
      <c r="A93" s="103"/>
      <c r="B93" s="56">
        <v>651</v>
      </c>
      <c r="C93" s="99" t="s">
        <v>69</v>
      </c>
      <c r="D93" s="68">
        <v>6695.31</v>
      </c>
      <c r="E93" s="752">
        <v>6040.24</v>
      </c>
      <c r="F93" s="752">
        <v>6510.5</v>
      </c>
      <c r="G93" s="752">
        <v>6300</v>
      </c>
      <c r="H93" s="68">
        <v>6300</v>
      </c>
      <c r="I93" s="752">
        <v>6780</v>
      </c>
      <c r="J93" s="68">
        <v>6780</v>
      </c>
      <c r="K93" s="6"/>
      <c r="L93" s="6"/>
      <c r="M93" s="6"/>
      <c r="N93" s="6"/>
    </row>
    <row r="94" spans="1:14" x14ac:dyDescent="0.3">
      <c r="A94" s="72"/>
      <c r="B94" s="438">
        <v>653</v>
      </c>
      <c r="C94" s="117" t="s">
        <v>176</v>
      </c>
      <c r="D94" s="622">
        <v>0</v>
      </c>
      <c r="E94" s="752">
        <v>0</v>
      </c>
      <c r="F94" s="752">
        <v>0</v>
      </c>
      <c r="G94" s="752">
        <v>0</v>
      </c>
      <c r="H94" s="622">
        <v>0</v>
      </c>
      <c r="I94" s="770">
        <v>0</v>
      </c>
      <c r="J94" s="622">
        <v>0</v>
      </c>
      <c r="K94" s="6"/>
      <c r="L94" s="6"/>
      <c r="M94" s="6"/>
      <c r="N94" s="6"/>
    </row>
    <row r="95" spans="1:14" s="132" customFormat="1" x14ac:dyDescent="0.3">
      <c r="A95" s="91" t="s">
        <v>70</v>
      </c>
      <c r="B95" s="91"/>
      <c r="C95" s="91"/>
      <c r="D95" s="78">
        <f>SUM(D96)</f>
        <v>75.69</v>
      </c>
      <c r="E95" s="164">
        <f>E96</f>
        <v>89.48</v>
      </c>
      <c r="F95" s="771">
        <f t="shared" ref="F95:G95" si="36">SUM(F96)</f>
        <v>81</v>
      </c>
      <c r="G95" s="771">
        <f t="shared" si="36"/>
        <v>81</v>
      </c>
      <c r="H95" s="78">
        <f t="shared" ref="H95:J95" si="37">SUM(H96)</f>
        <v>81</v>
      </c>
      <c r="I95" s="771">
        <f t="shared" si="37"/>
        <v>81</v>
      </c>
      <c r="J95" s="78">
        <f t="shared" si="37"/>
        <v>81</v>
      </c>
      <c r="K95" s="652"/>
      <c r="L95" s="652"/>
      <c r="M95" s="652"/>
      <c r="N95" s="652"/>
    </row>
    <row r="96" spans="1:14" x14ac:dyDescent="0.3">
      <c r="A96" s="86"/>
      <c r="B96" s="55">
        <v>637</v>
      </c>
      <c r="C96" s="139" t="s">
        <v>52</v>
      </c>
      <c r="D96" s="44">
        <v>75.69</v>
      </c>
      <c r="E96" s="752">
        <v>89.48</v>
      </c>
      <c r="F96" s="752">
        <v>81</v>
      </c>
      <c r="G96" s="752">
        <v>81</v>
      </c>
      <c r="H96" s="68">
        <v>81</v>
      </c>
      <c r="I96" s="752">
        <v>81</v>
      </c>
      <c r="J96" s="68">
        <v>81</v>
      </c>
      <c r="K96" s="6"/>
      <c r="L96" s="6"/>
      <c r="M96" s="6"/>
      <c r="N96" s="6"/>
    </row>
    <row r="97" spans="1:14" s="132" customFormat="1" x14ac:dyDescent="0.3">
      <c r="A97" s="94" t="s">
        <v>71</v>
      </c>
      <c r="B97" s="91"/>
      <c r="C97" s="128"/>
      <c r="D97" s="76">
        <f t="shared" ref="D97:I97" si="38">D98+D103</f>
        <v>7000</v>
      </c>
      <c r="E97" s="164">
        <f t="shared" si="38"/>
        <v>5295.4</v>
      </c>
      <c r="F97" s="164">
        <f t="shared" ref="F97:G97" si="39">F98+F103</f>
        <v>5375.49</v>
      </c>
      <c r="G97" s="164">
        <f t="shared" si="39"/>
        <v>5375.49</v>
      </c>
      <c r="H97" s="76">
        <f t="shared" si="38"/>
        <v>5000</v>
      </c>
      <c r="I97" s="164">
        <f t="shared" si="38"/>
        <v>4900</v>
      </c>
      <c r="J97" s="76">
        <f t="shared" ref="J97" si="40">J98+J103</f>
        <v>5000</v>
      </c>
      <c r="K97" s="652"/>
      <c r="L97" s="652"/>
      <c r="M97" s="652"/>
      <c r="N97" s="652"/>
    </row>
    <row r="98" spans="1:14" x14ac:dyDescent="0.3">
      <c r="A98" s="95"/>
      <c r="B98" s="65">
        <v>630</v>
      </c>
      <c r="C98" s="95" t="s">
        <v>19</v>
      </c>
      <c r="D98" s="79">
        <v>2000</v>
      </c>
      <c r="E98" s="755">
        <f>E99+E101+E102</f>
        <v>3295.4</v>
      </c>
      <c r="F98" s="755">
        <f t="shared" ref="F98:G98" si="41">SUM(F99:F102)</f>
        <v>2875.49</v>
      </c>
      <c r="G98" s="755">
        <f t="shared" si="41"/>
        <v>2875.49</v>
      </c>
      <c r="H98" s="79">
        <f>SUM(H99:H102)</f>
        <v>3000</v>
      </c>
      <c r="I98" s="755">
        <f>SUM(I99:I102)</f>
        <v>2900</v>
      </c>
      <c r="J98" s="79">
        <f>SUM(J99:J102)</f>
        <v>3000</v>
      </c>
      <c r="K98" s="6"/>
      <c r="L98" s="6"/>
      <c r="M98" s="6"/>
      <c r="N98" s="6"/>
    </row>
    <row r="99" spans="1:14" x14ac:dyDescent="0.3">
      <c r="A99" s="42"/>
      <c r="B99" s="54">
        <v>633</v>
      </c>
      <c r="C99" s="99" t="s">
        <v>433</v>
      </c>
      <c r="D99" s="44">
        <v>2000</v>
      </c>
      <c r="E99" s="756">
        <v>2875.49</v>
      </c>
      <c r="F99" s="752">
        <v>2875.49</v>
      </c>
      <c r="G99" s="752">
        <v>2875.49</v>
      </c>
      <c r="H99" s="68">
        <v>3000</v>
      </c>
      <c r="I99" s="752">
        <v>2900</v>
      </c>
      <c r="J99" s="68">
        <v>3000</v>
      </c>
      <c r="K99" s="6"/>
      <c r="L99" s="6"/>
      <c r="M99" s="6"/>
      <c r="N99" s="6"/>
    </row>
    <row r="100" spans="1:14" x14ac:dyDescent="0.3">
      <c r="A100" s="42"/>
      <c r="B100" s="54">
        <v>634</v>
      </c>
      <c r="C100" s="99" t="s">
        <v>35</v>
      </c>
      <c r="D100" s="68">
        <v>0</v>
      </c>
      <c r="E100" s="756"/>
      <c r="F100" s="752">
        <v>0</v>
      </c>
      <c r="G100" s="752">
        <v>0</v>
      </c>
      <c r="H100" s="68">
        <v>0</v>
      </c>
      <c r="I100" s="752">
        <v>0</v>
      </c>
      <c r="J100" s="68">
        <v>0</v>
      </c>
      <c r="K100" s="6"/>
      <c r="L100" s="6"/>
      <c r="M100" s="6"/>
      <c r="N100" s="6"/>
    </row>
    <row r="101" spans="1:14" x14ac:dyDescent="0.3">
      <c r="A101" s="69"/>
      <c r="B101" s="56">
        <v>635</v>
      </c>
      <c r="C101" s="69" t="s">
        <v>72</v>
      </c>
      <c r="D101" s="430">
        <v>0</v>
      </c>
      <c r="E101" s="756">
        <v>295.39999999999998</v>
      </c>
      <c r="F101" s="752">
        <v>0</v>
      </c>
      <c r="G101" s="752">
        <v>0</v>
      </c>
      <c r="H101" s="430">
        <v>0</v>
      </c>
      <c r="I101" s="750">
        <v>0</v>
      </c>
      <c r="J101" s="430">
        <v>0</v>
      </c>
      <c r="K101" s="6"/>
      <c r="L101" s="6"/>
      <c r="M101" s="6"/>
      <c r="N101" s="6"/>
    </row>
    <row r="102" spans="1:14" x14ac:dyDescent="0.3">
      <c r="A102" s="69"/>
      <c r="B102" s="54">
        <v>637</v>
      </c>
      <c r="C102" s="99" t="s">
        <v>48</v>
      </c>
      <c r="D102" s="430">
        <v>0</v>
      </c>
      <c r="E102" s="756">
        <v>124.51</v>
      </c>
      <c r="F102" s="752">
        <v>0</v>
      </c>
      <c r="G102" s="752">
        <v>0</v>
      </c>
      <c r="H102" s="430">
        <v>0</v>
      </c>
      <c r="I102" s="750">
        <v>0</v>
      </c>
      <c r="J102" s="430">
        <v>0</v>
      </c>
      <c r="K102" s="6"/>
      <c r="L102" s="6"/>
      <c r="M102" s="6"/>
      <c r="N102" s="6"/>
    </row>
    <row r="103" spans="1:14" s="6" customFormat="1" x14ac:dyDescent="0.3">
      <c r="A103" s="42"/>
      <c r="B103" s="743">
        <v>642</v>
      </c>
      <c r="C103" s="744" t="s">
        <v>270</v>
      </c>
      <c r="D103" s="431">
        <v>5000</v>
      </c>
      <c r="E103" s="755">
        <v>2000</v>
      </c>
      <c r="F103" s="753">
        <v>2500</v>
      </c>
      <c r="G103" s="753">
        <v>2500</v>
      </c>
      <c r="H103" s="691">
        <v>2000</v>
      </c>
      <c r="I103" s="753">
        <v>2000</v>
      </c>
      <c r="J103" s="431">
        <v>2000</v>
      </c>
    </row>
    <row r="104" spans="1:14" s="132" customFormat="1" x14ac:dyDescent="0.3">
      <c r="A104" s="94" t="s">
        <v>73</v>
      </c>
      <c r="B104" s="91"/>
      <c r="C104" s="128"/>
      <c r="D104" s="429">
        <f>SUM(D105:D106)</f>
        <v>9505.01</v>
      </c>
      <c r="E104" s="757">
        <f>SUM(E105:E108)</f>
        <v>6051.72</v>
      </c>
      <c r="F104" s="757">
        <f t="shared" ref="F104:G104" si="42">SUM(F105:F106)</f>
        <v>0</v>
      </c>
      <c r="G104" s="757">
        <f t="shared" si="42"/>
        <v>0</v>
      </c>
      <c r="H104" s="429">
        <f t="shared" ref="H104" si="43">SUM(H105:H106)</f>
        <v>0</v>
      </c>
      <c r="I104" s="757">
        <f t="shared" ref="I104:J104" si="44">SUM(I105:I106)</f>
        <v>0</v>
      </c>
      <c r="J104" s="429">
        <f t="shared" si="44"/>
        <v>0</v>
      </c>
      <c r="K104" s="652"/>
      <c r="L104" s="652"/>
      <c r="M104" s="652"/>
      <c r="N104" s="652"/>
    </row>
    <row r="105" spans="1:14" ht="27" x14ac:dyDescent="0.3">
      <c r="A105" s="95"/>
      <c r="B105" s="53">
        <v>610</v>
      </c>
      <c r="C105" s="90" t="s">
        <v>3</v>
      </c>
      <c r="D105" s="43">
        <v>7043.49</v>
      </c>
      <c r="E105" s="753">
        <v>4597.33</v>
      </c>
      <c r="F105" s="752">
        <v>0</v>
      </c>
      <c r="G105" s="752">
        <v>0</v>
      </c>
      <c r="H105" s="431">
        <v>0</v>
      </c>
      <c r="I105" s="753">
        <v>0</v>
      </c>
      <c r="J105" s="431">
        <v>0</v>
      </c>
      <c r="K105" s="6"/>
      <c r="L105" s="6"/>
      <c r="M105" s="6"/>
      <c r="N105" s="6"/>
    </row>
    <row r="106" spans="1:14" x14ac:dyDescent="0.3">
      <c r="A106" s="95"/>
      <c r="B106" s="74">
        <v>620</v>
      </c>
      <c r="C106" s="90" t="s">
        <v>8</v>
      </c>
      <c r="D106" s="43">
        <v>2461.52</v>
      </c>
      <c r="E106" s="751">
        <v>1454.39</v>
      </c>
      <c r="F106" s="752">
        <v>0</v>
      </c>
      <c r="G106" s="752">
        <v>0</v>
      </c>
      <c r="H106" s="43">
        <v>0</v>
      </c>
      <c r="I106" s="751">
        <v>0</v>
      </c>
      <c r="J106" s="43">
        <v>0</v>
      </c>
      <c r="K106" s="6"/>
      <c r="L106" s="6"/>
      <c r="M106" s="6"/>
      <c r="N106" s="6"/>
    </row>
    <row r="107" spans="1:14" x14ac:dyDescent="0.3">
      <c r="A107" s="95"/>
      <c r="B107" s="74">
        <v>630</v>
      </c>
      <c r="C107" s="90" t="s">
        <v>52</v>
      </c>
      <c r="D107" s="430">
        <v>0</v>
      </c>
      <c r="E107" s="751">
        <v>0</v>
      </c>
      <c r="F107" s="752">
        <v>0</v>
      </c>
      <c r="G107" s="752">
        <v>0</v>
      </c>
      <c r="H107" s="430">
        <v>0</v>
      </c>
      <c r="I107" s="750">
        <v>0</v>
      </c>
      <c r="J107" s="430">
        <v>0</v>
      </c>
      <c r="K107" s="6"/>
      <c r="L107" s="6"/>
      <c r="M107" s="6"/>
      <c r="N107" s="6"/>
    </row>
    <row r="108" spans="1:14" x14ac:dyDescent="0.3">
      <c r="A108" s="42"/>
      <c r="B108" s="86">
        <v>642</v>
      </c>
      <c r="C108" s="70" t="s">
        <v>61</v>
      </c>
      <c r="D108" s="430">
        <v>0</v>
      </c>
      <c r="E108" s="751">
        <v>0</v>
      </c>
      <c r="F108" s="752">
        <v>0</v>
      </c>
      <c r="G108" s="752">
        <v>0</v>
      </c>
      <c r="H108" s="430">
        <v>0</v>
      </c>
      <c r="I108" s="750">
        <v>0</v>
      </c>
      <c r="J108" s="430">
        <v>0</v>
      </c>
      <c r="K108" s="6"/>
      <c r="L108" s="6"/>
      <c r="M108" s="6"/>
      <c r="N108" s="6"/>
    </row>
    <row r="109" spans="1:14" s="132" customFormat="1" x14ac:dyDescent="0.3">
      <c r="A109" s="94" t="s">
        <v>74</v>
      </c>
      <c r="B109" s="91"/>
      <c r="C109" s="128"/>
      <c r="D109" s="76">
        <f>SUM(D110+D111)</f>
        <v>5175.01</v>
      </c>
      <c r="E109" s="164">
        <f>SUM(E110+E111)</f>
        <v>8796.61</v>
      </c>
      <c r="F109" s="164">
        <f t="shared" ref="F109:G109" si="45">SUM(F110+F111)</f>
        <v>118011.8</v>
      </c>
      <c r="G109" s="164">
        <f t="shared" si="45"/>
        <v>153012.04999999999</v>
      </c>
      <c r="H109" s="76">
        <f t="shared" ref="H109" si="46">SUM(H110+H111)</f>
        <v>18000</v>
      </c>
      <c r="I109" s="164">
        <f t="shared" ref="I109:J109" si="47">SUM(I110+I111)</f>
        <v>3800</v>
      </c>
      <c r="J109" s="76">
        <f t="shared" si="47"/>
        <v>3800</v>
      </c>
      <c r="K109" s="652"/>
      <c r="L109" s="652"/>
      <c r="M109" s="652"/>
      <c r="N109" s="652"/>
    </row>
    <row r="110" spans="1:14" s="6" customFormat="1" x14ac:dyDescent="0.3">
      <c r="A110" s="95"/>
      <c r="B110" s="65">
        <v>625</v>
      </c>
      <c r="C110" s="90" t="s">
        <v>75</v>
      </c>
      <c r="D110" s="75">
        <v>0</v>
      </c>
      <c r="E110" s="749">
        <v>0</v>
      </c>
      <c r="F110" s="68">
        <v>0</v>
      </c>
      <c r="G110" s="68">
        <v>0</v>
      </c>
      <c r="H110" s="787">
        <v>0</v>
      </c>
      <c r="I110" s="749">
        <v>0</v>
      </c>
      <c r="J110" s="75">
        <v>0</v>
      </c>
    </row>
    <row r="111" spans="1:14" x14ac:dyDescent="0.3">
      <c r="A111" s="95"/>
      <c r="B111" s="53">
        <v>630</v>
      </c>
      <c r="C111" s="95" t="s">
        <v>19</v>
      </c>
      <c r="D111" s="79">
        <v>5175.01</v>
      </c>
      <c r="E111" s="79">
        <f>SUM(E112:E114)</f>
        <v>8796.61</v>
      </c>
      <c r="F111" s="755">
        <f>SUM(F112:F114)</f>
        <v>118011.8</v>
      </c>
      <c r="G111" s="755">
        <f>SUM(G112:G114)</f>
        <v>153012.04999999999</v>
      </c>
      <c r="H111" s="812">
        <f>H112+H113+H114</f>
        <v>18000</v>
      </c>
      <c r="I111" s="755">
        <f>I112+I113</f>
        <v>3800</v>
      </c>
      <c r="J111" s="79">
        <f>J112+J113</f>
        <v>3800</v>
      </c>
      <c r="K111" s="6"/>
      <c r="L111" s="6"/>
      <c r="M111" s="6"/>
      <c r="N111" s="6"/>
    </row>
    <row r="112" spans="1:14" x14ac:dyDescent="0.3">
      <c r="A112" s="42"/>
      <c r="B112" s="54">
        <v>633</v>
      </c>
      <c r="C112" s="99" t="s">
        <v>67</v>
      </c>
      <c r="D112" s="44">
        <v>3781.01</v>
      </c>
      <c r="E112" s="163">
        <v>2996.61</v>
      </c>
      <c r="F112" s="68">
        <v>3000</v>
      </c>
      <c r="G112" s="68">
        <v>3000</v>
      </c>
      <c r="H112" s="681">
        <v>4000</v>
      </c>
      <c r="I112" s="752">
        <v>2800</v>
      </c>
      <c r="J112" s="68">
        <v>2800</v>
      </c>
      <c r="K112" s="6"/>
      <c r="L112" s="6"/>
      <c r="M112" s="6"/>
      <c r="N112" s="6"/>
    </row>
    <row r="113" spans="1:14" x14ac:dyDescent="0.3">
      <c r="A113" s="42"/>
      <c r="B113" s="56">
        <v>635</v>
      </c>
      <c r="C113" s="69" t="s">
        <v>72</v>
      </c>
      <c r="D113" s="68">
        <v>1394</v>
      </c>
      <c r="E113" s="163">
        <v>3719</v>
      </c>
      <c r="F113" s="68">
        <v>111607</v>
      </c>
      <c r="G113" s="68">
        <v>146607.25</v>
      </c>
      <c r="H113" s="681">
        <v>10000</v>
      </c>
      <c r="I113" s="752">
        <v>1000</v>
      </c>
      <c r="J113" s="68">
        <v>1000</v>
      </c>
      <c r="K113" s="6"/>
      <c r="L113" s="6"/>
      <c r="M113" s="6"/>
      <c r="N113" s="6"/>
    </row>
    <row r="114" spans="1:14" x14ac:dyDescent="0.3">
      <c r="A114" s="42"/>
      <c r="B114" s="86">
        <v>637</v>
      </c>
      <c r="C114" s="139" t="s">
        <v>52</v>
      </c>
      <c r="D114" s="68">
        <v>0</v>
      </c>
      <c r="E114" s="163">
        <v>2081</v>
      </c>
      <c r="F114" s="68">
        <v>3404.8</v>
      </c>
      <c r="G114" s="68">
        <v>3404.8</v>
      </c>
      <c r="H114" s="681">
        <v>4000</v>
      </c>
      <c r="I114" s="752">
        <v>0</v>
      </c>
      <c r="J114" s="68">
        <v>0</v>
      </c>
      <c r="K114" s="6"/>
      <c r="L114" s="6"/>
      <c r="M114" s="6"/>
      <c r="N114" s="6"/>
    </row>
    <row r="115" spans="1:14" s="132" customFormat="1" x14ac:dyDescent="0.3">
      <c r="A115" s="94" t="s">
        <v>76</v>
      </c>
      <c r="B115" s="91"/>
      <c r="C115" s="128"/>
      <c r="D115" s="76">
        <f>SUM(D116)</f>
        <v>66736.2</v>
      </c>
      <c r="E115" s="164">
        <f t="shared" ref="E115" si="48">SUM(E116)</f>
        <v>59814.15</v>
      </c>
      <c r="F115" s="164">
        <f t="shared" ref="F115:G115" si="49">SUM(F116)</f>
        <v>62375.76</v>
      </c>
      <c r="G115" s="164">
        <f t="shared" si="49"/>
        <v>62114.76</v>
      </c>
      <c r="H115" s="76">
        <f t="shared" ref="H115:J115" si="50">SUM(H116)</f>
        <v>65000</v>
      </c>
      <c r="I115" s="164">
        <f t="shared" si="50"/>
        <v>64500</v>
      </c>
      <c r="J115" s="76">
        <f t="shared" si="50"/>
        <v>64000</v>
      </c>
      <c r="K115" s="652"/>
      <c r="L115" s="652"/>
      <c r="M115" s="652"/>
      <c r="N115" s="652"/>
    </row>
    <row r="116" spans="1:14" x14ac:dyDescent="0.3">
      <c r="A116" s="95"/>
      <c r="B116" s="53">
        <v>630</v>
      </c>
      <c r="C116" s="95" t="s">
        <v>19</v>
      </c>
      <c r="D116" s="79">
        <f>SUM(D117:D119)</f>
        <v>66736.2</v>
      </c>
      <c r="E116" s="755">
        <f>SUM(E117:E119)</f>
        <v>59814.15</v>
      </c>
      <c r="F116" s="755">
        <f t="shared" ref="F116:G116" si="51">SUM(F117:F119)</f>
        <v>62375.76</v>
      </c>
      <c r="G116" s="755">
        <f t="shared" si="51"/>
        <v>62114.76</v>
      </c>
      <c r="H116" s="79">
        <f t="shared" ref="H116" si="52">SUM(H117:H119)</f>
        <v>65000</v>
      </c>
      <c r="I116" s="755">
        <f t="shared" ref="I116:J116" si="53">SUM(I117:I119)</f>
        <v>64500</v>
      </c>
      <c r="J116" s="79">
        <f t="shared" si="53"/>
        <v>64000</v>
      </c>
      <c r="K116" s="6"/>
      <c r="L116" s="6"/>
      <c r="M116" s="6"/>
      <c r="N116" s="6"/>
    </row>
    <row r="117" spans="1:14" x14ac:dyDescent="0.3">
      <c r="A117" s="42"/>
      <c r="B117" s="54">
        <v>633</v>
      </c>
      <c r="C117" s="99" t="s">
        <v>67</v>
      </c>
      <c r="D117" s="44">
        <v>3158.1</v>
      </c>
      <c r="E117" s="756">
        <v>1702.61</v>
      </c>
      <c r="F117" s="752">
        <v>0</v>
      </c>
      <c r="G117" s="752">
        <v>0</v>
      </c>
      <c r="H117" s="68">
        <v>0</v>
      </c>
      <c r="I117" s="752">
        <v>0</v>
      </c>
      <c r="J117" s="68">
        <v>0</v>
      </c>
      <c r="K117" s="6"/>
      <c r="L117" s="6"/>
      <c r="M117" s="6"/>
      <c r="N117" s="6"/>
    </row>
    <row r="118" spans="1:14" x14ac:dyDescent="0.3">
      <c r="A118" s="42"/>
      <c r="B118" s="54">
        <v>637002</v>
      </c>
      <c r="C118" s="99" t="s">
        <v>357</v>
      </c>
      <c r="D118" s="44">
        <v>0</v>
      </c>
      <c r="E118" s="756">
        <v>495</v>
      </c>
      <c r="F118" s="752">
        <v>1914.76</v>
      </c>
      <c r="G118" s="752">
        <v>1914.76</v>
      </c>
      <c r="H118" s="68">
        <v>0</v>
      </c>
      <c r="I118" s="752">
        <v>0</v>
      </c>
      <c r="J118" s="68">
        <v>0</v>
      </c>
      <c r="K118" s="6"/>
      <c r="L118" s="6"/>
      <c r="M118" s="6"/>
      <c r="N118" s="6"/>
    </row>
    <row r="119" spans="1:14" x14ac:dyDescent="0.3">
      <c r="A119" s="42"/>
      <c r="B119" s="54">
        <v>637</v>
      </c>
      <c r="C119" s="99" t="s">
        <v>374</v>
      </c>
      <c r="D119" s="68">
        <v>63578.1</v>
      </c>
      <c r="E119" s="756">
        <v>57616.54</v>
      </c>
      <c r="F119" s="752">
        <v>60461</v>
      </c>
      <c r="G119" s="752">
        <v>60200</v>
      </c>
      <c r="H119" s="68">
        <v>65000</v>
      </c>
      <c r="I119" s="752">
        <v>64500</v>
      </c>
      <c r="J119" s="68">
        <v>64000</v>
      </c>
      <c r="K119" s="6"/>
      <c r="L119" s="6"/>
      <c r="M119" s="6"/>
      <c r="N119" s="6"/>
    </row>
    <row r="120" spans="1:14" s="132" customFormat="1" x14ac:dyDescent="0.3">
      <c r="A120" s="94" t="s">
        <v>78</v>
      </c>
      <c r="B120" s="91"/>
      <c r="C120" s="128"/>
      <c r="D120" s="76">
        <f>SUM(D121:D122)</f>
        <v>14477.63</v>
      </c>
      <c r="E120" s="164">
        <f>E121+E122</f>
        <v>20814.420000000002</v>
      </c>
      <c r="F120" s="164">
        <f t="shared" ref="F120:G120" si="54">SUM(F121:F122)</f>
        <v>26247.219999999998</v>
      </c>
      <c r="G120" s="164">
        <f t="shared" si="54"/>
        <v>26247.219999999998</v>
      </c>
      <c r="H120" s="76">
        <f t="shared" ref="H120" si="55">SUM(H121:H122)</f>
        <v>13000</v>
      </c>
      <c r="I120" s="164">
        <f t="shared" ref="I120:J120" si="56">SUM(I121:I122)</f>
        <v>9300</v>
      </c>
      <c r="J120" s="76">
        <f t="shared" si="56"/>
        <v>9300</v>
      </c>
      <c r="K120" s="652"/>
      <c r="L120" s="652"/>
      <c r="M120" s="652"/>
      <c r="N120" s="652"/>
    </row>
    <row r="121" spans="1:14" s="6" customFormat="1" x14ac:dyDescent="0.3">
      <c r="A121" s="95"/>
      <c r="B121" s="74">
        <v>620</v>
      </c>
      <c r="C121" s="90" t="s">
        <v>75</v>
      </c>
      <c r="D121" s="79">
        <v>0</v>
      </c>
      <c r="E121" s="755">
        <v>0</v>
      </c>
      <c r="F121" s="68">
        <v>0</v>
      </c>
      <c r="G121" s="68">
        <v>0</v>
      </c>
      <c r="H121" s="79">
        <v>0</v>
      </c>
      <c r="I121" s="755">
        <v>0</v>
      </c>
      <c r="J121" s="79">
        <v>0</v>
      </c>
    </row>
    <row r="122" spans="1:14" x14ac:dyDescent="0.3">
      <c r="A122" s="95"/>
      <c r="B122" s="74">
        <v>630</v>
      </c>
      <c r="C122" s="90" t="s">
        <v>19</v>
      </c>
      <c r="D122" s="75">
        <v>14477.63</v>
      </c>
      <c r="E122" s="749">
        <f>SUM(E123:E125)</f>
        <v>20814.420000000002</v>
      </c>
      <c r="F122" s="749">
        <f t="shared" ref="F122:G122" si="57">SUM(F123:F125)</f>
        <v>26247.219999999998</v>
      </c>
      <c r="G122" s="749">
        <f t="shared" si="57"/>
        <v>26247.219999999998</v>
      </c>
      <c r="H122" s="75">
        <f t="shared" ref="H122" si="58">SUM(H123:H125)</f>
        <v>13000</v>
      </c>
      <c r="I122" s="749">
        <f t="shared" ref="I122:J122" si="59">SUM(I123:I125)</f>
        <v>9300</v>
      </c>
      <c r="J122" s="75">
        <f t="shared" si="59"/>
        <v>9300</v>
      </c>
      <c r="K122" s="6"/>
      <c r="L122" s="6"/>
      <c r="M122" s="6"/>
      <c r="N122" s="6"/>
    </row>
    <row r="123" spans="1:14" x14ac:dyDescent="0.3">
      <c r="A123" s="69"/>
      <c r="B123" s="54">
        <v>633</v>
      </c>
      <c r="C123" s="99" t="s">
        <v>67</v>
      </c>
      <c r="D123" s="68">
        <v>2249.69</v>
      </c>
      <c r="E123" s="752">
        <v>5193.5200000000004</v>
      </c>
      <c r="F123" s="752">
        <v>20320</v>
      </c>
      <c r="G123" s="752">
        <v>20320</v>
      </c>
      <c r="H123" s="68">
        <v>5000</v>
      </c>
      <c r="I123" s="752">
        <v>2600</v>
      </c>
      <c r="J123" s="68">
        <v>2600</v>
      </c>
      <c r="K123" s="6"/>
      <c r="L123" s="6"/>
      <c r="M123" s="6"/>
      <c r="N123" s="6"/>
    </row>
    <row r="124" spans="1:14" x14ac:dyDescent="0.3">
      <c r="A124" s="104"/>
      <c r="B124" s="56">
        <v>635</v>
      </c>
      <c r="C124" s="69" t="s">
        <v>72</v>
      </c>
      <c r="D124" s="68">
        <v>9333.98</v>
      </c>
      <c r="E124" s="752">
        <v>15390.49</v>
      </c>
      <c r="F124" s="752">
        <v>5131.62</v>
      </c>
      <c r="G124" s="752">
        <v>5131.62</v>
      </c>
      <c r="H124" s="68">
        <v>8000</v>
      </c>
      <c r="I124" s="752">
        <v>6700</v>
      </c>
      <c r="J124" s="68">
        <v>6700</v>
      </c>
      <c r="K124" s="6"/>
      <c r="L124" s="6"/>
      <c r="M124" s="6"/>
      <c r="N124" s="6"/>
    </row>
    <row r="125" spans="1:14" x14ac:dyDescent="0.3">
      <c r="A125" s="42"/>
      <c r="B125" s="56">
        <v>637</v>
      </c>
      <c r="C125" s="69" t="s">
        <v>52</v>
      </c>
      <c r="D125" s="68">
        <v>2893.96</v>
      </c>
      <c r="E125" s="752">
        <v>230.41</v>
      </c>
      <c r="F125" s="752">
        <v>795.6</v>
      </c>
      <c r="G125" s="752">
        <v>795.6</v>
      </c>
      <c r="H125" s="681">
        <v>0</v>
      </c>
      <c r="I125" s="752">
        <v>0</v>
      </c>
      <c r="J125" s="68">
        <v>0</v>
      </c>
      <c r="K125" s="6"/>
      <c r="L125" s="6"/>
      <c r="M125" s="6"/>
      <c r="N125" s="6"/>
    </row>
    <row r="126" spans="1:14" s="132" customFormat="1" x14ac:dyDescent="0.3">
      <c r="A126" s="94" t="s">
        <v>79</v>
      </c>
      <c r="B126" s="58"/>
      <c r="C126" s="128"/>
      <c r="D126" s="76">
        <f>SUM(D127)</f>
        <v>109598.06</v>
      </c>
      <c r="E126" s="164">
        <f t="shared" ref="E126" si="60">SUM(E127)</f>
        <v>112917.32</v>
      </c>
      <c r="F126" s="164">
        <f t="shared" ref="F126:G126" si="61">SUM(F127)</f>
        <v>96551.95</v>
      </c>
      <c r="G126" s="164">
        <f t="shared" si="61"/>
        <v>91751.95</v>
      </c>
      <c r="H126" s="76">
        <f t="shared" ref="H126:J126" si="62">SUM(H127)</f>
        <v>80300</v>
      </c>
      <c r="I126" s="164">
        <f t="shared" si="62"/>
        <v>79900</v>
      </c>
      <c r="J126" s="76">
        <f t="shared" si="62"/>
        <v>80500</v>
      </c>
      <c r="K126" s="652"/>
      <c r="L126" s="652"/>
      <c r="M126" s="652"/>
      <c r="N126" s="652"/>
    </row>
    <row r="127" spans="1:14" x14ac:dyDescent="0.3">
      <c r="A127" s="95"/>
      <c r="B127" s="65">
        <v>630</v>
      </c>
      <c r="C127" s="142" t="s">
        <v>19</v>
      </c>
      <c r="D127" s="79">
        <f>SUM(D128:D131)</f>
        <v>109598.06</v>
      </c>
      <c r="E127" s="755">
        <f>SUM(E128:E131)</f>
        <v>112917.32</v>
      </c>
      <c r="F127" s="755">
        <f t="shared" ref="F127:G127" si="63">SUM(F128:F131)</f>
        <v>96551.95</v>
      </c>
      <c r="G127" s="755">
        <f t="shared" si="63"/>
        <v>91751.95</v>
      </c>
      <c r="H127" s="79">
        <f t="shared" ref="H127" si="64">SUM(H128:H131)</f>
        <v>80300</v>
      </c>
      <c r="I127" s="755">
        <f t="shared" ref="I127:J127" si="65">SUM(I128:I131)</f>
        <v>79900</v>
      </c>
      <c r="J127" s="79">
        <f t="shared" si="65"/>
        <v>80500</v>
      </c>
      <c r="K127" s="6"/>
      <c r="L127" s="6"/>
      <c r="M127" s="6"/>
      <c r="N127" s="6"/>
    </row>
    <row r="128" spans="1:14" ht="27" x14ac:dyDescent="0.3">
      <c r="A128" s="42"/>
      <c r="B128" s="54">
        <v>632</v>
      </c>
      <c r="C128" s="99" t="s">
        <v>80</v>
      </c>
      <c r="D128" s="44">
        <v>42132.25</v>
      </c>
      <c r="E128" s="752">
        <v>41473.910000000003</v>
      </c>
      <c r="F128" s="752">
        <v>41200</v>
      </c>
      <c r="G128" s="752">
        <v>40000</v>
      </c>
      <c r="H128" s="68">
        <v>40300</v>
      </c>
      <c r="I128" s="752">
        <v>40000</v>
      </c>
      <c r="J128" s="68">
        <v>41000</v>
      </c>
      <c r="K128" s="6"/>
      <c r="L128" s="6"/>
      <c r="M128" s="6"/>
      <c r="N128" s="6"/>
    </row>
    <row r="129" spans="1:14" x14ac:dyDescent="0.3">
      <c r="A129" s="72"/>
      <c r="B129" s="86">
        <v>633</v>
      </c>
      <c r="C129" s="139" t="s">
        <v>67</v>
      </c>
      <c r="D129" s="44">
        <v>3684.88</v>
      </c>
      <c r="E129" s="752">
        <v>1207.17</v>
      </c>
      <c r="F129" s="752">
        <v>2200</v>
      </c>
      <c r="G129" s="752">
        <v>2200</v>
      </c>
      <c r="H129" s="68">
        <v>3000</v>
      </c>
      <c r="I129" s="752">
        <v>2900</v>
      </c>
      <c r="J129" s="68">
        <v>2500</v>
      </c>
      <c r="K129" s="6"/>
      <c r="L129" s="6"/>
      <c r="M129" s="6"/>
      <c r="N129" s="6"/>
    </row>
    <row r="130" spans="1:14" x14ac:dyDescent="0.3">
      <c r="A130" s="72"/>
      <c r="B130" s="55">
        <v>635</v>
      </c>
      <c r="C130" s="139" t="s">
        <v>81</v>
      </c>
      <c r="D130" s="44">
        <v>39298.07</v>
      </c>
      <c r="E130" s="752">
        <v>25095.61</v>
      </c>
      <c r="F130" s="752">
        <v>18051.95</v>
      </c>
      <c r="G130" s="752">
        <v>18051.95</v>
      </c>
      <c r="H130" s="68">
        <v>20000</v>
      </c>
      <c r="I130" s="752">
        <v>19000</v>
      </c>
      <c r="J130" s="68">
        <v>18000</v>
      </c>
      <c r="K130" s="6"/>
      <c r="L130" s="6"/>
      <c r="M130" s="6"/>
      <c r="N130" s="6"/>
    </row>
    <row r="131" spans="1:14" x14ac:dyDescent="0.3">
      <c r="A131" s="57"/>
      <c r="B131" s="55">
        <v>637</v>
      </c>
      <c r="C131" s="69" t="s">
        <v>48</v>
      </c>
      <c r="D131" s="44">
        <v>24482.86</v>
      </c>
      <c r="E131" s="752">
        <v>45140.63</v>
      </c>
      <c r="F131" s="752">
        <v>35100</v>
      </c>
      <c r="G131" s="752">
        <v>31500</v>
      </c>
      <c r="H131" s="68">
        <v>17000</v>
      </c>
      <c r="I131" s="752">
        <v>18000</v>
      </c>
      <c r="J131" s="68">
        <v>19000</v>
      </c>
      <c r="K131" s="6"/>
      <c r="L131" s="6"/>
      <c r="M131" s="6"/>
      <c r="N131" s="6"/>
    </row>
    <row r="132" spans="1:14" s="132" customFormat="1" x14ac:dyDescent="0.3">
      <c r="A132" s="94" t="s">
        <v>82</v>
      </c>
      <c r="B132" s="58"/>
      <c r="C132" s="128"/>
      <c r="D132" s="76">
        <f t="shared" ref="D132" si="66">SUM(D133+D134)</f>
        <v>46865.36</v>
      </c>
      <c r="E132" s="164">
        <f t="shared" ref="E132" si="67">SUM(E133+E134)</f>
        <v>11793.86</v>
      </c>
      <c r="F132" s="76">
        <f t="shared" ref="F132:J132" si="68">SUM(F133+F134)</f>
        <v>13841.1</v>
      </c>
      <c r="G132" s="76">
        <f t="shared" si="68"/>
        <v>13841.1</v>
      </c>
      <c r="H132" s="76">
        <f t="shared" si="68"/>
        <v>14500</v>
      </c>
      <c r="I132" s="76">
        <f t="shared" si="68"/>
        <v>14100</v>
      </c>
      <c r="J132" s="76">
        <f t="shared" si="68"/>
        <v>14400</v>
      </c>
      <c r="K132" s="652"/>
      <c r="L132" s="652"/>
      <c r="M132" s="652"/>
      <c r="N132" s="652"/>
    </row>
    <row r="133" spans="1:14" s="11" customFormat="1" ht="13.2" x14ac:dyDescent="0.25">
      <c r="A133" s="95"/>
      <c r="B133" s="53">
        <v>625</v>
      </c>
      <c r="C133" s="90" t="s">
        <v>75</v>
      </c>
      <c r="D133" s="75">
        <v>9510.06</v>
      </c>
      <c r="E133" s="749">
        <v>1072.78</v>
      </c>
      <c r="F133" s="107">
        <v>0</v>
      </c>
      <c r="G133" s="107">
        <v>0</v>
      </c>
      <c r="H133" s="75">
        <v>0</v>
      </c>
      <c r="I133" s="749">
        <v>0</v>
      </c>
      <c r="J133" s="75">
        <v>0</v>
      </c>
      <c r="K133" s="67"/>
      <c r="L133" s="67"/>
      <c r="M133" s="67"/>
      <c r="N133" s="67"/>
    </row>
    <row r="134" spans="1:14" s="6" customFormat="1" x14ac:dyDescent="0.3">
      <c r="A134" s="95"/>
      <c r="B134" s="53">
        <v>630</v>
      </c>
      <c r="C134" s="90" t="s">
        <v>19</v>
      </c>
      <c r="D134" s="75">
        <v>37355.300000000003</v>
      </c>
      <c r="E134" s="75">
        <f t="shared" ref="E134:J134" si="69">SUM(E135:E138)</f>
        <v>10721.08</v>
      </c>
      <c r="F134" s="75">
        <f t="shared" si="69"/>
        <v>13841.1</v>
      </c>
      <c r="G134" s="75">
        <f t="shared" si="69"/>
        <v>13841.1</v>
      </c>
      <c r="H134" s="75">
        <f t="shared" si="69"/>
        <v>14500</v>
      </c>
      <c r="I134" s="75">
        <f t="shared" si="69"/>
        <v>14100</v>
      </c>
      <c r="J134" s="75">
        <f t="shared" si="69"/>
        <v>14400</v>
      </c>
    </row>
    <row r="135" spans="1:14" s="6" customFormat="1" x14ac:dyDescent="0.3">
      <c r="A135" s="95"/>
      <c r="B135" s="782">
        <v>632</v>
      </c>
      <c r="C135" s="99" t="s">
        <v>440</v>
      </c>
      <c r="D135" s="77">
        <v>0</v>
      </c>
      <c r="E135" s="163">
        <v>0</v>
      </c>
      <c r="F135" s="752">
        <v>2000</v>
      </c>
      <c r="G135" s="752">
        <v>2000</v>
      </c>
      <c r="H135" s="77">
        <v>5500</v>
      </c>
      <c r="I135" s="163">
        <v>5000</v>
      </c>
      <c r="J135" s="77">
        <v>5200</v>
      </c>
    </row>
    <row r="136" spans="1:14" x14ac:dyDescent="0.3">
      <c r="A136" s="69"/>
      <c r="B136" s="56">
        <v>633</v>
      </c>
      <c r="C136" s="69" t="s">
        <v>28</v>
      </c>
      <c r="D136" s="44">
        <v>5780.27</v>
      </c>
      <c r="E136" s="163">
        <v>1575.45</v>
      </c>
      <c r="F136" s="752">
        <v>2000</v>
      </c>
      <c r="G136" s="752">
        <v>2000</v>
      </c>
      <c r="H136" s="68">
        <v>2000</v>
      </c>
      <c r="I136" s="752">
        <v>2100</v>
      </c>
      <c r="J136" s="68">
        <v>2200</v>
      </c>
      <c r="K136" s="6"/>
      <c r="L136" s="6"/>
      <c r="M136" s="6"/>
      <c r="N136" s="6"/>
    </row>
    <row r="137" spans="1:14" x14ac:dyDescent="0.3">
      <c r="A137" s="42"/>
      <c r="B137" s="54">
        <v>635</v>
      </c>
      <c r="C137" s="99" t="s">
        <v>83</v>
      </c>
      <c r="D137" s="44">
        <v>1309.81</v>
      </c>
      <c r="E137" s="163">
        <v>355.36</v>
      </c>
      <c r="F137" s="752">
        <v>9700</v>
      </c>
      <c r="G137" s="752">
        <v>9700</v>
      </c>
      <c r="H137" s="68">
        <v>3000</v>
      </c>
      <c r="I137" s="752">
        <v>2000</v>
      </c>
      <c r="J137" s="68">
        <v>2500</v>
      </c>
      <c r="K137" s="6"/>
      <c r="L137" s="6"/>
      <c r="M137" s="6"/>
      <c r="N137" s="6"/>
    </row>
    <row r="138" spans="1:14" ht="27" x14ac:dyDescent="0.3">
      <c r="A138" s="42"/>
      <c r="B138" s="54">
        <v>637</v>
      </c>
      <c r="C138" s="99" t="s">
        <v>441</v>
      </c>
      <c r="D138" s="44">
        <v>30265.22</v>
      </c>
      <c r="E138" s="163">
        <v>8790.27</v>
      </c>
      <c r="F138" s="752">
        <v>141.1</v>
      </c>
      <c r="G138" s="752">
        <v>141.1</v>
      </c>
      <c r="H138" s="68">
        <v>4000</v>
      </c>
      <c r="I138" s="752">
        <v>5000</v>
      </c>
      <c r="J138" s="68">
        <v>4500</v>
      </c>
      <c r="K138" s="6"/>
      <c r="L138" s="6"/>
      <c r="M138" s="6"/>
      <c r="N138" s="6"/>
    </row>
    <row r="139" spans="1:14" s="132" customFormat="1" x14ac:dyDescent="0.3">
      <c r="A139" s="94" t="s">
        <v>84</v>
      </c>
      <c r="B139" s="91"/>
      <c r="C139" s="128"/>
      <c r="D139" s="76">
        <f>SUM(D140)</f>
        <v>21842.6</v>
      </c>
      <c r="E139" s="164">
        <f t="shared" ref="E139" si="70">SUM(E140)</f>
        <v>19244.47</v>
      </c>
      <c r="F139" s="164">
        <f t="shared" ref="F139:G139" si="71">SUM(F140)</f>
        <v>22680.14</v>
      </c>
      <c r="G139" s="164">
        <f t="shared" si="71"/>
        <v>22080.14</v>
      </c>
      <c r="H139" s="76">
        <f t="shared" ref="H139:J139" si="72">SUM(H140)</f>
        <v>21300</v>
      </c>
      <c r="I139" s="164">
        <f t="shared" si="72"/>
        <v>21700</v>
      </c>
      <c r="J139" s="76">
        <f t="shared" si="72"/>
        <v>22300</v>
      </c>
      <c r="K139" s="652"/>
      <c r="L139" s="652"/>
      <c r="M139" s="652"/>
      <c r="N139" s="652"/>
    </row>
    <row r="140" spans="1:14" x14ac:dyDescent="0.3">
      <c r="A140" s="95"/>
      <c r="B140" s="53">
        <v>630</v>
      </c>
      <c r="C140" s="90" t="s">
        <v>19</v>
      </c>
      <c r="D140" s="75">
        <f>SUM(D141:D144)</f>
        <v>21842.6</v>
      </c>
      <c r="E140" s="749">
        <f t="shared" ref="E140" si="73">SUM(E141:E144)</f>
        <v>19244.47</v>
      </c>
      <c r="F140" s="749">
        <f>SUM(F141:F144)</f>
        <v>22680.14</v>
      </c>
      <c r="G140" s="749">
        <f>SUM(G141:G144)</f>
        <v>22080.14</v>
      </c>
      <c r="H140" s="75">
        <f>SUM(H141:H144)</f>
        <v>21300</v>
      </c>
      <c r="I140" s="749">
        <f t="shared" ref="I140:J140" si="74">SUM(I141:I144)</f>
        <v>21700</v>
      </c>
      <c r="J140" s="75">
        <f t="shared" si="74"/>
        <v>22300</v>
      </c>
      <c r="K140" s="6"/>
      <c r="L140" s="6"/>
      <c r="M140" s="6"/>
      <c r="N140" s="6"/>
    </row>
    <row r="141" spans="1:14" x14ac:dyDescent="0.3">
      <c r="A141" s="42"/>
      <c r="B141" s="56">
        <v>632</v>
      </c>
      <c r="C141" s="99" t="s">
        <v>25</v>
      </c>
      <c r="D141" s="68">
        <v>6821</v>
      </c>
      <c r="E141" s="752">
        <v>6618.21</v>
      </c>
      <c r="F141" s="752">
        <v>6700</v>
      </c>
      <c r="G141" s="752">
        <v>6700</v>
      </c>
      <c r="H141" s="68">
        <v>6700</v>
      </c>
      <c r="I141" s="752">
        <v>7000</v>
      </c>
      <c r="J141" s="68">
        <v>7500</v>
      </c>
      <c r="K141" s="6"/>
      <c r="L141" s="6"/>
      <c r="M141" s="6"/>
      <c r="N141" s="6"/>
    </row>
    <row r="142" spans="1:14" x14ac:dyDescent="0.3">
      <c r="A142" s="42"/>
      <c r="B142" s="56">
        <v>633</v>
      </c>
      <c r="C142" s="99" t="s">
        <v>30</v>
      </c>
      <c r="D142" s="68">
        <v>0</v>
      </c>
      <c r="E142" s="752">
        <v>0</v>
      </c>
      <c r="F142" s="752">
        <v>380.14</v>
      </c>
      <c r="G142" s="752">
        <v>380.14</v>
      </c>
      <c r="H142" s="68">
        <v>0</v>
      </c>
      <c r="I142" s="752">
        <v>0</v>
      </c>
      <c r="J142" s="68">
        <v>0</v>
      </c>
      <c r="K142" s="6"/>
      <c r="L142" s="6"/>
      <c r="M142" s="6"/>
      <c r="N142" s="6"/>
    </row>
    <row r="143" spans="1:14" x14ac:dyDescent="0.3">
      <c r="A143" s="42"/>
      <c r="B143" s="56">
        <v>635</v>
      </c>
      <c r="C143" s="69" t="s">
        <v>72</v>
      </c>
      <c r="D143" s="68">
        <v>0</v>
      </c>
      <c r="E143" s="752">
        <v>1197.5999999999999</v>
      </c>
      <c r="F143" s="752">
        <v>0</v>
      </c>
      <c r="G143" s="752">
        <v>0</v>
      </c>
      <c r="H143" s="68">
        <v>0</v>
      </c>
      <c r="I143" s="752">
        <v>0</v>
      </c>
      <c r="J143" s="68">
        <v>0</v>
      </c>
      <c r="K143" s="6"/>
      <c r="L143" s="6"/>
      <c r="M143" s="6"/>
      <c r="N143" s="6"/>
    </row>
    <row r="144" spans="1:14" x14ac:dyDescent="0.3">
      <c r="A144" s="42"/>
      <c r="B144" s="56">
        <v>637</v>
      </c>
      <c r="C144" s="69" t="s">
        <v>48</v>
      </c>
      <c r="D144" s="68">
        <v>15021.6</v>
      </c>
      <c r="E144" s="752">
        <v>11428.66</v>
      </c>
      <c r="F144" s="752">
        <v>15600</v>
      </c>
      <c r="G144" s="752">
        <v>15000</v>
      </c>
      <c r="H144" s="68">
        <v>14600</v>
      </c>
      <c r="I144" s="752">
        <v>14700</v>
      </c>
      <c r="J144" s="68">
        <v>14800</v>
      </c>
      <c r="K144" s="6"/>
      <c r="L144" s="6"/>
      <c r="M144" s="6"/>
      <c r="N144" s="6"/>
    </row>
    <row r="145" spans="1:14" s="132" customFormat="1" x14ac:dyDescent="0.3">
      <c r="A145" s="94" t="s">
        <v>85</v>
      </c>
      <c r="B145" s="58"/>
      <c r="C145" s="128"/>
      <c r="D145" s="76">
        <f>SUM(D146)</f>
        <v>530.45000000000005</v>
      </c>
      <c r="E145" s="164">
        <f t="shared" ref="E145" si="75">SUM(E146)</f>
        <v>500.77</v>
      </c>
      <c r="F145" s="164">
        <f t="shared" ref="F145:G145" si="76">SUM(F146)</f>
        <v>800</v>
      </c>
      <c r="G145" s="164">
        <f t="shared" si="76"/>
        <v>800</v>
      </c>
      <c r="H145" s="76">
        <f t="shared" ref="H145:J145" si="77">SUM(H146)</f>
        <v>900</v>
      </c>
      <c r="I145" s="164">
        <f t="shared" si="77"/>
        <v>1000</v>
      </c>
      <c r="J145" s="76">
        <f t="shared" si="77"/>
        <v>1050</v>
      </c>
      <c r="K145" s="652"/>
      <c r="L145" s="652"/>
      <c r="M145" s="652"/>
      <c r="N145" s="652"/>
    </row>
    <row r="146" spans="1:14" x14ac:dyDescent="0.3">
      <c r="A146" s="95"/>
      <c r="B146" s="65">
        <v>630</v>
      </c>
      <c r="C146" s="90" t="s">
        <v>19</v>
      </c>
      <c r="D146" s="75">
        <f t="shared" ref="D146:I146" si="78">SUM(D147:D148)</f>
        <v>530.45000000000005</v>
      </c>
      <c r="E146" s="749">
        <f t="shared" ref="E146" si="79">SUM(E147:E148)</f>
        <v>500.77</v>
      </c>
      <c r="F146" s="749">
        <f t="shared" ref="F146:G146" si="80">SUM(F147:F148)</f>
        <v>800</v>
      </c>
      <c r="G146" s="749">
        <f t="shared" si="80"/>
        <v>800</v>
      </c>
      <c r="H146" s="75">
        <f t="shared" si="78"/>
        <v>900</v>
      </c>
      <c r="I146" s="749">
        <f t="shared" si="78"/>
        <v>1000</v>
      </c>
      <c r="J146" s="75">
        <f t="shared" ref="J146" si="81">SUM(J147:J148)</f>
        <v>1050</v>
      </c>
      <c r="K146" s="6"/>
      <c r="L146" s="6"/>
      <c r="M146" s="6"/>
      <c r="N146" s="6"/>
    </row>
    <row r="147" spans="1:14" ht="18" customHeight="1" x14ac:dyDescent="0.3">
      <c r="A147" s="42"/>
      <c r="B147" s="56">
        <v>632</v>
      </c>
      <c r="C147" s="99" t="s">
        <v>86</v>
      </c>
      <c r="D147" s="68">
        <v>530.45000000000005</v>
      </c>
      <c r="E147" s="752">
        <v>500.77</v>
      </c>
      <c r="F147" s="752">
        <v>800</v>
      </c>
      <c r="G147" s="752">
        <v>800</v>
      </c>
      <c r="H147" s="68">
        <v>900</v>
      </c>
      <c r="I147" s="752">
        <v>1000</v>
      </c>
      <c r="J147" s="68">
        <v>1050</v>
      </c>
      <c r="K147" s="6"/>
      <c r="L147" s="6"/>
      <c r="M147" s="6"/>
      <c r="N147" s="6"/>
    </row>
    <row r="148" spans="1:14" x14ac:dyDescent="0.3">
      <c r="A148" s="42"/>
      <c r="B148" s="55">
        <v>637</v>
      </c>
      <c r="C148" s="99" t="s">
        <v>48</v>
      </c>
      <c r="D148" s="68">
        <v>0</v>
      </c>
      <c r="E148" s="752">
        <v>0</v>
      </c>
      <c r="F148" s="752">
        <v>0</v>
      </c>
      <c r="G148" s="752">
        <v>0</v>
      </c>
      <c r="H148" s="68">
        <v>0</v>
      </c>
      <c r="I148" s="752">
        <v>0</v>
      </c>
      <c r="J148" s="68">
        <v>0</v>
      </c>
      <c r="K148" s="6"/>
      <c r="L148" s="6"/>
      <c r="M148" s="6"/>
      <c r="N148" s="6"/>
    </row>
    <row r="149" spans="1:14" s="12" customFormat="1" ht="13.2" x14ac:dyDescent="0.25">
      <c r="A149" s="94" t="s">
        <v>271</v>
      </c>
      <c r="B149" s="58"/>
      <c r="C149" s="128"/>
      <c r="D149" s="84">
        <f t="shared" ref="D149:J149" si="82">SUM(D150:D154)</f>
        <v>35876.959999999999</v>
      </c>
      <c r="E149" s="754">
        <f t="shared" si="82"/>
        <v>26401.82</v>
      </c>
      <c r="F149" s="754">
        <f t="shared" si="82"/>
        <v>30184.73</v>
      </c>
      <c r="G149" s="754">
        <f t="shared" si="82"/>
        <v>30184.73</v>
      </c>
      <c r="H149" s="84">
        <f t="shared" si="82"/>
        <v>21088</v>
      </c>
      <c r="I149" s="754">
        <f t="shared" si="82"/>
        <v>21388</v>
      </c>
      <c r="J149" s="84">
        <f t="shared" si="82"/>
        <v>20388</v>
      </c>
      <c r="K149" s="655"/>
      <c r="L149" s="655"/>
      <c r="M149" s="655"/>
      <c r="N149" s="655"/>
    </row>
    <row r="150" spans="1:14" s="307" customFormat="1" ht="20.25" customHeight="1" x14ac:dyDescent="0.25">
      <c r="A150" s="95"/>
      <c r="B150" s="56">
        <v>632</v>
      </c>
      <c r="C150" s="99" t="s">
        <v>86</v>
      </c>
      <c r="D150" s="77">
        <v>7742.58</v>
      </c>
      <c r="E150" s="163">
        <v>9923.7900000000009</v>
      </c>
      <c r="F150" s="107">
        <v>9200</v>
      </c>
      <c r="G150" s="107">
        <v>9200</v>
      </c>
      <c r="H150" s="77">
        <v>9000</v>
      </c>
      <c r="I150" s="163">
        <v>8800</v>
      </c>
      <c r="J150" s="77">
        <v>8800</v>
      </c>
    </row>
    <row r="151" spans="1:14" s="307" customFormat="1" ht="20.25" customHeight="1" x14ac:dyDescent="0.25">
      <c r="A151" s="95"/>
      <c r="B151" s="56">
        <v>633</v>
      </c>
      <c r="C151" s="99" t="s">
        <v>30</v>
      </c>
      <c r="D151" s="77">
        <v>0</v>
      </c>
      <c r="E151" s="163">
        <v>1185.83</v>
      </c>
      <c r="F151" s="107">
        <v>3474.53</v>
      </c>
      <c r="G151" s="107">
        <v>3474.53</v>
      </c>
      <c r="H151" s="787">
        <v>2000</v>
      </c>
      <c r="I151" s="163">
        <v>500</v>
      </c>
      <c r="J151" s="77">
        <v>500</v>
      </c>
    </row>
    <row r="152" spans="1:14" s="307" customFormat="1" ht="18" customHeight="1" x14ac:dyDescent="0.25">
      <c r="A152" s="95"/>
      <c r="B152" s="56">
        <v>637</v>
      </c>
      <c r="C152" s="99" t="s">
        <v>52</v>
      </c>
      <c r="D152" s="77">
        <v>12134.38</v>
      </c>
      <c r="E152" s="163">
        <v>2292.1999999999998</v>
      </c>
      <c r="F152" s="107">
        <v>6422.2</v>
      </c>
      <c r="G152" s="107">
        <v>6422.2</v>
      </c>
      <c r="H152" s="787">
        <v>0</v>
      </c>
      <c r="I152" s="163">
        <v>1000</v>
      </c>
      <c r="J152" s="77">
        <v>1000</v>
      </c>
    </row>
    <row r="153" spans="1:14" s="307" customFormat="1" ht="18" customHeight="1" x14ac:dyDescent="0.25">
      <c r="A153" s="95"/>
      <c r="B153" s="56">
        <v>636</v>
      </c>
      <c r="C153" s="99" t="s">
        <v>455</v>
      </c>
      <c r="D153" s="77">
        <v>0</v>
      </c>
      <c r="E153" s="163">
        <v>0</v>
      </c>
      <c r="F153" s="107">
        <v>88</v>
      </c>
      <c r="G153" s="107">
        <v>88</v>
      </c>
      <c r="H153" s="787">
        <v>88</v>
      </c>
      <c r="I153" s="163">
        <v>88</v>
      </c>
      <c r="J153" s="77">
        <v>88</v>
      </c>
    </row>
    <row r="154" spans="1:14" s="655" customFormat="1" ht="26.4" x14ac:dyDescent="0.25">
      <c r="A154" s="42"/>
      <c r="B154" s="101">
        <v>642</v>
      </c>
      <c r="C154" s="99" t="s">
        <v>87</v>
      </c>
      <c r="D154" s="44">
        <v>16000</v>
      </c>
      <c r="E154" s="163">
        <v>13000</v>
      </c>
      <c r="F154" s="107">
        <v>11000</v>
      </c>
      <c r="G154" s="107">
        <v>11000</v>
      </c>
      <c r="H154" s="682">
        <v>10000</v>
      </c>
      <c r="I154" s="107">
        <v>11000</v>
      </c>
      <c r="J154" s="44">
        <v>10000</v>
      </c>
    </row>
    <row r="155" spans="1:14" x14ac:dyDescent="0.3">
      <c r="A155" s="94" t="s">
        <v>344</v>
      </c>
      <c r="B155" s="94"/>
      <c r="C155" s="94"/>
      <c r="D155" s="84">
        <f>SUM(D156)</f>
        <v>5327.9</v>
      </c>
      <c r="E155" s="754">
        <f>SUM(E156)</f>
        <v>13588.390000000001</v>
      </c>
      <c r="F155" s="754">
        <f>F157+F158+F159+F160</f>
        <v>5100</v>
      </c>
      <c r="G155" s="754">
        <f t="shared" ref="G155" si="83">SUM(G156)</f>
        <v>5100</v>
      </c>
      <c r="H155" s="84">
        <f t="shared" ref="H155:J155" si="84">SUM(H156)</f>
        <v>5600</v>
      </c>
      <c r="I155" s="754">
        <f t="shared" si="84"/>
        <v>5150</v>
      </c>
      <c r="J155" s="84">
        <f t="shared" si="84"/>
        <v>5150</v>
      </c>
      <c r="K155" s="6"/>
      <c r="L155" s="6"/>
      <c r="M155" s="6"/>
      <c r="N155" s="6"/>
    </row>
    <row r="156" spans="1:14" s="12" customFormat="1" ht="13.2" x14ac:dyDescent="0.25">
      <c r="A156" s="95"/>
      <c r="B156" s="65">
        <v>630</v>
      </c>
      <c r="C156" s="95" t="s">
        <v>19</v>
      </c>
      <c r="D156" s="75">
        <v>5327.9</v>
      </c>
      <c r="E156" s="749">
        <f>SUM(E157:E160)</f>
        <v>13588.390000000001</v>
      </c>
      <c r="F156" s="749">
        <f t="shared" ref="F156:G156" si="85">SUM(F157:F160)</f>
        <v>5100</v>
      </c>
      <c r="G156" s="749">
        <f t="shared" si="85"/>
        <v>5100</v>
      </c>
      <c r="H156" s="75">
        <f t="shared" ref="H156" si="86">SUM(H157:H160)</f>
        <v>5600</v>
      </c>
      <c r="I156" s="749">
        <f t="shared" ref="I156:J156" si="87">SUM(I157:I160)</f>
        <v>5150</v>
      </c>
      <c r="J156" s="75">
        <f t="shared" si="87"/>
        <v>5150</v>
      </c>
      <c r="K156" s="655"/>
      <c r="L156" s="655"/>
      <c r="M156" s="655"/>
      <c r="N156" s="655"/>
    </row>
    <row r="157" spans="1:14" x14ac:dyDescent="0.3">
      <c r="A157" s="72"/>
      <c r="B157" s="55">
        <v>632</v>
      </c>
      <c r="C157" s="99" t="s">
        <v>89</v>
      </c>
      <c r="D157" s="68">
        <v>679.69</v>
      </c>
      <c r="E157" s="163">
        <v>531.54</v>
      </c>
      <c r="F157" s="752">
        <v>1100</v>
      </c>
      <c r="G157" s="752">
        <v>1100</v>
      </c>
      <c r="H157" s="68">
        <v>1000</v>
      </c>
      <c r="I157" s="752">
        <v>1150</v>
      </c>
      <c r="J157" s="68">
        <v>1150</v>
      </c>
      <c r="K157" s="6"/>
      <c r="L157" s="6"/>
      <c r="M157" s="6"/>
      <c r="N157" s="6"/>
    </row>
    <row r="158" spans="1:14" x14ac:dyDescent="0.3">
      <c r="A158" s="72"/>
      <c r="B158" s="55">
        <v>633</v>
      </c>
      <c r="C158" s="99" t="s">
        <v>90</v>
      </c>
      <c r="D158" s="68">
        <v>1057.06</v>
      </c>
      <c r="E158" s="163">
        <v>4769.99</v>
      </c>
      <c r="F158" s="752">
        <v>2500</v>
      </c>
      <c r="G158" s="752">
        <v>2500</v>
      </c>
      <c r="H158" s="68">
        <v>2500</v>
      </c>
      <c r="I158" s="752">
        <v>2000</v>
      </c>
      <c r="J158" s="68">
        <v>2000</v>
      </c>
      <c r="K158" s="6"/>
      <c r="L158" s="6"/>
      <c r="M158" s="6"/>
      <c r="N158" s="6"/>
    </row>
    <row r="159" spans="1:14" s="12" customFormat="1" ht="13.2" x14ac:dyDescent="0.25">
      <c r="A159" s="72"/>
      <c r="B159" s="55">
        <v>635</v>
      </c>
      <c r="C159" s="99" t="s">
        <v>91</v>
      </c>
      <c r="D159" s="44">
        <v>2871.9</v>
      </c>
      <c r="E159" s="163">
        <v>7691.26</v>
      </c>
      <c r="F159" s="107">
        <v>500</v>
      </c>
      <c r="G159" s="107">
        <v>500</v>
      </c>
      <c r="H159" s="44">
        <v>100</v>
      </c>
      <c r="I159" s="107">
        <v>800</v>
      </c>
      <c r="J159" s="44">
        <v>800</v>
      </c>
      <c r="K159" s="655"/>
      <c r="L159" s="655"/>
      <c r="M159" s="655"/>
      <c r="N159" s="655"/>
    </row>
    <row r="160" spans="1:14" x14ac:dyDescent="0.3">
      <c r="A160" s="72"/>
      <c r="B160" s="55">
        <v>637</v>
      </c>
      <c r="C160" s="139" t="s">
        <v>272</v>
      </c>
      <c r="D160" s="68">
        <v>719.25</v>
      </c>
      <c r="E160" s="163">
        <v>595.6</v>
      </c>
      <c r="F160" s="752">
        <v>1000</v>
      </c>
      <c r="G160" s="752">
        <v>1000</v>
      </c>
      <c r="H160" s="68">
        <v>2000</v>
      </c>
      <c r="I160" s="752">
        <v>1200</v>
      </c>
      <c r="J160" s="68">
        <v>1200</v>
      </c>
      <c r="K160" s="6"/>
      <c r="L160" s="6"/>
      <c r="M160" s="6"/>
      <c r="N160" s="6"/>
    </row>
    <row r="161" spans="1:14" x14ac:dyDescent="0.3">
      <c r="A161" s="439" t="s">
        <v>238</v>
      </c>
      <c r="B161" s="439" t="s">
        <v>340</v>
      </c>
      <c r="C161" s="94"/>
      <c r="D161" s="84">
        <f t="shared" ref="D161:E161" si="88">SUM(D162:D164)</f>
        <v>1498.59</v>
      </c>
      <c r="E161" s="754">
        <f t="shared" si="88"/>
        <v>1256.18</v>
      </c>
      <c r="F161" s="84">
        <f>SUM(F162:F165)</f>
        <v>3462.05</v>
      </c>
      <c r="G161" s="84">
        <f>SUM(G162:G165)</f>
        <v>3464.55</v>
      </c>
      <c r="H161" s="84">
        <f>SUM(H162:H165)</f>
        <v>4225</v>
      </c>
      <c r="I161" s="84">
        <f>SUM(I162:I165)</f>
        <v>125</v>
      </c>
      <c r="J161" s="84">
        <f>SUM(J162:J165)</f>
        <v>125</v>
      </c>
      <c r="K161" s="6"/>
      <c r="L161" s="6"/>
      <c r="M161" s="6"/>
      <c r="N161" s="6"/>
    </row>
    <row r="162" spans="1:14" ht="27" x14ac:dyDescent="0.3">
      <c r="A162" s="130"/>
      <c r="B162" s="92">
        <v>610</v>
      </c>
      <c r="C162" s="90" t="s">
        <v>3</v>
      </c>
      <c r="D162" s="431">
        <v>180.64</v>
      </c>
      <c r="E162" s="752">
        <v>0</v>
      </c>
      <c r="F162" s="752">
        <v>2600</v>
      </c>
      <c r="G162" s="752">
        <v>2600</v>
      </c>
      <c r="H162" s="431">
        <v>3200</v>
      </c>
      <c r="I162" s="753">
        <v>0</v>
      </c>
      <c r="J162" s="431">
        <v>0</v>
      </c>
      <c r="K162" s="6"/>
      <c r="L162" s="6"/>
      <c r="M162" s="6"/>
      <c r="N162" s="6"/>
    </row>
    <row r="163" spans="1:14" x14ac:dyDescent="0.3">
      <c r="A163" s="93"/>
      <c r="B163" s="53">
        <v>620</v>
      </c>
      <c r="C163" s="90" t="s">
        <v>75</v>
      </c>
      <c r="D163" s="431">
        <v>87.34</v>
      </c>
      <c r="E163" s="752">
        <v>8.64</v>
      </c>
      <c r="F163" s="752">
        <v>754.55</v>
      </c>
      <c r="G163" s="752">
        <v>754.55</v>
      </c>
      <c r="H163" s="431">
        <v>920</v>
      </c>
      <c r="I163" s="753">
        <v>0</v>
      </c>
      <c r="J163" s="431">
        <v>0</v>
      </c>
      <c r="K163" s="6"/>
      <c r="L163" s="6"/>
      <c r="M163" s="6"/>
      <c r="N163" s="6"/>
    </row>
    <row r="164" spans="1:14" x14ac:dyDescent="0.3">
      <c r="A164" s="93"/>
      <c r="B164" s="800">
        <v>633009</v>
      </c>
      <c r="C164" s="99" t="s">
        <v>456</v>
      </c>
      <c r="D164" s="68">
        <v>1230.6099999999999</v>
      </c>
      <c r="E164" s="752">
        <v>1247.54</v>
      </c>
      <c r="F164" s="752">
        <v>100</v>
      </c>
      <c r="G164" s="752">
        <v>100</v>
      </c>
      <c r="H164" s="68">
        <v>100</v>
      </c>
      <c r="I164" s="752">
        <v>120</v>
      </c>
      <c r="J164" s="68">
        <v>120</v>
      </c>
      <c r="K164" s="6"/>
      <c r="L164" s="6"/>
      <c r="M164" s="6"/>
      <c r="N164" s="6"/>
    </row>
    <row r="165" spans="1:14" x14ac:dyDescent="0.3">
      <c r="A165" s="93"/>
      <c r="B165" s="800">
        <v>633006</v>
      </c>
      <c r="C165" s="99" t="s">
        <v>457</v>
      </c>
      <c r="D165" s="68">
        <v>0</v>
      </c>
      <c r="E165" s="752">
        <v>0</v>
      </c>
      <c r="F165" s="752">
        <v>7.5</v>
      </c>
      <c r="G165" s="752">
        <v>10</v>
      </c>
      <c r="H165" s="68">
        <v>5</v>
      </c>
      <c r="I165" s="752">
        <v>5</v>
      </c>
      <c r="J165" s="68">
        <v>5</v>
      </c>
      <c r="K165" s="6"/>
      <c r="L165" s="6"/>
      <c r="M165" s="6"/>
      <c r="N165" s="6"/>
    </row>
    <row r="166" spans="1:14" x14ac:dyDescent="0.3">
      <c r="A166" s="94" t="s">
        <v>88</v>
      </c>
      <c r="B166" s="58"/>
      <c r="C166" s="128"/>
      <c r="D166" s="84">
        <f t="shared" ref="D166:J166" si="89">D167</f>
        <v>1801.68</v>
      </c>
      <c r="E166" s="164">
        <f t="shared" si="89"/>
        <v>2782.13</v>
      </c>
      <c r="F166" s="164">
        <f>F167</f>
        <v>3100</v>
      </c>
      <c r="G166" s="164">
        <f>G167</f>
        <v>3100</v>
      </c>
      <c r="H166" s="84">
        <f t="shared" si="89"/>
        <v>3100</v>
      </c>
      <c r="I166" s="84">
        <f t="shared" si="89"/>
        <v>3100</v>
      </c>
      <c r="J166" s="84">
        <f t="shared" si="89"/>
        <v>3100</v>
      </c>
      <c r="K166" s="6"/>
      <c r="L166" s="6"/>
      <c r="M166" s="6"/>
      <c r="N166" s="6"/>
    </row>
    <row r="167" spans="1:14" x14ac:dyDescent="0.3">
      <c r="A167" s="95"/>
      <c r="B167" s="53">
        <v>630</v>
      </c>
      <c r="C167" s="95" t="s">
        <v>19</v>
      </c>
      <c r="D167" s="79">
        <f>D168</f>
        <v>1801.68</v>
      </c>
      <c r="E167" s="749">
        <f t="shared" ref="E167" si="90">SUM(E168)</f>
        <v>2782.13</v>
      </c>
      <c r="F167" s="749">
        <f t="shared" ref="F167:G167" si="91">SUM(F168)</f>
        <v>3100</v>
      </c>
      <c r="G167" s="749">
        <f t="shared" si="91"/>
        <v>3100</v>
      </c>
      <c r="H167" s="75">
        <f t="shared" ref="H167:J167" si="92">SUM(H168)</f>
        <v>3100</v>
      </c>
      <c r="I167" s="749">
        <f t="shared" si="92"/>
        <v>3100</v>
      </c>
      <c r="J167" s="75">
        <f t="shared" si="92"/>
        <v>3100</v>
      </c>
      <c r="K167" s="6"/>
      <c r="L167" s="6"/>
      <c r="M167" s="6"/>
      <c r="N167" s="6"/>
    </row>
    <row r="168" spans="1:14" x14ac:dyDescent="0.3">
      <c r="A168" s="69"/>
      <c r="B168" s="54">
        <v>633</v>
      </c>
      <c r="C168" s="99" t="s">
        <v>273</v>
      </c>
      <c r="D168" s="68">
        <v>1801.68</v>
      </c>
      <c r="E168" s="107">
        <v>2782.13</v>
      </c>
      <c r="F168" s="752">
        <v>3100</v>
      </c>
      <c r="G168" s="752">
        <v>3100</v>
      </c>
      <c r="H168" s="44">
        <v>3100</v>
      </c>
      <c r="I168" s="107">
        <v>3100</v>
      </c>
      <c r="J168" s="44">
        <v>3100</v>
      </c>
      <c r="K168" s="6"/>
      <c r="L168" s="6"/>
      <c r="M168" s="6"/>
      <c r="N168" s="6"/>
    </row>
    <row r="169" spans="1:14" x14ac:dyDescent="0.3">
      <c r="A169" s="94" t="s">
        <v>93</v>
      </c>
      <c r="B169" s="91"/>
      <c r="C169" s="128"/>
      <c r="D169" s="84">
        <f>SUM(D170)</f>
        <v>1265.43</v>
      </c>
      <c r="E169" s="754">
        <f>E170</f>
        <v>1263.2</v>
      </c>
      <c r="F169" s="754">
        <f>F170+F173+F174</f>
        <v>938.5</v>
      </c>
      <c r="G169" s="754">
        <f>G170+G173+G174</f>
        <v>938.5</v>
      </c>
      <c r="H169" s="84">
        <f t="shared" ref="H169:J169" si="93">SUM(H170)</f>
        <v>800</v>
      </c>
      <c r="I169" s="754">
        <f t="shared" si="93"/>
        <v>790</v>
      </c>
      <c r="J169" s="84">
        <f t="shared" si="93"/>
        <v>790</v>
      </c>
      <c r="K169" s="6"/>
      <c r="L169" s="6"/>
      <c r="M169" s="6"/>
      <c r="N169" s="6"/>
    </row>
    <row r="170" spans="1:14" x14ac:dyDescent="0.3">
      <c r="A170" s="95"/>
      <c r="B170" s="53">
        <v>630</v>
      </c>
      <c r="C170" s="95" t="s">
        <v>19</v>
      </c>
      <c r="D170" s="75">
        <v>1265.43</v>
      </c>
      <c r="E170" s="75">
        <f>E171+E172+E173+E174</f>
        <v>1263.2</v>
      </c>
      <c r="F170" s="749">
        <f>F171+F172+F174</f>
        <v>238.5</v>
      </c>
      <c r="G170" s="749">
        <f>G171+G172+G174</f>
        <v>238.5</v>
      </c>
      <c r="H170" s="75">
        <f>SUM(H171:H173)</f>
        <v>800</v>
      </c>
      <c r="I170" s="749">
        <f>I171+I173</f>
        <v>790</v>
      </c>
      <c r="J170" s="75">
        <f>J171+J173</f>
        <v>790</v>
      </c>
      <c r="K170" s="6"/>
      <c r="L170" s="6"/>
      <c r="M170" s="6"/>
      <c r="N170" s="6"/>
    </row>
    <row r="171" spans="1:14" x14ac:dyDescent="0.3">
      <c r="A171" s="42"/>
      <c r="B171" s="56">
        <v>636</v>
      </c>
      <c r="C171" s="69" t="s">
        <v>94</v>
      </c>
      <c r="D171" s="68">
        <v>191.2</v>
      </c>
      <c r="E171" s="752">
        <v>191.2</v>
      </c>
      <c r="F171" s="752">
        <v>200</v>
      </c>
      <c r="G171" s="752">
        <v>200</v>
      </c>
      <c r="H171" s="68">
        <v>200</v>
      </c>
      <c r="I171" s="752">
        <v>190</v>
      </c>
      <c r="J171" s="68">
        <v>190</v>
      </c>
      <c r="K171" s="6"/>
      <c r="L171" s="6"/>
      <c r="M171" s="6"/>
      <c r="N171" s="6"/>
    </row>
    <row r="172" spans="1:14" ht="27" customHeight="1" x14ac:dyDescent="0.3">
      <c r="A172" s="42"/>
      <c r="B172" s="54">
        <v>635004</v>
      </c>
      <c r="C172" s="99" t="s">
        <v>95</v>
      </c>
      <c r="D172" s="68">
        <v>271.27</v>
      </c>
      <c r="E172" s="752">
        <v>8.98</v>
      </c>
      <c r="F172" s="752">
        <v>38.5</v>
      </c>
      <c r="G172" s="752">
        <v>38.5</v>
      </c>
      <c r="H172" s="68">
        <v>0</v>
      </c>
      <c r="I172" s="752">
        <v>0</v>
      </c>
      <c r="J172" s="68">
        <v>0</v>
      </c>
      <c r="K172" s="6"/>
      <c r="L172" s="6"/>
      <c r="M172" s="6"/>
      <c r="N172" s="6"/>
    </row>
    <row r="173" spans="1:14" ht="26.25" customHeight="1" x14ac:dyDescent="0.3">
      <c r="A173" s="42"/>
      <c r="B173" s="55">
        <v>635006</v>
      </c>
      <c r="C173" s="139" t="s">
        <v>96</v>
      </c>
      <c r="D173" s="68">
        <v>520.62</v>
      </c>
      <c r="E173" s="765">
        <v>1024.52</v>
      </c>
      <c r="F173" s="752">
        <v>700</v>
      </c>
      <c r="G173" s="752">
        <v>700</v>
      </c>
      <c r="H173" s="68">
        <v>600</v>
      </c>
      <c r="I173" s="752">
        <v>600</v>
      </c>
      <c r="J173" s="68">
        <v>600</v>
      </c>
      <c r="K173" s="6"/>
      <c r="L173" s="6"/>
      <c r="M173" s="6"/>
      <c r="N173" s="6"/>
    </row>
    <row r="174" spans="1:14" ht="26.25" customHeight="1" x14ac:dyDescent="0.3">
      <c r="A174" s="42"/>
      <c r="B174" s="55">
        <v>637</v>
      </c>
      <c r="C174" s="139" t="s">
        <v>434</v>
      </c>
      <c r="D174" s="68">
        <v>0</v>
      </c>
      <c r="E174" s="765">
        <v>38.5</v>
      </c>
      <c r="F174" s="752">
        <v>0</v>
      </c>
      <c r="G174" s="752">
        <v>0</v>
      </c>
      <c r="H174" s="68">
        <v>0</v>
      </c>
      <c r="I174" s="752">
        <v>0</v>
      </c>
      <c r="J174" s="68">
        <v>0</v>
      </c>
      <c r="K174" s="6"/>
      <c r="L174" s="6"/>
      <c r="M174" s="6"/>
      <c r="N174" s="6"/>
    </row>
    <row r="175" spans="1:14" x14ac:dyDescent="0.3">
      <c r="A175" s="94" t="s">
        <v>98</v>
      </c>
      <c r="B175" s="58"/>
      <c r="C175" s="128"/>
      <c r="D175" s="164">
        <f>D176+D181</f>
        <v>8857.82</v>
      </c>
      <c r="E175" s="164">
        <f>E176+E181</f>
        <v>9697.16</v>
      </c>
      <c r="F175" s="164">
        <f>F176+F181</f>
        <v>7900</v>
      </c>
      <c r="G175" s="164">
        <f>G176+G181</f>
        <v>7900</v>
      </c>
      <c r="H175" s="164">
        <f>H176+H181</f>
        <v>11100</v>
      </c>
      <c r="I175" s="164">
        <f t="shared" ref="I175:J175" si="94">I176</f>
        <v>18400</v>
      </c>
      <c r="J175" s="76">
        <f t="shared" si="94"/>
        <v>18650</v>
      </c>
      <c r="K175" s="6"/>
      <c r="L175" s="6"/>
      <c r="M175" s="6"/>
      <c r="N175" s="6"/>
    </row>
    <row r="176" spans="1:14" x14ac:dyDescent="0.3">
      <c r="A176" s="95"/>
      <c r="B176" s="53">
        <v>630</v>
      </c>
      <c r="C176" s="95" t="s">
        <v>19</v>
      </c>
      <c r="D176" s="43">
        <f>D177+D179+D180</f>
        <v>4857.82</v>
      </c>
      <c r="E176" s="753">
        <f>E177+E179+E180</f>
        <v>2997.1600000000003</v>
      </c>
      <c r="F176" s="749">
        <f>F177+F179+F180</f>
        <v>2500</v>
      </c>
      <c r="G176" s="749">
        <f>G177+G179+G180</f>
        <v>2500</v>
      </c>
      <c r="H176" s="75">
        <f>H177+H178+H179+H180</f>
        <v>2900</v>
      </c>
      <c r="I176" s="749">
        <f>SUM(I177:I183)</f>
        <v>18400</v>
      </c>
      <c r="J176" s="75">
        <f>SUM(J177:J183)</f>
        <v>18650</v>
      </c>
      <c r="K176" s="6"/>
      <c r="L176" s="6"/>
      <c r="M176" s="6"/>
      <c r="N176" s="6"/>
    </row>
    <row r="177" spans="1:14" x14ac:dyDescent="0.3">
      <c r="A177" s="69"/>
      <c r="B177" s="56">
        <v>632</v>
      </c>
      <c r="C177" s="69" t="s">
        <v>66</v>
      </c>
      <c r="D177" s="68">
        <v>1571.87</v>
      </c>
      <c r="E177" s="752">
        <v>592.32000000000005</v>
      </c>
      <c r="F177" s="752">
        <v>1500</v>
      </c>
      <c r="G177" s="752">
        <v>1500</v>
      </c>
      <c r="H177" s="68">
        <v>1800</v>
      </c>
      <c r="I177" s="752">
        <v>1500</v>
      </c>
      <c r="J177" s="68">
        <v>1500</v>
      </c>
      <c r="K177" s="6"/>
      <c r="L177" s="6"/>
      <c r="M177" s="6"/>
      <c r="N177" s="6"/>
    </row>
    <row r="178" spans="1:14" x14ac:dyDescent="0.3">
      <c r="A178" s="69"/>
      <c r="B178" s="56">
        <v>633</v>
      </c>
      <c r="C178" s="69" t="s">
        <v>442</v>
      </c>
      <c r="D178" s="68">
        <v>0</v>
      </c>
      <c r="E178" s="752">
        <v>0</v>
      </c>
      <c r="F178" s="752">
        <v>0</v>
      </c>
      <c r="G178" s="752">
        <v>50</v>
      </c>
      <c r="H178" s="68">
        <v>200</v>
      </c>
      <c r="I178" s="752">
        <v>100</v>
      </c>
      <c r="J178" s="68">
        <v>150</v>
      </c>
      <c r="K178" s="6"/>
      <c r="L178" s="6"/>
      <c r="M178" s="6"/>
      <c r="N178" s="6"/>
    </row>
    <row r="179" spans="1:14" x14ac:dyDescent="0.3">
      <c r="A179" s="69"/>
      <c r="B179" s="56">
        <v>633</v>
      </c>
      <c r="C179" s="69" t="s">
        <v>443</v>
      </c>
      <c r="D179" s="44">
        <v>581.97</v>
      </c>
      <c r="E179" s="752">
        <v>2404.84</v>
      </c>
      <c r="F179" s="752">
        <v>900</v>
      </c>
      <c r="G179" s="752">
        <v>900</v>
      </c>
      <c r="H179" s="68">
        <v>900</v>
      </c>
      <c r="I179" s="752">
        <v>600</v>
      </c>
      <c r="J179" s="68">
        <v>600</v>
      </c>
      <c r="K179" s="6"/>
      <c r="L179" s="6"/>
      <c r="M179" s="6"/>
      <c r="N179" s="6"/>
    </row>
    <row r="180" spans="1:14" x14ac:dyDescent="0.3">
      <c r="A180" s="42"/>
      <c r="B180" s="56">
        <v>635</v>
      </c>
      <c r="C180" s="99" t="s">
        <v>81</v>
      </c>
      <c r="D180" s="44">
        <v>2703.98</v>
      </c>
      <c r="E180" s="752">
        <v>0</v>
      </c>
      <c r="F180" s="752">
        <v>100</v>
      </c>
      <c r="G180" s="752">
        <v>100</v>
      </c>
      <c r="H180" s="68">
        <v>0</v>
      </c>
      <c r="I180" s="752">
        <v>200</v>
      </c>
      <c r="J180" s="68">
        <v>200</v>
      </c>
      <c r="K180" s="6"/>
      <c r="L180" s="6"/>
      <c r="M180" s="6"/>
      <c r="N180" s="6"/>
    </row>
    <row r="181" spans="1:14" x14ac:dyDescent="0.3">
      <c r="A181" s="93"/>
      <c r="B181" s="53">
        <v>640</v>
      </c>
      <c r="C181" s="95" t="s">
        <v>61</v>
      </c>
      <c r="D181" s="75">
        <f>D182</f>
        <v>4000</v>
      </c>
      <c r="E181" s="764">
        <f>E182</f>
        <v>6700</v>
      </c>
      <c r="F181" s="764">
        <f>F182</f>
        <v>5400</v>
      </c>
      <c r="G181" s="764">
        <f>G182</f>
        <v>5400</v>
      </c>
      <c r="H181" s="683">
        <f>H182+H183</f>
        <v>8200</v>
      </c>
      <c r="I181" s="764">
        <f>I182</f>
        <v>8000</v>
      </c>
      <c r="J181" s="683">
        <f>J182</f>
        <v>8100</v>
      </c>
      <c r="K181" s="6"/>
      <c r="L181" s="6"/>
      <c r="M181" s="6"/>
      <c r="N181" s="6"/>
    </row>
    <row r="182" spans="1:14" s="6" customFormat="1" ht="40.200000000000003" x14ac:dyDescent="0.3">
      <c r="A182" s="42"/>
      <c r="B182" s="54">
        <v>642</v>
      </c>
      <c r="C182" s="99" t="s">
        <v>409</v>
      </c>
      <c r="D182" s="68">
        <v>4000</v>
      </c>
      <c r="E182" s="163">
        <v>6700</v>
      </c>
      <c r="F182" s="752">
        <v>5400</v>
      </c>
      <c r="G182" s="752">
        <v>5400</v>
      </c>
      <c r="H182" s="681">
        <v>8200</v>
      </c>
      <c r="I182" s="752">
        <v>8000</v>
      </c>
      <c r="J182" s="68">
        <v>8100</v>
      </c>
    </row>
    <row r="183" spans="1:14" x14ac:dyDescent="0.3">
      <c r="A183" s="42"/>
      <c r="B183" s="56">
        <v>637</v>
      </c>
      <c r="C183" s="99" t="s">
        <v>52</v>
      </c>
      <c r="D183" s="68">
        <v>0</v>
      </c>
      <c r="E183" s="765">
        <v>0</v>
      </c>
      <c r="F183" s="752">
        <v>0</v>
      </c>
      <c r="G183" s="752">
        <v>0</v>
      </c>
      <c r="H183" s="681">
        <v>0</v>
      </c>
      <c r="I183" s="752">
        <v>0</v>
      </c>
      <c r="J183" s="68">
        <v>0</v>
      </c>
      <c r="K183" s="6"/>
      <c r="L183" s="6"/>
      <c r="M183" s="6"/>
      <c r="N183" s="6"/>
    </row>
    <row r="184" spans="1:14" s="6" customFormat="1" x14ac:dyDescent="0.3">
      <c r="A184" s="94" t="s">
        <v>99</v>
      </c>
      <c r="B184" s="468"/>
      <c r="C184" s="128"/>
      <c r="D184" s="84">
        <f t="shared" ref="D184" si="95">SUM(D191:D194)</f>
        <v>7274.14</v>
      </c>
      <c r="E184" s="84">
        <f>E191+E193+E194</f>
        <v>335.31</v>
      </c>
      <c r="F184" s="754">
        <f>SUM(F185:F194)</f>
        <v>11379.390000000001</v>
      </c>
      <c r="G184" s="754">
        <f>SUM(G185:G194)</f>
        <v>10498.49</v>
      </c>
      <c r="H184" s="84">
        <f>H185+H186+H187+H188+H189+H191+H190+H193+H194</f>
        <v>9450</v>
      </c>
      <c r="I184" s="84">
        <f>I185+I186+I187+I188+I189+I191+I190+I193+I194</f>
        <v>0</v>
      </c>
      <c r="J184" s="84">
        <f>J185+J186+J187+J188+J189+J191+J190+J193+J194</f>
        <v>0</v>
      </c>
    </row>
    <row r="185" spans="1:14" s="6" customFormat="1" x14ac:dyDescent="0.3">
      <c r="A185" s="785"/>
      <c r="B185" s="786">
        <v>637</v>
      </c>
      <c r="C185" s="680" t="s">
        <v>444</v>
      </c>
      <c r="D185" s="683"/>
      <c r="E185" s="683"/>
      <c r="F185" s="752">
        <v>4985</v>
      </c>
      <c r="G185" s="752">
        <v>4500</v>
      </c>
      <c r="H185" s="787">
        <v>5000</v>
      </c>
      <c r="I185" s="683"/>
      <c r="J185" s="683"/>
    </row>
    <row r="186" spans="1:14" s="6" customFormat="1" x14ac:dyDescent="0.3">
      <c r="A186" s="785"/>
      <c r="B186" s="786">
        <v>637</v>
      </c>
      <c r="C186" s="680" t="s">
        <v>445</v>
      </c>
      <c r="D186" s="683"/>
      <c r="E186" s="683"/>
      <c r="F186" s="752">
        <v>1150</v>
      </c>
      <c r="G186" s="752">
        <v>1000</v>
      </c>
      <c r="H186" s="787">
        <v>1300</v>
      </c>
      <c r="I186" s="683"/>
      <c r="J186" s="683"/>
    </row>
    <row r="187" spans="1:14" s="6" customFormat="1" x14ac:dyDescent="0.3">
      <c r="A187" s="785"/>
      <c r="B187" s="786">
        <v>637</v>
      </c>
      <c r="C187" s="680" t="s">
        <v>446</v>
      </c>
      <c r="D187" s="683"/>
      <c r="E187" s="683"/>
      <c r="F187" s="752">
        <v>580</v>
      </c>
      <c r="G187" s="752">
        <v>500</v>
      </c>
      <c r="H187" s="787">
        <v>600</v>
      </c>
      <c r="I187" s="683"/>
      <c r="J187" s="683"/>
    </row>
    <row r="188" spans="1:14" s="687" customFormat="1" x14ac:dyDescent="0.3">
      <c r="A188" s="785"/>
      <c r="B188" s="786">
        <v>620</v>
      </c>
      <c r="C188" s="680" t="s">
        <v>447</v>
      </c>
      <c r="D188" s="683"/>
      <c r="E188" s="683"/>
      <c r="F188" s="767">
        <v>1739.7</v>
      </c>
      <c r="G188" s="767">
        <v>1600</v>
      </c>
      <c r="H188" s="787">
        <v>1900</v>
      </c>
      <c r="I188" s="683"/>
      <c r="J188" s="683"/>
    </row>
    <row r="189" spans="1:14" s="687" customFormat="1" x14ac:dyDescent="0.3">
      <c r="A189" s="785"/>
      <c r="B189" s="786">
        <v>620</v>
      </c>
      <c r="C189" s="680" t="s">
        <v>448</v>
      </c>
      <c r="D189" s="683"/>
      <c r="E189" s="683"/>
      <c r="F189" s="767">
        <v>224</v>
      </c>
      <c r="G189" s="767">
        <v>200</v>
      </c>
      <c r="H189" s="787">
        <v>400</v>
      </c>
      <c r="I189" s="683"/>
      <c r="J189" s="683"/>
    </row>
    <row r="190" spans="1:14" s="687" customFormat="1" x14ac:dyDescent="0.3">
      <c r="A190" s="785"/>
      <c r="B190" s="786">
        <v>620</v>
      </c>
      <c r="C190" s="680" t="s">
        <v>449</v>
      </c>
      <c r="D190" s="683"/>
      <c r="E190" s="683"/>
      <c r="F190" s="767">
        <v>117</v>
      </c>
      <c r="G190" s="767">
        <v>117</v>
      </c>
      <c r="H190" s="787">
        <v>250</v>
      </c>
      <c r="I190" s="683"/>
      <c r="J190" s="683"/>
    </row>
    <row r="191" spans="1:14" s="6" customFormat="1" ht="14.25" customHeight="1" x14ac:dyDescent="0.3">
      <c r="A191" s="69"/>
      <c r="B191" s="101">
        <v>633</v>
      </c>
      <c r="C191" s="99" t="s">
        <v>67</v>
      </c>
      <c r="D191" s="44">
        <v>384.14</v>
      </c>
      <c r="E191" s="765">
        <v>335.31</v>
      </c>
      <c r="F191" s="752">
        <v>15.49</v>
      </c>
      <c r="G191" s="752">
        <v>15.49</v>
      </c>
      <c r="H191" s="68">
        <v>0</v>
      </c>
      <c r="I191" s="752">
        <v>0</v>
      </c>
      <c r="J191" s="68">
        <v>0</v>
      </c>
    </row>
    <row r="192" spans="1:14" s="6" customFormat="1" ht="14.25" customHeight="1" x14ac:dyDescent="0.3">
      <c r="A192" s="69"/>
      <c r="B192" s="101">
        <v>637004</v>
      </c>
      <c r="C192" s="99" t="s">
        <v>52</v>
      </c>
      <c r="D192" s="44">
        <v>0</v>
      </c>
      <c r="E192" s="765">
        <v>0</v>
      </c>
      <c r="F192" s="752">
        <v>222.2</v>
      </c>
      <c r="G192" s="752">
        <v>220</v>
      </c>
      <c r="H192" s="68">
        <v>0</v>
      </c>
      <c r="I192" s="752"/>
      <c r="J192" s="68"/>
    </row>
    <row r="193" spans="1:14" s="6" customFormat="1" x14ac:dyDescent="0.3">
      <c r="A193" s="69"/>
      <c r="B193" s="101">
        <v>635</v>
      </c>
      <c r="C193" s="99" t="s">
        <v>81</v>
      </c>
      <c r="D193" s="44">
        <v>6890</v>
      </c>
      <c r="E193" s="765">
        <v>0</v>
      </c>
      <c r="F193" s="752">
        <v>0</v>
      </c>
      <c r="G193" s="752">
        <v>0</v>
      </c>
      <c r="H193" s="68">
        <v>0</v>
      </c>
      <c r="I193" s="752">
        <v>0</v>
      </c>
      <c r="J193" s="68">
        <v>0</v>
      </c>
    </row>
    <row r="194" spans="1:14" s="6" customFormat="1" x14ac:dyDescent="0.3">
      <c r="A194" s="69"/>
      <c r="B194" s="101">
        <v>637</v>
      </c>
      <c r="C194" s="99" t="s">
        <v>450</v>
      </c>
      <c r="D194" s="68">
        <v>0</v>
      </c>
      <c r="E194" s="752">
        <v>0</v>
      </c>
      <c r="F194" s="752">
        <v>2346</v>
      </c>
      <c r="G194" s="752">
        <v>2346</v>
      </c>
      <c r="H194" s="68">
        <v>0</v>
      </c>
      <c r="I194" s="752">
        <v>0</v>
      </c>
      <c r="J194" s="68">
        <v>0</v>
      </c>
    </row>
    <row r="195" spans="1:14" s="6" customFormat="1" x14ac:dyDescent="0.3">
      <c r="A195" s="94" t="s">
        <v>100</v>
      </c>
      <c r="B195" s="91"/>
      <c r="C195" s="128"/>
      <c r="D195" s="84">
        <f>D197+D199+D200+D201+D202</f>
        <v>40948.409999999996</v>
      </c>
      <c r="E195" s="164">
        <f>E196</f>
        <v>39630.699999999997</v>
      </c>
      <c r="F195" s="76">
        <f>SUM(F196+F201)</f>
        <v>39184</v>
      </c>
      <c r="G195" s="76">
        <f>SUM(G196+G201)</f>
        <v>39084</v>
      </c>
      <c r="H195" s="76">
        <f>SUM(H196+H201)</f>
        <v>43700</v>
      </c>
      <c r="I195" s="164">
        <f>SUM(I196+I201)</f>
        <v>42200</v>
      </c>
      <c r="J195" s="76">
        <f>SUM(J196+J201)</f>
        <v>41800</v>
      </c>
    </row>
    <row r="196" spans="1:14" s="6" customFormat="1" x14ac:dyDescent="0.3">
      <c r="A196" s="93"/>
      <c r="B196" s="53">
        <v>630</v>
      </c>
      <c r="C196" s="90" t="s">
        <v>19</v>
      </c>
      <c r="D196" s="75">
        <v>38830.81</v>
      </c>
      <c r="E196" s="749">
        <f>E197+E199+E200+E201+E202</f>
        <v>39630.699999999997</v>
      </c>
      <c r="F196" s="75">
        <f t="shared" ref="F196:H196" si="96">SUM(F197:F199)</f>
        <v>37000</v>
      </c>
      <c r="G196" s="75">
        <f t="shared" si="96"/>
        <v>36900</v>
      </c>
      <c r="H196" s="75">
        <f t="shared" si="96"/>
        <v>41700</v>
      </c>
      <c r="I196" s="749">
        <f t="shared" ref="I196:J196" si="97">SUM(I197:I199)</f>
        <v>40100</v>
      </c>
      <c r="J196" s="75">
        <f t="shared" si="97"/>
        <v>39600</v>
      </c>
    </row>
    <row r="197" spans="1:14" s="14" customFormat="1" ht="13.8" x14ac:dyDescent="0.25">
      <c r="A197" s="42"/>
      <c r="B197" s="56">
        <v>633</v>
      </c>
      <c r="C197" s="99" t="s">
        <v>101</v>
      </c>
      <c r="D197" s="68">
        <v>3785.81</v>
      </c>
      <c r="E197" s="752">
        <v>3110</v>
      </c>
      <c r="F197" s="107">
        <v>2500</v>
      </c>
      <c r="G197" s="107">
        <v>2400</v>
      </c>
      <c r="H197" s="68">
        <v>2700</v>
      </c>
      <c r="I197" s="752">
        <v>3600</v>
      </c>
      <c r="J197" s="68">
        <v>3600</v>
      </c>
      <c r="K197" s="621"/>
    </row>
    <row r="198" spans="1:14" s="14" customFormat="1" ht="26.4" x14ac:dyDescent="0.25">
      <c r="A198" s="42"/>
      <c r="B198" s="54">
        <v>637004</v>
      </c>
      <c r="C198" s="99" t="s">
        <v>451</v>
      </c>
      <c r="D198" s="68">
        <v>0</v>
      </c>
      <c r="E198" s="752">
        <v>0</v>
      </c>
      <c r="F198" s="752">
        <v>0</v>
      </c>
      <c r="G198" s="752">
        <v>0</v>
      </c>
      <c r="H198" s="681">
        <v>2000</v>
      </c>
      <c r="I198" s="752">
        <v>0</v>
      </c>
      <c r="J198" s="68">
        <v>0</v>
      </c>
      <c r="K198" s="621"/>
      <c r="L198" s="621"/>
      <c r="M198" s="621"/>
    </row>
    <row r="199" spans="1:14" ht="27" x14ac:dyDescent="0.3">
      <c r="A199" s="42"/>
      <c r="B199" s="54">
        <v>637014</v>
      </c>
      <c r="C199" s="99" t="s">
        <v>102</v>
      </c>
      <c r="D199" s="68">
        <v>35045</v>
      </c>
      <c r="E199" s="752">
        <v>34520.699999999997</v>
      </c>
      <c r="F199" s="752">
        <v>34500</v>
      </c>
      <c r="G199" s="752">
        <v>34500</v>
      </c>
      <c r="H199" s="681">
        <v>37000</v>
      </c>
      <c r="I199" s="767">
        <v>36500</v>
      </c>
      <c r="J199" s="681">
        <v>36000</v>
      </c>
      <c r="K199" s="6"/>
      <c r="L199" s="6"/>
      <c r="M199" s="6"/>
      <c r="N199" s="6"/>
    </row>
    <row r="200" spans="1:14" x14ac:dyDescent="0.3">
      <c r="A200" s="42"/>
      <c r="B200" s="604">
        <v>640</v>
      </c>
      <c r="C200" s="90" t="s">
        <v>345</v>
      </c>
      <c r="D200" s="431">
        <v>0</v>
      </c>
      <c r="E200" s="752">
        <v>0</v>
      </c>
      <c r="F200" s="752">
        <v>0</v>
      </c>
      <c r="G200" s="752">
        <v>0</v>
      </c>
      <c r="H200" s="68">
        <v>0</v>
      </c>
      <c r="I200" s="752">
        <v>0</v>
      </c>
      <c r="J200" s="68">
        <v>0</v>
      </c>
      <c r="K200" s="6"/>
      <c r="L200" s="6"/>
      <c r="M200" s="6"/>
      <c r="N200" s="6"/>
    </row>
    <row r="201" spans="1:14" s="6" customFormat="1" x14ac:dyDescent="0.3">
      <c r="A201" s="42"/>
      <c r="B201" s="53">
        <v>640</v>
      </c>
      <c r="C201" s="95" t="s">
        <v>61</v>
      </c>
      <c r="D201" s="43">
        <v>2000</v>
      </c>
      <c r="E201" s="753">
        <v>2000</v>
      </c>
      <c r="F201" s="753">
        <v>2184</v>
      </c>
      <c r="G201" s="753">
        <v>2184</v>
      </c>
      <c r="H201" s="691">
        <v>2000</v>
      </c>
      <c r="I201" s="753">
        <v>2100</v>
      </c>
      <c r="J201" s="431">
        <v>2200</v>
      </c>
    </row>
    <row r="202" spans="1:14" s="687" customFormat="1" x14ac:dyDescent="0.3">
      <c r="A202" s="688" t="s">
        <v>257</v>
      </c>
      <c r="B202" s="686">
        <v>637</v>
      </c>
      <c r="C202" s="689" t="s">
        <v>380</v>
      </c>
      <c r="D202" s="690">
        <v>117.6</v>
      </c>
      <c r="E202" s="752">
        <v>0</v>
      </c>
      <c r="F202" s="767">
        <v>0</v>
      </c>
      <c r="G202" s="767">
        <v>0</v>
      </c>
      <c r="H202" s="819">
        <v>0</v>
      </c>
      <c r="I202" s="820">
        <v>0</v>
      </c>
      <c r="J202" s="819">
        <v>0</v>
      </c>
    </row>
    <row r="203" spans="1:14" x14ac:dyDescent="0.3">
      <c r="A203" s="669" t="s">
        <v>103</v>
      </c>
      <c r="B203" s="670"/>
      <c r="C203" s="671"/>
      <c r="D203" s="672">
        <v>723472.6</v>
      </c>
      <c r="E203" s="758">
        <v>706166.19</v>
      </c>
      <c r="F203" s="758">
        <f>SUM(F6+F70+F79+F91+F95+F97+F104+F109+F115+F120+F126+F132+F139+F145+F149+F155+F161+F169+F175+F166+F184+F195)</f>
        <v>858946.96</v>
      </c>
      <c r="G203" s="758">
        <f>SUM(G6+G70+G79+G91+G95+G97+G104+G109+G115+G120+G126+G132+G139+G145+G149+G155+G161+G169+G175+G166+G184+G195)</f>
        <v>880591.08999999985</v>
      </c>
      <c r="H203" s="672">
        <f>SUM(H6+H70+H79+H91+H95+H97+H104+H109+H115+H120+H126+H132+H139+H145+H149+H155+H161+H169+H175+H166+H184+H195)</f>
        <v>757126.12</v>
      </c>
      <c r="I203" s="758">
        <f>SUM(I6+I70+I79+I91+I95+I97+I104+I109+I115+I120+I126+I132+I139+I145+I149+I155+I161+I169+I175+I166+I184+I195)</f>
        <v>719538.34000000008</v>
      </c>
      <c r="J203" s="672">
        <f>SUM(J6+J70+J79+J91+J95+J97+J104+J109+J115+J120+J126+J132+J139+J145+J149+J155+J161+J169+J175+J166+J184+J195)</f>
        <v>733353.34000000008</v>
      </c>
      <c r="K203" s="6"/>
      <c r="L203" s="6"/>
      <c r="M203" s="6"/>
      <c r="N203" s="6"/>
    </row>
    <row r="204" spans="1:14" x14ac:dyDescent="0.3">
      <c r="A204" s="105"/>
      <c r="B204" s="105"/>
      <c r="C204" s="143"/>
      <c r="D204" s="464"/>
      <c r="E204" s="464"/>
      <c r="F204" s="752"/>
      <c r="G204" s="752"/>
      <c r="H204" s="464"/>
      <c r="I204" s="464"/>
      <c r="J204" s="814"/>
      <c r="K204" s="6"/>
      <c r="L204" s="6"/>
      <c r="M204" s="6"/>
      <c r="N204" s="6"/>
    </row>
    <row r="205" spans="1:14" x14ac:dyDescent="0.3">
      <c r="A205" s="156" t="s">
        <v>104</v>
      </c>
      <c r="B205" s="157"/>
      <c r="C205" s="158"/>
      <c r="D205" s="432"/>
      <c r="E205" s="759"/>
      <c r="F205" s="432"/>
      <c r="G205" s="432"/>
      <c r="H205" s="432"/>
      <c r="I205" s="759"/>
      <c r="J205" s="432"/>
      <c r="K205" s="6"/>
      <c r="L205" s="6"/>
      <c r="M205" s="6"/>
      <c r="N205" s="6"/>
    </row>
    <row r="206" spans="1:14" x14ac:dyDescent="0.3">
      <c r="A206" s="159" t="s">
        <v>2</v>
      </c>
      <c r="B206" s="124"/>
      <c r="C206" s="160"/>
      <c r="D206" s="50">
        <f>SUM(D207:D215)</f>
        <v>14478.720000000001</v>
      </c>
      <c r="E206" s="760">
        <f>SUM(E207:E215)</f>
        <v>124285.87999999999</v>
      </c>
      <c r="F206" s="760">
        <f>SUM(F207:F215)</f>
        <v>60256.600000000006</v>
      </c>
      <c r="G206" s="760">
        <f>SUM(G207:G215)</f>
        <v>60256.600000000006</v>
      </c>
      <c r="H206" s="50">
        <f>H210+H207+H208+H209+H212+H211+H213+H214+H215+H216+H217</f>
        <v>48590.41</v>
      </c>
      <c r="I206" s="760">
        <f>SUM(I207:I215)</f>
        <v>0</v>
      </c>
      <c r="J206" s="50">
        <f>SUM(J207:J215)</f>
        <v>0</v>
      </c>
      <c r="K206" s="6"/>
      <c r="L206" s="6"/>
      <c r="M206" s="6"/>
      <c r="N206" s="6"/>
    </row>
    <row r="207" spans="1:14" ht="24.75" customHeight="1" x14ac:dyDescent="0.3">
      <c r="A207" s="97"/>
      <c r="B207" s="54">
        <v>711</v>
      </c>
      <c r="C207" s="99" t="s">
        <v>458</v>
      </c>
      <c r="D207" s="44">
        <v>0</v>
      </c>
      <c r="E207" s="752">
        <v>105091.48</v>
      </c>
      <c r="F207" s="752"/>
      <c r="G207" s="752"/>
      <c r="H207" s="68"/>
      <c r="I207" s="752"/>
      <c r="J207" s="68"/>
      <c r="K207" s="6"/>
      <c r="L207" s="6"/>
      <c r="M207" s="6"/>
      <c r="N207" s="6"/>
    </row>
    <row r="208" spans="1:14" ht="24.75" customHeight="1" x14ac:dyDescent="0.3">
      <c r="A208" s="97"/>
      <c r="B208" s="54">
        <v>713004</v>
      </c>
      <c r="C208" s="99" t="s">
        <v>459</v>
      </c>
      <c r="D208" s="44">
        <v>0</v>
      </c>
      <c r="E208" s="752"/>
      <c r="F208" s="752">
        <v>10000</v>
      </c>
      <c r="G208" s="752">
        <v>10000</v>
      </c>
      <c r="H208" s="68"/>
      <c r="I208" s="752"/>
      <c r="J208" s="68"/>
      <c r="K208" s="6"/>
      <c r="L208" s="6"/>
      <c r="M208" s="6"/>
      <c r="N208" s="6"/>
    </row>
    <row r="209" spans="1:14" x14ac:dyDescent="0.3">
      <c r="A209" s="100"/>
      <c r="B209" s="54">
        <v>713002</v>
      </c>
      <c r="C209" s="99" t="s">
        <v>105</v>
      </c>
      <c r="D209" s="44">
        <v>409.9</v>
      </c>
      <c r="E209" s="752">
        <v>2694.4</v>
      </c>
      <c r="F209" s="752">
        <v>0</v>
      </c>
      <c r="G209" s="752">
        <v>0</v>
      </c>
      <c r="H209" s="68"/>
      <c r="I209" s="752"/>
      <c r="J209" s="68"/>
      <c r="K209" s="6"/>
      <c r="L209" s="6"/>
      <c r="M209" s="6"/>
      <c r="N209" s="6"/>
    </row>
    <row r="210" spans="1:14" x14ac:dyDescent="0.3">
      <c r="A210" s="72"/>
      <c r="B210" s="55">
        <v>713004</v>
      </c>
      <c r="C210" s="70" t="s">
        <v>460</v>
      </c>
      <c r="D210" s="44">
        <v>0</v>
      </c>
      <c r="E210" s="752">
        <v>9000</v>
      </c>
      <c r="F210" s="752">
        <v>3319.76</v>
      </c>
      <c r="G210" s="752">
        <v>3319.76</v>
      </c>
      <c r="H210" s="430">
        <v>0</v>
      </c>
      <c r="I210" s="750"/>
      <c r="J210" s="430"/>
      <c r="K210" s="6"/>
      <c r="L210" s="6"/>
      <c r="M210" s="6"/>
      <c r="N210" s="6"/>
    </row>
    <row r="211" spans="1:14" x14ac:dyDescent="0.3">
      <c r="A211" s="100"/>
      <c r="B211" s="56">
        <v>716</v>
      </c>
      <c r="C211" s="99" t="s">
        <v>107</v>
      </c>
      <c r="D211" s="805">
        <v>1043.9000000000001</v>
      </c>
      <c r="E211" s="752">
        <v>7500</v>
      </c>
      <c r="F211" s="752">
        <v>0</v>
      </c>
      <c r="G211" s="752">
        <v>0</v>
      </c>
      <c r="H211" s="68"/>
      <c r="I211" s="752"/>
      <c r="J211" s="68"/>
      <c r="K211" s="6"/>
      <c r="L211" s="6"/>
      <c r="M211" s="6"/>
      <c r="N211" s="6"/>
    </row>
    <row r="212" spans="1:14" ht="27" x14ac:dyDescent="0.3">
      <c r="A212" s="100"/>
      <c r="B212" s="56">
        <v>717</v>
      </c>
      <c r="C212" s="99" t="s">
        <v>461</v>
      </c>
      <c r="D212" s="805"/>
      <c r="E212" s="752">
        <v>0</v>
      </c>
      <c r="F212" s="752">
        <v>6900</v>
      </c>
      <c r="G212" s="752">
        <v>6900</v>
      </c>
      <c r="H212" s="68"/>
      <c r="I212" s="752"/>
      <c r="J212" s="68"/>
      <c r="K212" s="6"/>
      <c r="L212" s="6"/>
      <c r="M212" s="6"/>
      <c r="N212" s="6"/>
    </row>
    <row r="213" spans="1:14" ht="27" x14ac:dyDescent="0.3">
      <c r="A213" s="100"/>
      <c r="B213" s="56">
        <v>717</v>
      </c>
      <c r="C213" s="99" t="s">
        <v>462</v>
      </c>
      <c r="D213" s="805"/>
      <c r="E213" s="752">
        <v>0</v>
      </c>
      <c r="F213" s="752">
        <v>4676.84</v>
      </c>
      <c r="G213" s="752">
        <v>4676.84</v>
      </c>
      <c r="H213" s="68"/>
      <c r="I213" s="752"/>
      <c r="J213" s="68"/>
      <c r="K213" s="6"/>
      <c r="L213" s="6"/>
      <c r="M213" s="6"/>
      <c r="N213" s="6"/>
    </row>
    <row r="214" spans="1:14" ht="27" x14ac:dyDescent="0.3">
      <c r="A214" s="100"/>
      <c r="B214" s="56">
        <v>717</v>
      </c>
      <c r="C214" s="99" t="s">
        <v>463</v>
      </c>
      <c r="D214" s="805"/>
      <c r="E214" s="752">
        <v>0</v>
      </c>
      <c r="F214" s="752">
        <v>29840.17</v>
      </c>
      <c r="G214" s="752">
        <v>29840.17</v>
      </c>
      <c r="H214" s="681">
        <v>29133.72</v>
      </c>
      <c r="I214" s="752">
        <v>0</v>
      </c>
      <c r="J214" s="68">
        <v>0</v>
      </c>
      <c r="K214" s="6"/>
      <c r="L214" s="6"/>
      <c r="M214" s="6"/>
      <c r="N214" s="6"/>
    </row>
    <row r="215" spans="1:14" x14ac:dyDescent="0.3">
      <c r="A215" s="100"/>
      <c r="B215" s="56">
        <v>717</v>
      </c>
      <c r="C215" s="99" t="s">
        <v>472</v>
      </c>
      <c r="D215" s="44">
        <v>13024.92</v>
      </c>
      <c r="E215" s="752">
        <v>0</v>
      </c>
      <c r="F215" s="752">
        <v>5519.83</v>
      </c>
      <c r="G215" s="752">
        <v>5519.83</v>
      </c>
      <c r="H215" s="681">
        <v>1456.69</v>
      </c>
      <c r="I215" s="752"/>
      <c r="J215" s="68"/>
      <c r="K215" s="6"/>
      <c r="L215" s="6"/>
      <c r="M215" s="6"/>
      <c r="N215" s="6"/>
    </row>
    <row r="216" spans="1:14" ht="27" x14ac:dyDescent="0.3">
      <c r="A216" s="100"/>
      <c r="B216" s="54">
        <v>717002</v>
      </c>
      <c r="C216" s="99" t="s">
        <v>481</v>
      </c>
      <c r="D216" s="44"/>
      <c r="E216" s="752"/>
      <c r="F216" s="752"/>
      <c r="G216" s="752"/>
      <c r="H216" s="681">
        <v>15000</v>
      </c>
      <c r="I216" s="752"/>
      <c r="J216" s="68"/>
      <c r="K216" s="6"/>
      <c r="L216" s="6"/>
      <c r="M216" s="6"/>
      <c r="N216" s="6"/>
    </row>
    <row r="217" spans="1:14" x14ac:dyDescent="0.3">
      <c r="A217" s="100"/>
      <c r="B217" s="54">
        <v>713004</v>
      </c>
      <c r="C217" s="99" t="s">
        <v>482</v>
      </c>
      <c r="D217" s="44"/>
      <c r="E217" s="752"/>
      <c r="F217" s="752"/>
      <c r="G217" s="752"/>
      <c r="H217" s="681">
        <v>3000</v>
      </c>
      <c r="I217" s="752"/>
      <c r="J217" s="68"/>
      <c r="K217" s="6"/>
      <c r="L217" s="6"/>
      <c r="M217" s="6"/>
      <c r="N217" s="6"/>
    </row>
    <row r="218" spans="1:14" s="6" customFormat="1" x14ac:dyDescent="0.3">
      <c r="A218" s="161" t="s">
        <v>74</v>
      </c>
      <c r="B218" s="124"/>
      <c r="C218" s="160"/>
      <c r="D218" s="50">
        <f t="shared" ref="D218:I218" si="98">SUM(D220+D221)</f>
        <v>8975.5400000000009</v>
      </c>
      <c r="E218" s="761">
        <f>SUM(E219:E221)</f>
        <v>211925.06</v>
      </c>
      <c r="F218" s="760">
        <f t="shared" ref="F218:G218" si="99">SUM(F220+F221)</f>
        <v>18000</v>
      </c>
      <c r="G218" s="760">
        <f t="shared" si="99"/>
        <v>21000</v>
      </c>
      <c r="H218" s="50">
        <f t="shared" si="98"/>
        <v>30000</v>
      </c>
      <c r="I218" s="760">
        <f t="shared" si="98"/>
        <v>30000</v>
      </c>
      <c r="J218" s="50">
        <f t="shared" ref="J218" si="100">SUM(J220+J221)</f>
        <v>30000</v>
      </c>
    </row>
    <row r="219" spans="1:14" s="699" customFormat="1" x14ac:dyDescent="0.3">
      <c r="A219" s="69"/>
      <c r="B219" s="101">
        <v>717001</v>
      </c>
      <c r="C219" s="99" t="s">
        <v>390</v>
      </c>
      <c r="D219" s="44">
        <v>0</v>
      </c>
      <c r="E219" s="748">
        <v>4920</v>
      </c>
      <c r="F219" s="752"/>
      <c r="G219" s="752"/>
      <c r="H219" s="44"/>
      <c r="I219" s="107"/>
      <c r="J219" s="44"/>
    </row>
    <row r="220" spans="1:14" s="6" customFormat="1" x14ac:dyDescent="0.3">
      <c r="A220" s="100"/>
      <c r="B220" s="54">
        <v>717002</v>
      </c>
      <c r="C220" s="99" t="s">
        <v>475</v>
      </c>
      <c r="D220" s="44">
        <v>3161.86</v>
      </c>
      <c r="E220" s="748">
        <v>203723.46</v>
      </c>
      <c r="F220" s="752">
        <v>18000</v>
      </c>
      <c r="G220" s="752">
        <v>18000</v>
      </c>
      <c r="H220" s="681">
        <v>30000</v>
      </c>
      <c r="I220" s="752">
        <v>30000</v>
      </c>
      <c r="J220" s="68">
        <v>30000</v>
      </c>
    </row>
    <row r="221" spans="1:14" s="6" customFormat="1" x14ac:dyDescent="0.3">
      <c r="A221" s="100"/>
      <c r="B221" s="54">
        <v>716</v>
      </c>
      <c r="C221" s="99" t="s">
        <v>339</v>
      </c>
      <c r="D221" s="44">
        <v>5813.68</v>
      </c>
      <c r="E221" s="748">
        <v>3281.6</v>
      </c>
      <c r="F221" s="752">
        <v>0</v>
      </c>
      <c r="G221" s="752">
        <v>3000</v>
      </c>
      <c r="H221" s="68"/>
      <c r="I221" s="752"/>
      <c r="J221" s="68"/>
    </row>
    <row r="222" spans="1:14" s="6" customFormat="1" x14ac:dyDescent="0.3">
      <c r="A222" s="161" t="s">
        <v>76</v>
      </c>
      <c r="B222" s="124"/>
      <c r="C222" s="160"/>
      <c r="D222" s="80">
        <f>SUM(D224:D231)</f>
        <v>32897.17</v>
      </c>
      <c r="E222" s="80">
        <f t="shared" ref="E222:J222" si="101">E223+E224+E225+E226+E227+E228+E229+E230+E231</f>
        <v>5241.93</v>
      </c>
      <c r="F222" s="80">
        <f t="shared" si="101"/>
        <v>114057.66</v>
      </c>
      <c r="G222" s="80">
        <f t="shared" si="101"/>
        <v>114057.66</v>
      </c>
      <c r="H222" s="80">
        <f t="shared" si="101"/>
        <v>369350.40000000002</v>
      </c>
      <c r="I222" s="80">
        <f t="shared" si="101"/>
        <v>1000</v>
      </c>
      <c r="J222" s="80">
        <f t="shared" si="101"/>
        <v>1000</v>
      </c>
    </row>
    <row r="223" spans="1:14" s="825" customFormat="1" ht="27" x14ac:dyDescent="0.3">
      <c r="A223" s="823"/>
      <c r="B223" s="824">
        <v>713</v>
      </c>
      <c r="C223" s="680" t="s">
        <v>477</v>
      </c>
      <c r="D223" s="682">
        <v>0</v>
      </c>
      <c r="E223" s="748">
        <v>0</v>
      </c>
      <c r="F223" s="748">
        <v>0</v>
      </c>
      <c r="G223" s="748">
        <v>0</v>
      </c>
      <c r="H223" s="682">
        <v>15000</v>
      </c>
      <c r="I223" s="748">
        <v>0</v>
      </c>
      <c r="J223" s="682">
        <v>0</v>
      </c>
    </row>
    <row r="224" spans="1:14" x14ac:dyDescent="0.3">
      <c r="A224" s="95"/>
      <c r="B224" s="108">
        <v>716</v>
      </c>
      <c r="C224" s="117" t="s">
        <v>170</v>
      </c>
      <c r="D224" s="44">
        <v>3844.9</v>
      </c>
      <c r="E224" s="752">
        <v>36</v>
      </c>
      <c r="F224" s="752"/>
      <c r="G224" s="752"/>
      <c r="H224" s="431"/>
      <c r="I224" s="753"/>
      <c r="J224" s="431"/>
      <c r="K224" s="6"/>
      <c r="L224" s="6"/>
      <c r="M224" s="6"/>
      <c r="N224" s="6"/>
    </row>
    <row r="225" spans="1:14" x14ac:dyDescent="0.3">
      <c r="A225" s="95"/>
      <c r="B225" s="108">
        <v>717</v>
      </c>
      <c r="C225" s="117" t="s">
        <v>464</v>
      </c>
      <c r="D225" s="44">
        <v>0</v>
      </c>
      <c r="E225" s="752">
        <v>0</v>
      </c>
      <c r="F225" s="752">
        <v>10000</v>
      </c>
      <c r="G225" s="752">
        <v>10000</v>
      </c>
      <c r="H225" s="68">
        <v>0</v>
      </c>
      <c r="I225" s="753"/>
      <c r="J225" s="431"/>
      <c r="K225" s="6"/>
      <c r="L225" s="6"/>
      <c r="M225" s="6"/>
      <c r="N225" s="6"/>
    </row>
    <row r="226" spans="1:14" x14ac:dyDescent="0.3">
      <c r="A226" s="95"/>
      <c r="B226" s="108">
        <v>717</v>
      </c>
      <c r="C226" s="117" t="s">
        <v>465</v>
      </c>
      <c r="D226" s="44">
        <v>26775.599999999999</v>
      </c>
      <c r="E226" s="753"/>
      <c r="F226" s="752">
        <v>61788.44</v>
      </c>
      <c r="G226" s="752">
        <v>61788.44</v>
      </c>
      <c r="H226" s="681">
        <v>298647.84000000003</v>
      </c>
      <c r="I226" s="753"/>
      <c r="J226" s="431"/>
      <c r="K226" s="6"/>
      <c r="L226" s="6"/>
      <c r="M226" s="6"/>
      <c r="N226" s="6"/>
    </row>
    <row r="227" spans="1:14" ht="16.5" customHeight="1" x14ac:dyDescent="0.3">
      <c r="A227" s="95"/>
      <c r="B227" s="108">
        <v>717</v>
      </c>
      <c r="C227" s="117" t="s">
        <v>466</v>
      </c>
      <c r="D227" s="44">
        <v>2115.92</v>
      </c>
      <c r="E227" s="753"/>
      <c r="F227" s="752">
        <v>7269.22</v>
      </c>
      <c r="G227" s="752">
        <v>7269.22</v>
      </c>
      <c r="H227" s="681">
        <v>35135.040000000001</v>
      </c>
      <c r="I227" s="752"/>
      <c r="J227" s="68"/>
      <c r="K227" s="6"/>
      <c r="L227" s="6"/>
      <c r="M227" s="6"/>
      <c r="N227" s="6"/>
    </row>
    <row r="228" spans="1:14" x14ac:dyDescent="0.3">
      <c r="A228" s="95"/>
      <c r="B228" s="82">
        <v>717001</v>
      </c>
      <c r="C228" s="117" t="s">
        <v>467</v>
      </c>
      <c r="D228" s="44"/>
      <c r="E228" s="752">
        <v>3817.93</v>
      </c>
      <c r="F228" s="752">
        <v>23000</v>
      </c>
      <c r="G228" s="752">
        <v>23000</v>
      </c>
      <c r="H228" s="681">
        <v>17567.52</v>
      </c>
      <c r="I228" s="753"/>
      <c r="J228" s="431"/>
      <c r="K228" s="6"/>
      <c r="L228" s="6"/>
      <c r="M228" s="6"/>
      <c r="N228" s="6"/>
    </row>
    <row r="229" spans="1:14" x14ac:dyDescent="0.3">
      <c r="A229" s="95"/>
      <c r="B229" s="82">
        <v>717</v>
      </c>
      <c r="C229" s="117" t="s">
        <v>468</v>
      </c>
      <c r="D229" s="44"/>
      <c r="E229" s="752"/>
      <c r="F229" s="752">
        <v>4000</v>
      </c>
      <c r="G229" s="752">
        <v>4000</v>
      </c>
      <c r="H229" s="68">
        <v>0</v>
      </c>
      <c r="I229" s="753"/>
      <c r="J229" s="431"/>
      <c r="K229" s="6"/>
      <c r="L229" s="6"/>
      <c r="M229" s="6"/>
      <c r="N229" s="6"/>
    </row>
    <row r="230" spans="1:14" x14ac:dyDescent="0.3">
      <c r="A230" s="95"/>
      <c r="B230" s="82">
        <v>718004</v>
      </c>
      <c r="C230" s="117" t="s">
        <v>375</v>
      </c>
      <c r="D230" s="44"/>
      <c r="E230" s="752">
        <v>1388</v>
      </c>
      <c r="F230" s="752">
        <v>5000</v>
      </c>
      <c r="G230" s="752">
        <v>5000</v>
      </c>
      <c r="H230" s="431"/>
      <c r="I230" s="753"/>
      <c r="J230" s="431"/>
      <c r="K230" s="6"/>
      <c r="L230" s="6"/>
      <c r="M230" s="6"/>
      <c r="N230" s="6"/>
    </row>
    <row r="231" spans="1:14" x14ac:dyDescent="0.3">
      <c r="A231" s="100"/>
      <c r="B231" s="438">
        <v>717</v>
      </c>
      <c r="C231" s="462" t="s">
        <v>337</v>
      </c>
      <c r="D231" s="68">
        <v>160.75</v>
      </c>
      <c r="E231" s="752">
        <v>0</v>
      </c>
      <c r="F231" s="752">
        <v>3000</v>
      </c>
      <c r="G231" s="752">
        <v>3000</v>
      </c>
      <c r="H231" s="68">
        <v>3000</v>
      </c>
      <c r="I231" s="752">
        <v>1000</v>
      </c>
      <c r="J231" s="68">
        <v>1000</v>
      </c>
      <c r="K231" s="6"/>
      <c r="L231" s="6"/>
      <c r="M231" s="6"/>
      <c r="N231" s="6"/>
    </row>
    <row r="232" spans="1:14" s="6" customFormat="1" ht="26.25" customHeight="1" x14ac:dyDescent="0.3">
      <c r="A232" s="161" t="s">
        <v>108</v>
      </c>
      <c r="B232" s="124"/>
      <c r="C232" s="160"/>
      <c r="D232" s="80">
        <f>SUM(D233)</f>
        <v>6830.86</v>
      </c>
      <c r="E232" s="761">
        <f>SUM(E233)</f>
        <v>3982</v>
      </c>
      <c r="F232" s="761">
        <f>SUM(F233:F234)</f>
        <v>3000</v>
      </c>
      <c r="G232" s="761">
        <f>SUM(G233:G234)</f>
        <v>3000</v>
      </c>
      <c r="H232" s="80">
        <f t="shared" ref="H232:J232" si="102">SUM(H233)</f>
        <v>0</v>
      </c>
      <c r="I232" s="761">
        <f t="shared" si="102"/>
        <v>0</v>
      </c>
      <c r="J232" s="80">
        <f t="shared" si="102"/>
        <v>0</v>
      </c>
    </row>
    <row r="233" spans="1:14" s="6" customFormat="1" ht="30" customHeight="1" x14ac:dyDescent="0.3">
      <c r="A233" s="109"/>
      <c r="B233" s="54">
        <v>717001</v>
      </c>
      <c r="C233" s="605" t="s">
        <v>346</v>
      </c>
      <c r="D233" s="44">
        <v>6830.86</v>
      </c>
      <c r="E233" s="750">
        <v>3982</v>
      </c>
      <c r="F233" s="752">
        <v>3000</v>
      </c>
      <c r="G233" s="752">
        <v>3000</v>
      </c>
      <c r="H233" s="68">
        <v>0</v>
      </c>
      <c r="I233" s="752">
        <v>0</v>
      </c>
      <c r="J233" s="68">
        <v>0</v>
      </c>
    </row>
    <row r="234" spans="1:14" ht="27.75" customHeight="1" x14ac:dyDescent="0.3">
      <c r="A234" s="72"/>
      <c r="B234" s="56">
        <v>716</v>
      </c>
      <c r="C234" s="99" t="s">
        <v>107</v>
      </c>
      <c r="D234" s="430"/>
      <c r="E234" s="750"/>
      <c r="F234" s="752"/>
      <c r="G234" s="752"/>
      <c r="H234" s="430"/>
      <c r="I234" s="750"/>
      <c r="J234" s="430"/>
      <c r="K234" s="6"/>
      <c r="L234" s="6"/>
      <c r="M234" s="6"/>
      <c r="N234" s="6"/>
    </row>
    <row r="235" spans="1:14" ht="27.75" customHeight="1" x14ac:dyDescent="0.3">
      <c r="A235" s="161" t="s">
        <v>84</v>
      </c>
      <c r="B235" s="124"/>
      <c r="C235" s="160"/>
      <c r="D235" s="80">
        <f t="shared" ref="D235" si="103">SUM(D236:D237)</f>
        <v>484.12</v>
      </c>
      <c r="E235" s="80">
        <v>0</v>
      </c>
      <c r="F235" s="432"/>
      <c r="G235" s="432"/>
      <c r="H235" s="80">
        <f t="shared" ref="H235" si="104">SUM(H236:H237)</f>
        <v>0</v>
      </c>
      <c r="I235" s="761">
        <f t="shared" ref="I235:J235" si="105">SUM(I236:I237)</f>
        <v>0</v>
      </c>
      <c r="J235" s="80">
        <f t="shared" si="105"/>
        <v>0</v>
      </c>
      <c r="K235" s="6"/>
      <c r="L235" s="6"/>
      <c r="M235" s="6"/>
      <c r="N235" s="6"/>
    </row>
    <row r="236" spans="1:14" ht="27.75" customHeight="1" x14ac:dyDescent="0.3">
      <c r="A236" s="69"/>
      <c r="B236" s="54">
        <v>717</v>
      </c>
      <c r="C236" s="99" t="s">
        <v>381</v>
      </c>
      <c r="D236" s="44">
        <v>484.12</v>
      </c>
      <c r="E236" s="750">
        <v>0</v>
      </c>
      <c r="F236" s="752"/>
      <c r="G236" s="752"/>
      <c r="H236" s="68"/>
      <c r="I236" s="752"/>
      <c r="J236" s="68"/>
      <c r="K236" s="6"/>
      <c r="L236" s="6"/>
      <c r="M236" s="6"/>
      <c r="N236" s="6"/>
    </row>
    <row r="237" spans="1:14" x14ac:dyDescent="0.3">
      <c r="A237" s="69"/>
      <c r="B237" s="56">
        <v>716</v>
      </c>
      <c r="C237" s="99" t="s">
        <v>107</v>
      </c>
      <c r="D237" s="68"/>
      <c r="E237" s="750">
        <v>0</v>
      </c>
      <c r="F237" s="752"/>
      <c r="G237" s="752"/>
      <c r="H237" s="68"/>
      <c r="I237" s="752"/>
      <c r="J237" s="68"/>
      <c r="K237" s="6"/>
      <c r="L237" s="6"/>
      <c r="M237" s="6"/>
      <c r="N237" s="6"/>
    </row>
    <row r="238" spans="1:14" x14ac:dyDescent="0.3">
      <c r="A238" s="161" t="s">
        <v>110</v>
      </c>
      <c r="B238" s="124"/>
      <c r="C238" s="677"/>
      <c r="D238" s="50">
        <f>SUM(D239:D240)</f>
        <v>1989</v>
      </c>
      <c r="E238" s="761">
        <f t="shared" ref="E238" si="106">SUM(E239:E240)</f>
        <v>1510</v>
      </c>
      <c r="F238" s="432"/>
      <c r="G238" s="432"/>
      <c r="H238" s="80">
        <f t="shared" ref="H238:I238" si="107">SUM(H239:H240)</f>
        <v>0</v>
      </c>
      <c r="I238" s="761">
        <f t="shared" si="107"/>
        <v>0</v>
      </c>
      <c r="J238" s="80">
        <f t="shared" ref="J238" si="108">SUM(J239:J240)</f>
        <v>0</v>
      </c>
      <c r="K238" s="6"/>
      <c r="L238" s="6"/>
      <c r="M238" s="6"/>
      <c r="N238" s="6"/>
    </row>
    <row r="239" spans="1:14" x14ac:dyDescent="0.3">
      <c r="A239" s="69"/>
      <c r="B239" s="54">
        <v>713004</v>
      </c>
      <c r="C239" s="99" t="s">
        <v>111</v>
      </c>
      <c r="D239" s="44">
        <v>1989</v>
      </c>
      <c r="E239" s="752">
        <v>1510</v>
      </c>
      <c r="F239" s="752"/>
      <c r="G239" s="752"/>
      <c r="H239" s="68"/>
      <c r="I239" s="752"/>
      <c r="J239" s="68"/>
      <c r="K239" s="6"/>
      <c r="L239" s="6"/>
      <c r="M239" s="6"/>
      <c r="N239" s="6"/>
    </row>
    <row r="240" spans="1:14" x14ac:dyDescent="0.3">
      <c r="A240" s="69"/>
      <c r="B240" s="56">
        <v>716</v>
      </c>
      <c r="C240" s="99" t="s">
        <v>107</v>
      </c>
      <c r="D240" s="68"/>
      <c r="E240" s="752"/>
      <c r="F240" s="752"/>
      <c r="G240" s="752"/>
      <c r="H240" s="68"/>
      <c r="I240" s="752"/>
      <c r="J240" s="68"/>
      <c r="K240" s="6"/>
      <c r="L240" s="6"/>
      <c r="M240" s="6"/>
      <c r="N240" s="6"/>
    </row>
    <row r="241" spans="1:14" ht="15" customHeight="1" x14ac:dyDescent="0.3">
      <c r="A241" s="905" t="s">
        <v>382</v>
      </c>
      <c r="B241" s="906"/>
      <c r="C241" s="907"/>
      <c r="D241" s="80">
        <f>D242</f>
        <v>0</v>
      </c>
      <c r="E241" s="759">
        <f>SUM(E242:E244)</f>
        <v>490</v>
      </c>
      <c r="F241" s="432"/>
      <c r="G241" s="432"/>
      <c r="H241" s="432">
        <f>H242+H243+H244</f>
        <v>15000</v>
      </c>
      <c r="I241" s="759"/>
      <c r="J241" s="432"/>
      <c r="K241" s="6"/>
      <c r="L241" s="6"/>
      <c r="M241" s="6"/>
      <c r="N241" s="6"/>
    </row>
    <row r="242" spans="1:14" x14ac:dyDescent="0.3">
      <c r="A242" s="90"/>
      <c r="B242" s="96">
        <v>717002</v>
      </c>
      <c r="C242" s="99" t="s">
        <v>476</v>
      </c>
      <c r="D242" s="68">
        <v>0</v>
      </c>
      <c r="E242" s="752">
        <v>0</v>
      </c>
      <c r="F242" s="752">
        <v>0</v>
      </c>
      <c r="G242" s="752">
        <v>0</v>
      </c>
      <c r="H242" s="68">
        <v>13000</v>
      </c>
      <c r="I242" s="752">
        <v>0</v>
      </c>
      <c r="J242" s="68">
        <v>0</v>
      </c>
      <c r="K242" s="6"/>
      <c r="L242" s="6"/>
      <c r="M242" s="6"/>
      <c r="N242" s="6"/>
    </row>
    <row r="243" spans="1:14" x14ac:dyDescent="0.3">
      <c r="A243" s="90"/>
      <c r="B243" s="96">
        <v>716</v>
      </c>
      <c r="C243" s="99" t="s">
        <v>435</v>
      </c>
      <c r="D243" s="68">
        <v>0</v>
      </c>
      <c r="E243" s="752">
        <v>490</v>
      </c>
      <c r="F243" s="752"/>
      <c r="G243" s="752"/>
      <c r="H243" s="68"/>
      <c r="I243" s="752"/>
      <c r="J243" s="68"/>
      <c r="K243" s="6"/>
      <c r="L243" s="6"/>
      <c r="M243" s="6"/>
      <c r="N243" s="6"/>
    </row>
    <row r="244" spans="1:14" x14ac:dyDescent="0.3">
      <c r="A244" s="100"/>
      <c r="B244" s="599">
        <v>717002</v>
      </c>
      <c r="C244" s="462" t="s">
        <v>391</v>
      </c>
      <c r="D244" s="430">
        <v>0</v>
      </c>
      <c r="E244" s="752">
        <v>0</v>
      </c>
      <c r="F244" s="752">
        <v>0</v>
      </c>
      <c r="G244" s="752">
        <v>0</v>
      </c>
      <c r="H244" s="430">
        <v>2000</v>
      </c>
      <c r="I244" s="750">
        <v>0</v>
      </c>
      <c r="J244" s="430">
        <v>0</v>
      </c>
      <c r="K244" s="6"/>
      <c r="L244" s="6"/>
      <c r="M244" s="6"/>
      <c r="N244" s="6"/>
    </row>
    <row r="245" spans="1:14" ht="15" customHeight="1" x14ac:dyDescent="0.3">
      <c r="A245" s="905" t="s">
        <v>88</v>
      </c>
      <c r="B245" s="906"/>
      <c r="C245" s="907"/>
      <c r="D245" s="432">
        <f>D246</f>
        <v>3000</v>
      </c>
      <c r="E245" s="759"/>
      <c r="F245" s="432"/>
      <c r="G245" s="432"/>
      <c r="H245" s="432"/>
      <c r="I245" s="759"/>
      <c r="J245" s="432"/>
      <c r="K245" s="6"/>
      <c r="L245" s="6"/>
      <c r="M245" s="6"/>
      <c r="N245" s="6"/>
    </row>
    <row r="246" spans="1:14" s="687" customFormat="1" x14ac:dyDescent="0.3">
      <c r="A246" s="100"/>
      <c r="B246" s="599">
        <v>722003</v>
      </c>
      <c r="C246" s="462" t="s">
        <v>341</v>
      </c>
      <c r="D246" s="681">
        <v>3000</v>
      </c>
      <c r="E246" s="750"/>
      <c r="F246" s="752"/>
      <c r="G246" s="752"/>
      <c r="H246" s="691"/>
      <c r="I246" s="772"/>
      <c r="J246" s="691"/>
    </row>
    <row r="247" spans="1:14" x14ac:dyDescent="0.3">
      <c r="A247" s="673" t="s">
        <v>112</v>
      </c>
      <c r="B247" s="674"/>
      <c r="C247" s="675"/>
      <c r="D247" s="432">
        <f>SUM(D249)</f>
        <v>895.69</v>
      </c>
      <c r="E247" s="759"/>
      <c r="F247" s="432"/>
      <c r="G247" s="432"/>
      <c r="H247" s="432">
        <f>H248+H249</f>
        <v>20000</v>
      </c>
      <c r="I247" s="759"/>
      <c r="J247" s="432"/>
      <c r="K247" s="6"/>
      <c r="L247" s="6"/>
      <c r="M247" s="6"/>
      <c r="N247" s="6"/>
    </row>
    <row r="248" spans="1:14" x14ac:dyDescent="0.3">
      <c r="A248" s="821"/>
      <c r="B248" s="822">
        <v>717002</v>
      </c>
      <c r="C248" s="852" t="s">
        <v>483</v>
      </c>
      <c r="D248" s="691"/>
      <c r="E248" s="772"/>
      <c r="F248" s="772"/>
      <c r="G248" s="772"/>
      <c r="H248" s="681">
        <v>20000</v>
      </c>
      <c r="I248" s="767">
        <v>0</v>
      </c>
      <c r="J248" s="681">
        <v>0</v>
      </c>
      <c r="K248" s="6"/>
      <c r="L248" s="6"/>
      <c r="M248" s="6"/>
      <c r="N248" s="6"/>
    </row>
    <row r="249" spans="1:14" x14ac:dyDescent="0.3">
      <c r="A249" s="100"/>
      <c r="B249" s="54" t="s">
        <v>113</v>
      </c>
      <c r="C249" s="99" t="s">
        <v>114</v>
      </c>
      <c r="D249" s="44">
        <v>895.69</v>
      </c>
      <c r="E249" s="750"/>
      <c r="F249" s="752"/>
      <c r="G249" s="772"/>
      <c r="H249" s="430"/>
      <c r="I249" s="750"/>
      <c r="J249" s="430"/>
      <c r="K249" s="6"/>
      <c r="L249" s="6"/>
      <c r="M249" s="6"/>
      <c r="N249" s="6"/>
    </row>
    <row r="250" spans="1:14" x14ac:dyDescent="0.3">
      <c r="A250" s="692" t="s">
        <v>98</v>
      </c>
      <c r="B250" s="674"/>
      <c r="C250" s="675"/>
      <c r="D250" s="432">
        <f>SUM(D251)</f>
        <v>1225.3399999999999</v>
      </c>
      <c r="E250" s="759"/>
      <c r="F250" s="759"/>
      <c r="G250" s="759"/>
      <c r="H250" s="432"/>
      <c r="I250" s="759"/>
      <c r="J250" s="432"/>
      <c r="K250" s="6"/>
      <c r="L250" s="6"/>
      <c r="M250" s="6"/>
      <c r="N250" s="6"/>
    </row>
    <row r="251" spans="1:14" x14ac:dyDescent="0.3">
      <c r="A251" s="100"/>
      <c r="B251" s="54" t="s">
        <v>113</v>
      </c>
      <c r="C251" s="99" t="s">
        <v>114</v>
      </c>
      <c r="D251" s="44">
        <v>1225.3399999999999</v>
      </c>
      <c r="E251" s="752"/>
      <c r="F251" s="752"/>
      <c r="G251" s="772"/>
      <c r="H251" s="68"/>
      <c r="I251" s="752"/>
      <c r="J251" s="68"/>
      <c r="K251" s="6"/>
      <c r="L251" s="6"/>
      <c r="M251" s="6"/>
      <c r="N251" s="6"/>
    </row>
    <row r="252" spans="1:14" s="6" customFormat="1" x14ac:dyDescent="0.3">
      <c r="A252" s="161" t="s">
        <v>171</v>
      </c>
      <c r="B252" s="124"/>
      <c r="C252" s="160"/>
      <c r="D252" s="50">
        <f>D253+D254</f>
        <v>133568.84</v>
      </c>
      <c r="E252" s="759"/>
      <c r="F252" s="759"/>
      <c r="G252" s="759"/>
      <c r="H252" s="432"/>
      <c r="I252" s="759"/>
      <c r="J252" s="432"/>
    </row>
    <row r="253" spans="1:14" x14ac:dyDescent="0.3">
      <c r="A253" s="72"/>
      <c r="B253" s="82">
        <v>717</v>
      </c>
      <c r="C253" s="117" t="s">
        <v>352</v>
      </c>
      <c r="D253" s="44">
        <v>78568.84</v>
      </c>
      <c r="E253" s="750"/>
      <c r="F253" s="752"/>
      <c r="G253" s="752"/>
      <c r="H253" s="430"/>
      <c r="I253" s="750"/>
      <c r="J253" s="430"/>
      <c r="K253" s="6"/>
      <c r="L253" s="6"/>
      <c r="M253" s="6"/>
      <c r="N253" s="6"/>
    </row>
    <row r="254" spans="1:14" x14ac:dyDescent="0.3">
      <c r="A254" s="72"/>
      <c r="B254" s="82">
        <v>717</v>
      </c>
      <c r="C254" s="117" t="s">
        <v>352</v>
      </c>
      <c r="D254" s="44">
        <v>55000</v>
      </c>
      <c r="E254" s="750"/>
      <c r="F254" s="752"/>
      <c r="G254" s="752"/>
      <c r="H254" s="430"/>
      <c r="I254" s="750"/>
      <c r="J254" s="430"/>
      <c r="K254" s="6"/>
      <c r="L254" s="6"/>
      <c r="M254" s="6"/>
      <c r="N254" s="6"/>
    </row>
    <row r="255" spans="1:14" ht="21" customHeight="1" x14ac:dyDescent="0.3">
      <c r="A255" s="161" t="s">
        <v>115</v>
      </c>
      <c r="B255" s="590"/>
      <c r="C255" s="160"/>
      <c r="D255" s="81">
        <f>D259+D264+D265+D266+D269</f>
        <v>262571.19</v>
      </c>
      <c r="E255" s="759">
        <f>E259+E260+E261+E265+E266+E267+E268+E269</f>
        <v>27849.370000000003</v>
      </c>
      <c r="F255" s="759">
        <f>F256+F257+F258+F259+F260+F261+F263+F264+F265+F266+F267+F268+F269</f>
        <v>36020</v>
      </c>
      <c r="G255" s="759">
        <f>G256+G257+G258+G259+G260+G261+G263+G264+G265+G266+G267+G268+G269</f>
        <v>36020</v>
      </c>
      <c r="H255" s="432">
        <f>H256+H257+H262+H263</f>
        <v>336979.31999999995</v>
      </c>
      <c r="I255" s="759">
        <f>I259+I263</f>
        <v>0</v>
      </c>
      <c r="J255" s="432">
        <f>J259+J263</f>
        <v>0</v>
      </c>
      <c r="K255" s="6"/>
      <c r="L255" s="6"/>
      <c r="M255" s="6"/>
      <c r="N255" s="6"/>
    </row>
    <row r="256" spans="1:14" ht="20.25" customHeight="1" x14ac:dyDescent="0.3">
      <c r="A256" s="95"/>
      <c r="B256" s="98">
        <v>717</v>
      </c>
      <c r="C256" s="99" t="s">
        <v>469</v>
      </c>
      <c r="D256" s="806"/>
      <c r="E256" s="753"/>
      <c r="F256" s="752">
        <v>24000</v>
      </c>
      <c r="G256" s="752">
        <v>24000</v>
      </c>
      <c r="H256" s="681">
        <v>179097.9</v>
      </c>
      <c r="I256" s="753"/>
      <c r="J256" s="431"/>
      <c r="K256" s="6"/>
      <c r="L256" s="6"/>
      <c r="M256" s="6"/>
      <c r="N256" s="6"/>
    </row>
    <row r="257" spans="1:14" x14ac:dyDescent="0.3">
      <c r="A257" s="95"/>
      <c r="B257" s="98">
        <v>717</v>
      </c>
      <c r="C257" s="99" t="s">
        <v>470</v>
      </c>
      <c r="D257" s="806"/>
      <c r="E257" s="753"/>
      <c r="F257" s="752">
        <v>4000</v>
      </c>
      <c r="G257" s="752">
        <v>4000</v>
      </c>
      <c r="H257" s="681">
        <v>8954.9</v>
      </c>
      <c r="I257" s="753"/>
      <c r="J257" s="431"/>
      <c r="K257" s="6"/>
      <c r="L257" s="6"/>
      <c r="M257" s="6"/>
      <c r="N257" s="6"/>
    </row>
    <row r="258" spans="1:14" x14ac:dyDescent="0.3">
      <c r="A258" s="95"/>
      <c r="B258" s="98">
        <v>717</v>
      </c>
      <c r="C258" s="99" t="s">
        <v>347</v>
      </c>
      <c r="D258" s="806"/>
      <c r="E258" s="753"/>
      <c r="F258" s="752"/>
      <c r="G258" s="752"/>
      <c r="H258" s="431"/>
      <c r="I258" s="753"/>
      <c r="J258" s="431"/>
      <c r="K258" s="6"/>
      <c r="L258" s="6"/>
      <c r="M258" s="6"/>
      <c r="N258" s="6"/>
    </row>
    <row r="259" spans="1:14" x14ac:dyDescent="0.3">
      <c r="A259" s="95"/>
      <c r="B259" s="98">
        <v>716</v>
      </c>
      <c r="C259" s="99" t="s">
        <v>436</v>
      </c>
      <c r="D259" s="44">
        <v>4000</v>
      </c>
      <c r="E259" s="752">
        <v>436.19</v>
      </c>
      <c r="F259" s="752"/>
      <c r="G259" s="752"/>
      <c r="H259" s="68"/>
      <c r="I259" s="752"/>
      <c r="J259" s="68"/>
      <c r="K259" s="6"/>
      <c r="L259" s="6"/>
      <c r="M259" s="6"/>
      <c r="N259" s="6"/>
    </row>
    <row r="260" spans="1:14" x14ac:dyDescent="0.3">
      <c r="A260" s="69"/>
      <c r="B260" s="101">
        <v>717001</v>
      </c>
      <c r="C260" s="99" t="s">
        <v>174</v>
      </c>
      <c r="D260" s="807"/>
      <c r="E260" s="752">
        <v>8000</v>
      </c>
      <c r="F260" s="691"/>
      <c r="G260" s="681"/>
      <c r="H260" s="68"/>
      <c r="I260" s="752"/>
      <c r="J260" s="68"/>
      <c r="K260" s="6"/>
      <c r="L260" s="6"/>
      <c r="M260" s="6"/>
      <c r="N260" s="6"/>
    </row>
    <row r="261" spans="1:14" x14ac:dyDescent="0.3">
      <c r="A261" s="69"/>
      <c r="B261" s="98">
        <v>717</v>
      </c>
      <c r="C261" s="99" t="s">
        <v>175</v>
      </c>
      <c r="D261" s="807"/>
      <c r="E261" s="752"/>
      <c r="F261" s="752"/>
      <c r="G261" s="752"/>
      <c r="H261" s="68"/>
      <c r="I261" s="752"/>
      <c r="J261" s="68"/>
      <c r="K261" s="6"/>
      <c r="L261" s="6"/>
      <c r="M261" s="6"/>
      <c r="N261" s="6"/>
    </row>
    <row r="262" spans="1:14" x14ac:dyDescent="0.3">
      <c r="A262" s="69"/>
      <c r="B262" s="98">
        <v>717</v>
      </c>
      <c r="C262" s="99" t="s">
        <v>485</v>
      </c>
      <c r="D262" s="807"/>
      <c r="E262" s="752"/>
      <c r="F262" s="752"/>
      <c r="G262" s="752"/>
      <c r="H262" s="68">
        <v>141426.51999999999</v>
      </c>
      <c r="I262" s="752"/>
      <c r="J262" s="68"/>
      <c r="K262" s="6"/>
      <c r="L262" s="6"/>
      <c r="M262" s="6"/>
      <c r="N262" s="6"/>
    </row>
    <row r="263" spans="1:14" ht="27" x14ac:dyDescent="0.3">
      <c r="A263" s="69"/>
      <c r="B263" s="460">
        <v>717</v>
      </c>
      <c r="C263" s="99" t="s">
        <v>484</v>
      </c>
      <c r="D263" s="807"/>
      <c r="E263" s="752"/>
      <c r="F263" s="752">
        <v>7500</v>
      </c>
      <c r="G263" s="752">
        <v>7500</v>
      </c>
      <c r="H263" s="68">
        <v>7500</v>
      </c>
      <c r="I263" s="752">
        <v>0</v>
      </c>
      <c r="J263" s="68">
        <v>0</v>
      </c>
      <c r="K263" s="6"/>
      <c r="L263" s="6"/>
      <c r="M263" s="6"/>
      <c r="N263" s="6"/>
    </row>
    <row r="264" spans="1:14" x14ac:dyDescent="0.3">
      <c r="A264" s="69"/>
      <c r="B264" s="460">
        <v>717</v>
      </c>
      <c r="C264" s="99" t="s">
        <v>338</v>
      </c>
      <c r="D264" s="68">
        <v>0</v>
      </c>
      <c r="E264" s="752">
        <v>0</v>
      </c>
      <c r="F264" s="752"/>
      <c r="G264" s="752"/>
      <c r="H264" s="68"/>
      <c r="I264" s="752"/>
      <c r="J264" s="68"/>
      <c r="K264" s="6"/>
      <c r="L264" s="6"/>
      <c r="M264" s="6"/>
      <c r="N264" s="6"/>
    </row>
    <row r="265" spans="1:14" ht="27" x14ac:dyDescent="0.3">
      <c r="A265" s="69"/>
      <c r="B265" s="460">
        <v>718</v>
      </c>
      <c r="C265" s="99" t="s">
        <v>353</v>
      </c>
      <c r="D265" s="44">
        <v>11772</v>
      </c>
      <c r="E265" s="752">
        <v>4849.6400000000003</v>
      </c>
      <c r="F265" s="752"/>
      <c r="G265" s="752"/>
      <c r="H265" s="68"/>
      <c r="I265" s="752"/>
      <c r="J265" s="68"/>
      <c r="K265" s="6"/>
      <c r="L265" s="6"/>
      <c r="M265" s="6"/>
      <c r="N265" s="6"/>
    </row>
    <row r="266" spans="1:14" x14ac:dyDescent="0.3">
      <c r="A266" s="100"/>
      <c r="B266" s="460">
        <v>718</v>
      </c>
      <c r="C266" s="99" t="s">
        <v>437</v>
      </c>
      <c r="D266" s="44">
        <v>223668</v>
      </c>
      <c r="E266" s="752">
        <v>520</v>
      </c>
      <c r="F266" s="752"/>
      <c r="G266" s="752"/>
      <c r="H266" s="431"/>
      <c r="I266" s="753"/>
      <c r="J266" s="431"/>
      <c r="K266" s="6"/>
      <c r="L266" s="6"/>
      <c r="M266" s="6"/>
      <c r="N266" s="6"/>
    </row>
    <row r="267" spans="1:14" x14ac:dyDescent="0.3">
      <c r="A267" s="100"/>
      <c r="B267" s="460">
        <v>717003</v>
      </c>
      <c r="C267" s="117" t="s">
        <v>438</v>
      </c>
      <c r="D267" s="44">
        <v>0</v>
      </c>
      <c r="E267" s="752">
        <v>1448.73</v>
      </c>
      <c r="F267" s="752">
        <v>520</v>
      </c>
      <c r="G267" s="752">
        <v>520</v>
      </c>
      <c r="H267" s="431"/>
      <c r="I267" s="753"/>
      <c r="J267" s="431"/>
      <c r="K267" s="6"/>
      <c r="L267" s="6"/>
      <c r="M267" s="6"/>
      <c r="N267" s="6"/>
    </row>
    <row r="268" spans="1:14" x14ac:dyDescent="0.3">
      <c r="A268" s="100"/>
      <c r="B268" s="460">
        <v>717</v>
      </c>
      <c r="C268" s="117" t="s">
        <v>439</v>
      </c>
      <c r="D268" s="44">
        <v>0</v>
      </c>
      <c r="E268" s="752">
        <v>2726</v>
      </c>
      <c r="F268" s="752"/>
      <c r="G268" s="752"/>
      <c r="H268" s="431"/>
      <c r="I268" s="753"/>
      <c r="J268" s="431"/>
      <c r="K268" s="6"/>
      <c r="L268" s="6"/>
      <c r="M268" s="6"/>
      <c r="N268" s="6"/>
    </row>
    <row r="269" spans="1:14" x14ac:dyDescent="0.3">
      <c r="A269" s="100"/>
      <c r="B269" s="461">
        <v>717</v>
      </c>
      <c r="C269" s="117" t="s">
        <v>383</v>
      </c>
      <c r="D269" s="44">
        <v>23131.19</v>
      </c>
      <c r="E269" s="752">
        <v>9868.81</v>
      </c>
      <c r="F269" s="752"/>
      <c r="G269" s="752"/>
      <c r="H269" s="431"/>
      <c r="I269" s="753"/>
      <c r="J269" s="431"/>
      <c r="K269" s="6"/>
      <c r="L269" s="6"/>
      <c r="M269" s="6"/>
      <c r="N269" s="6"/>
    </row>
    <row r="270" spans="1:14" x14ac:dyDescent="0.3">
      <c r="A270" s="156" t="s">
        <v>116</v>
      </c>
      <c r="B270" s="157"/>
      <c r="C270" s="158"/>
      <c r="D270" s="81">
        <f>D206+D218+D222+D232+D235+D241+D247+D250+D252+D255+D245+D238</f>
        <v>466916.47</v>
      </c>
      <c r="E270" s="762">
        <f>E206+E218+E222+E232+E238+E241+E247+E250+E252+E255</f>
        <v>375284.24</v>
      </c>
      <c r="F270" s="762">
        <f>F206+F218+F222+F232+F235+F241+F244+F246+F255</f>
        <v>231334.26</v>
      </c>
      <c r="G270" s="762">
        <f>G206+G218+G222+G232+G235+G241+G244+G246+G255</f>
        <v>234334.26</v>
      </c>
      <c r="H270" s="81">
        <f>H206+H218+H222+H232+H235+H241+H247+H250+H252+H255</f>
        <v>819920.13</v>
      </c>
      <c r="I270" s="762">
        <f>I206+I218+I222+I232+I235+I241+I247+I250+I252+I255</f>
        <v>31000</v>
      </c>
      <c r="J270" s="81">
        <f>J206+J218+J222+J232+J235+J241+J247+J250+J252+J255</f>
        <v>31000</v>
      </c>
      <c r="K270" s="6"/>
      <c r="L270" s="6"/>
      <c r="M270" s="6"/>
      <c r="N270" s="6"/>
    </row>
    <row r="271" spans="1:14" x14ac:dyDescent="0.3">
      <c r="A271" s="470"/>
      <c r="B271" s="471"/>
      <c r="C271" s="472"/>
      <c r="E271" s="473"/>
      <c r="F271" s="799"/>
      <c r="G271" s="799"/>
      <c r="H271" s="473"/>
      <c r="I271" s="473"/>
      <c r="J271" s="815"/>
      <c r="K271" s="6"/>
      <c r="L271" s="6"/>
      <c r="M271" s="6"/>
      <c r="N271" s="6"/>
    </row>
    <row r="272" spans="1:14" x14ac:dyDescent="0.3">
      <c r="A272" s="110" t="s">
        <v>117</v>
      </c>
      <c r="B272" s="111"/>
      <c r="C272" s="144"/>
      <c r="D272" s="465"/>
      <c r="E272" s="763"/>
      <c r="F272" s="763"/>
      <c r="G272" s="763"/>
      <c r="H272" s="465"/>
      <c r="I272" s="763"/>
      <c r="J272" s="465"/>
      <c r="K272" s="6"/>
      <c r="L272" s="6"/>
    </row>
    <row r="273" spans="1:13" s="687" customFormat="1" ht="19.5" customHeight="1" x14ac:dyDescent="0.3">
      <c r="A273" s="809"/>
      <c r="B273" s="811">
        <v>819002</v>
      </c>
      <c r="C273" s="810" t="s">
        <v>471</v>
      </c>
      <c r="D273" s="681"/>
      <c r="E273" s="767"/>
      <c r="F273" s="752">
        <v>28140</v>
      </c>
      <c r="G273" s="752">
        <v>28140</v>
      </c>
      <c r="H273" s="681"/>
      <c r="I273" s="767"/>
      <c r="J273" s="681"/>
    </row>
    <row r="274" spans="1:13" x14ac:dyDescent="0.3">
      <c r="A274" s="100" t="s">
        <v>118</v>
      </c>
      <c r="B274" s="56"/>
      <c r="C274" s="99"/>
      <c r="D274" s="44"/>
      <c r="E274" s="752"/>
      <c r="F274" s="799"/>
      <c r="G274" s="799"/>
      <c r="H274" s="68"/>
      <c r="I274" s="752"/>
      <c r="J274" s="68"/>
      <c r="K274" s="6"/>
      <c r="L274" s="6"/>
    </row>
    <row r="275" spans="1:13" ht="27" x14ac:dyDescent="0.3">
      <c r="A275" s="42"/>
      <c r="B275" s="54" t="s">
        <v>119</v>
      </c>
      <c r="C275" s="99" t="s">
        <v>120</v>
      </c>
      <c r="D275" s="68">
        <v>14378.29</v>
      </c>
      <c r="E275" s="752">
        <v>15089.89</v>
      </c>
      <c r="F275" s="68">
        <v>14820.11</v>
      </c>
      <c r="G275" s="68">
        <v>14000</v>
      </c>
      <c r="H275" s="68">
        <v>14402.3</v>
      </c>
      <c r="I275" s="752">
        <v>14207.36</v>
      </c>
      <c r="J275" s="68">
        <v>14563</v>
      </c>
      <c r="K275" s="6"/>
      <c r="L275" s="6"/>
    </row>
    <row r="276" spans="1:13" ht="27" x14ac:dyDescent="0.3">
      <c r="A276" s="42"/>
      <c r="B276" s="54" t="s">
        <v>121</v>
      </c>
      <c r="C276" s="99" t="s">
        <v>122</v>
      </c>
      <c r="D276" s="68">
        <v>23878.87</v>
      </c>
      <c r="E276" s="752">
        <v>26416.23</v>
      </c>
      <c r="F276" s="68">
        <v>26302.6</v>
      </c>
      <c r="G276" s="68">
        <v>25000</v>
      </c>
      <c r="H276" s="68">
        <v>26517.63</v>
      </c>
      <c r="I276" s="752">
        <v>25995.919999999998</v>
      </c>
      <c r="J276" s="68">
        <v>24659.1</v>
      </c>
      <c r="K276" s="6"/>
      <c r="L276" s="6"/>
    </row>
    <row r="277" spans="1:13" ht="27" x14ac:dyDescent="0.3">
      <c r="A277" s="100"/>
      <c r="B277" s="56" t="s">
        <v>123</v>
      </c>
      <c r="C277" s="99" t="s">
        <v>124</v>
      </c>
      <c r="D277" s="44">
        <v>41021.339999999997</v>
      </c>
      <c r="E277" s="752">
        <v>39253.65</v>
      </c>
      <c r="F277" s="44">
        <v>33585.870000000003</v>
      </c>
      <c r="G277" s="44">
        <v>30200</v>
      </c>
      <c r="H277" s="44">
        <v>34956.199999999997</v>
      </c>
      <c r="I277" s="107">
        <v>38726.559999999998</v>
      </c>
      <c r="J277" s="44">
        <v>38654.199999999997</v>
      </c>
      <c r="K277" s="6"/>
      <c r="L277" s="6"/>
    </row>
    <row r="278" spans="1:13" ht="27" x14ac:dyDescent="0.3">
      <c r="A278" s="72"/>
      <c r="B278" s="55" t="s">
        <v>125</v>
      </c>
      <c r="C278" s="99" t="s">
        <v>126</v>
      </c>
      <c r="D278" s="68">
        <v>90979.71</v>
      </c>
      <c r="E278" s="752">
        <v>91989.46</v>
      </c>
      <c r="F278" s="752">
        <v>85599.74</v>
      </c>
      <c r="G278" s="68">
        <v>85300.23</v>
      </c>
      <c r="H278" s="68">
        <v>91854.1</v>
      </c>
      <c r="I278" s="752">
        <v>90729.04</v>
      </c>
      <c r="J278" s="68">
        <v>90954.23</v>
      </c>
      <c r="K278" s="6"/>
      <c r="L278" s="6"/>
    </row>
    <row r="279" spans="1:13" ht="27" x14ac:dyDescent="0.3">
      <c r="A279" s="72"/>
      <c r="B279" s="57" t="s">
        <v>127</v>
      </c>
      <c r="C279" s="99" t="s">
        <v>128</v>
      </c>
      <c r="D279" s="68">
        <v>57372.68</v>
      </c>
      <c r="E279" s="752">
        <v>58011.83</v>
      </c>
      <c r="F279" s="752">
        <v>56232.59</v>
      </c>
      <c r="G279" s="68">
        <v>52326</v>
      </c>
      <c r="H279" s="68">
        <v>58002.3</v>
      </c>
      <c r="I279" s="752">
        <v>57209.86</v>
      </c>
      <c r="J279" s="68">
        <v>56312.2</v>
      </c>
      <c r="K279" s="6"/>
      <c r="L279" s="6"/>
    </row>
    <row r="280" spans="1:13" ht="27" x14ac:dyDescent="0.3">
      <c r="A280" s="72"/>
      <c r="B280" s="82">
        <v>821005</v>
      </c>
      <c r="C280" s="145" t="s">
        <v>172</v>
      </c>
      <c r="D280" s="68">
        <v>40900.769999999997</v>
      </c>
      <c r="E280" s="752">
        <v>41555.839999999997</v>
      </c>
      <c r="F280" s="68">
        <v>40819.43</v>
      </c>
      <c r="G280" s="68">
        <v>39800</v>
      </c>
      <c r="H280" s="68">
        <v>41635</v>
      </c>
      <c r="I280" s="752">
        <v>40819.43</v>
      </c>
      <c r="J280" s="68">
        <v>41223.17</v>
      </c>
      <c r="K280" s="6"/>
      <c r="L280" s="6"/>
    </row>
    <row r="281" spans="1:13" ht="27" x14ac:dyDescent="0.3">
      <c r="A281" s="72"/>
      <c r="B281" s="55">
        <v>824</v>
      </c>
      <c r="C281" s="99" t="s">
        <v>129</v>
      </c>
      <c r="D281" s="44">
        <v>643.20000000000005</v>
      </c>
      <c r="E281" s="752">
        <v>0</v>
      </c>
      <c r="F281" s="68">
        <v>0</v>
      </c>
      <c r="G281" s="68">
        <v>0</v>
      </c>
      <c r="H281" s="68">
        <v>0</v>
      </c>
      <c r="I281" s="752">
        <v>0</v>
      </c>
      <c r="J281" s="68">
        <v>0</v>
      </c>
      <c r="K281" s="6"/>
      <c r="L281" s="6"/>
    </row>
    <row r="282" spans="1:13" x14ac:dyDescent="0.3">
      <c r="A282" s="165" t="s">
        <v>117</v>
      </c>
      <c r="B282" s="166"/>
      <c r="C282" s="167"/>
      <c r="D282" s="168">
        <f>SUM(D275:D281)</f>
        <v>269174.86000000004</v>
      </c>
      <c r="E282" s="168">
        <f t="shared" ref="E282" si="109">SUM(E275:E281)</f>
        <v>272316.90000000002</v>
      </c>
      <c r="F282" s="168">
        <f>SUM(F273:F281)</f>
        <v>285500.34000000003</v>
      </c>
      <c r="G282" s="168">
        <f>SUM(G273:G281)</f>
        <v>274766.23</v>
      </c>
      <c r="H282" s="168">
        <f>SUM(H273:H281)</f>
        <v>267367.53000000003</v>
      </c>
      <c r="I282" s="168">
        <f>SUM(I273:I281)</f>
        <v>267688.17</v>
      </c>
      <c r="J282" s="168">
        <f>SUM(J273:J281)</f>
        <v>266365.89999999997</v>
      </c>
      <c r="K282" s="6"/>
      <c r="L282" s="6"/>
    </row>
    <row r="283" spans="1:13" ht="14.25" customHeight="1" x14ac:dyDescent="0.3">
      <c r="A283" s="7"/>
      <c r="B283" s="7"/>
      <c r="C283" s="146"/>
      <c r="D283" s="808"/>
      <c r="E283" s="8"/>
      <c r="H283" s="466"/>
      <c r="I283" s="466"/>
      <c r="J283" s="816"/>
      <c r="K283" s="6"/>
      <c r="L283" s="6"/>
      <c r="M283" s="3"/>
    </row>
    <row r="284" spans="1:13" ht="12.75" customHeight="1" x14ac:dyDescent="0.3">
      <c r="A284" s="7"/>
      <c r="B284" s="7"/>
      <c r="C284" s="136"/>
      <c r="D284" s="808"/>
      <c r="E284" s="8"/>
      <c r="H284" s="466"/>
      <c r="I284" s="466"/>
      <c r="J284" s="816"/>
      <c r="K284" s="6"/>
      <c r="L284" s="6"/>
    </row>
    <row r="285" spans="1:13" x14ac:dyDescent="0.3">
      <c r="A285" s="893" t="s">
        <v>130</v>
      </c>
      <c r="B285" s="894"/>
      <c r="C285" s="895"/>
      <c r="D285" s="433">
        <v>1725413.24</v>
      </c>
      <c r="E285" s="433">
        <v>1812572.06</v>
      </c>
      <c r="F285" s="433">
        <v>1898192.8</v>
      </c>
      <c r="G285" s="433">
        <v>1899362.8</v>
      </c>
      <c r="H285" s="433">
        <v>1884908.73</v>
      </c>
      <c r="I285" s="773">
        <v>1886246.11</v>
      </c>
      <c r="J285" s="433">
        <v>1833584.49</v>
      </c>
      <c r="K285" s="6"/>
      <c r="L285" s="6"/>
    </row>
    <row r="286" spans="1:13" ht="16.5" customHeight="1" x14ac:dyDescent="0.3">
      <c r="A286" s="657" t="s">
        <v>164</v>
      </c>
      <c r="B286" s="657"/>
      <c r="C286" s="174"/>
      <c r="D286" s="434">
        <v>283845</v>
      </c>
      <c r="E286" s="434">
        <v>19000</v>
      </c>
      <c r="F286" s="434">
        <v>132683.37</v>
      </c>
      <c r="G286" s="434">
        <v>131683.37</v>
      </c>
      <c r="H286" s="434">
        <v>638441.02</v>
      </c>
      <c r="I286" s="774">
        <v>43000</v>
      </c>
      <c r="J286" s="434">
        <v>12000</v>
      </c>
      <c r="K286" s="6"/>
      <c r="L286" s="6"/>
    </row>
    <row r="287" spans="1:13" x14ac:dyDescent="0.3">
      <c r="A287" s="658" t="s">
        <v>161</v>
      </c>
      <c r="B287" s="658"/>
      <c r="C287" s="175"/>
      <c r="D287" s="435">
        <v>102412.67</v>
      </c>
      <c r="E287" s="435">
        <v>352506.46</v>
      </c>
      <c r="F287" s="788">
        <v>96759.59</v>
      </c>
      <c r="G287" s="788">
        <v>96759.59</v>
      </c>
      <c r="H287" s="435">
        <v>136479.10999999999</v>
      </c>
      <c r="I287" s="775">
        <v>50000</v>
      </c>
      <c r="J287" s="435">
        <v>60000</v>
      </c>
      <c r="K287" s="6"/>
      <c r="L287" s="6"/>
    </row>
    <row r="288" spans="1:13" ht="16.5" customHeight="1" x14ac:dyDescent="0.3">
      <c r="A288" s="469" t="s">
        <v>165</v>
      </c>
      <c r="B288" s="469"/>
      <c r="C288" s="170"/>
      <c r="D288" s="436">
        <f>SUM(D285:D287)</f>
        <v>2111670.91</v>
      </c>
      <c r="E288" s="436">
        <f>SUM(E285:E287)</f>
        <v>2184078.52</v>
      </c>
      <c r="F288" s="436">
        <f>SUM(F285:F287)</f>
        <v>2127635.7599999998</v>
      </c>
      <c r="G288" s="436">
        <f>SUM(G285:G287)</f>
        <v>2127805.7599999998</v>
      </c>
      <c r="H288" s="436">
        <v>2704828.86</v>
      </c>
      <c r="I288" s="776">
        <f t="shared" ref="I288" si="110">SUM(I285:I287)</f>
        <v>1979246.11</v>
      </c>
      <c r="J288" s="436">
        <f>J285+J286+J287</f>
        <v>1905584.49</v>
      </c>
      <c r="K288" s="6"/>
      <c r="L288" s="6"/>
    </row>
    <row r="289" spans="1:12" ht="15.75" customHeight="1" x14ac:dyDescent="0.3">
      <c r="A289" s="170" t="s">
        <v>184</v>
      </c>
      <c r="B289" s="469"/>
      <c r="C289" s="69"/>
      <c r="D289" s="436">
        <v>23999.919999999998</v>
      </c>
      <c r="E289" s="436">
        <v>20940</v>
      </c>
      <c r="F289" s="436">
        <v>23250</v>
      </c>
      <c r="G289" s="436">
        <v>23250</v>
      </c>
      <c r="H289" s="436">
        <v>23250</v>
      </c>
      <c r="I289" s="776">
        <v>23000</v>
      </c>
      <c r="J289" s="436">
        <v>23000</v>
      </c>
      <c r="K289" s="6"/>
      <c r="L289" s="6"/>
    </row>
    <row r="290" spans="1:12" x14ac:dyDescent="0.3">
      <c r="A290" s="908" t="s">
        <v>178</v>
      </c>
      <c r="B290" s="909"/>
      <c r="C290" s="910"/>
      <c r="D290" s="608">
        <f>SUM(D288:D289)</f>
        <v>2135670.83</v>
      </c>
      <c r="E290" s="608">
        <f>SUM(E288:E289)</f>
        <v>2205018.52</v>
      </c>
      <c r="F290" s="608">
        <f>SUM(F288:F289)</f>
        <v>2150885.7599999998</v>
      </c>
      <c r="G290" s="608">
        <f>SUM(G288:G289)</f>
        <v>2151055.7599999998</v>
      </c>
      <c r="H290" s="608">
        <f t="shared" ref="H290" si="111">SUM(H288:H289)</f>
        <v>2728078.86</v>
      </c>
      <c r="I290" s="777">
        <f t="shared" ref="I290:J290" si="112">SUM(I288:I289)</f>
        <v>2002246.11</v>
      </c>
      <c r="J290" s="608">
        <f t="shared" si="112"/>
        <v>1928584.49</v>
      </c>
      <c r="K290" s="6"/>
      <c r="L290" s="6"/>
    </row>
    <row r="291" spans="1:12" x14ac:dyDescent="0.3">
      <c r="A291" s="659"/>
      <c r="B291" s="660"/>
      <c r="C291" s="171"/>
      <c r="D291" s="437"/>
      <c r="E291" s="826"/>
      <c r="F291" s="827"/>
      <c r="G291" s="827"/>
      <c r="H291" s="437"/>
      <c r="I291" s="437"/>
      <c r="J291" s="817"/>
      <c r="K291" s="6"/>
      <c r="L291" s="6"/>
    </row>
    <row r="292" spans="1:12" x14ac:dyDescent="0.3">
      <c r="A292" s="893" t="s">
        <v>0</v>
      </c>
      <c r="B292" s="894"/>
      <c r="C292" s="895"/>
      <c r="D292" s="656">
        <f t="shared" ref="D292:J292" si="113">D203</f>
        <v>723472.6</v>
      </c>
      <c r="E292" s="656">
        <f t="shared" si="113"/>
        <v>706166.19</v>
      </c>
      <c r="F292" s="656">
        <f t="shared" si="113"/>
        <v>858946.96</v>
      </c>
      <c r="G292" s="656">
        <f t="shared" si="113"/>
        <v>880591.08999999985</v>
      </c>
      <c r="H292" s="656">
        <f t="shared" si="113"/>
        <v>757126.12</v>
      </c>
      <c r="I292" s="778">
        <f t="shared" si="113"/>
        <v>719538.34000000008</v>
      </c>
      <c r="J292" s="656">
        <f t="shared" si="113"/>
        <v>733353.34000000008</v>
      </c>
      <c r="K292" s="6"/>
      <c r="L292" s="6"/>
    </row>
    <row r="293" spans="1:12" x14ac:dyDescent="0.3">
      <c r="A293" s="661" t="s">
        <v>179</v>
      </c>
      <c r="B293" s="662"/>
      <c r="C293" s="176"/>
      <c r="D293" s="434">
        <f t="shared" ref="D293:H293" si="114">D270</f>
        <v>466916.47</v>
      </c>
      <c r="E293" s="434">
        <f t="shared" si="114"/>
        <v>375284.24</v>
      </c>
      <c r="F293" s="434">
        <f t="shared" si="114"/>
        <v>231334.26</v>
      </c>
      <c r="G293" s="434">
        <f t="shared" si="114"/>
        <v>234334.26</v>
      </c>
      <c r="H293" s="434">
        <f t="shared" si="114"/>
        <v>819920.13</v>
      </c>
      <c r="I293" s="774">
        <f t="shared" ref="I293:J293" si="115">I270</f>
        <v>31000</v>
      </c>
      <c r="J293" s="434">
        <f t="shared" si="115"/>
        <v>31000</v>
      </c>
      <c r="K293" s="6"/>
      <c r="L293" s="6"/>
    </row>
    <row r="294" spans="1:12" x14ac:dyDescent="0.3">
      <c r="A294" s="663" t="s">
        <v>180</v>
      </c>
      <c r="B294" s="664"/>
      <c r="C294" s="177"/>
      <c r="D294" s="435">
        <f>D282</f>
        <v>269174.86000000004</v>
      </c>
      <c r="E294" s="435">
        <f>E282</f>
        <v>272316.90000000002</v>
      </c>
      <c r="F294" s="435">
        <f>F282</f>
        <v>285500.34000000003</v>
      </c>
      <c r="G294" s="435">
        <f>G282</f>
        <v>274766.23</v>
      </c>
      <c r="H294" s="435">
        <f t="shared" ref="H294" si="116">H282</f>
        <v>267367.53000000003</v>
      </c>
      <c r="I294" s="775">
        <f t="shared" ref="I294:J294" si="117">I282</f>
        <v>267688.17</v>
      </c>
      <c r="J294" s="435">
        <f t="shared" si="117"/>
        <v>266365.89999999997</v>
      </c>
      <c r="K294" s="6"/>
      <c r="L294" s="6"/>
    </row>
    <row r="295" spans="1:12" x14ac:dyDescent="0.3">
      <c r="A295" s="665" t="s">
        <v>181</v>
      </c>
      <c r="B295" s="666"/>
      <c r="C295" s="172"/>
      <c r="D295" s="436">
        <v>653358.96</v>
      </c>
      <c r="E295" s="437">
        <v>703843</v>
      </c>
      <c r="F295" s="827">
        <v>747504</v>
      </c>
      <c r="G295" s="827">
        <v>747504</v>
      </c>
      <c r="H295" s="436">
        <v>775775</v>
      </c>
      <c r="I295" s="776">
        <v>736018</v>
      </c>
      <c r="J295" s="436">
        <v>736018</v>
      </c>
      <c r="K295" s="6"/>
      <c r="L295" s="6"/>
    </row>
    <row r="296" spans="1:12" x14ac:dyDescent="0.3">
      <c r="A296" s="896" t="s">
        <v>182</v>
      </c>
      <c r="B296" s="897"/>
      <c r="C296" s="898"/>
      <c r="D296" s="607">
        <f t="shared" ref="D296:G296" si="118">SUM(D292:D295)</f>
        <v>2112922.8899999997</v>
      </c>
      <c r="E296" s="607">
        <f t="shared" si="118"/>
        <v>2057610.33</v>
      </c>
      <c r="F296" s="607">
        <f t="shared" si="118"/>
        <v>2123285.56</v>
      </c>
      <c r="G296" s="607">
        <f t="shared" si="118"/>
        <v>2137195.58</v>
      </c>
      <c r="H296" s="607">
        <f t="shared" ref="H296" si="119">SUM(H292:H295)</f>
        <v>2620188.7800000003</v>
      </c>
      <c r="I296" s="779">
        <f t="shared" ref="I296:J296" si="120">SUM(I292:I295)</f>
        <v>1754244.51</v>
      </c>
      <c r="J296" s="607">
        <f t="shared" si="120"/>
        <v>1766737.24</v>
      </c>
      <c r="K296" s="6"/>
      <c r="L296" s="6"/>
    </row>
    <row r="297" spans="1:12" x14ac:dyDescent="0.3">
      <c r="A297" s="667" t="s">
        <v>183</v>
      </c>
      <c r="B297" s="668"/>
      <c r="C297" s="178"/>
      <c r="D297" s="609">
        <f t="shared" ref="D297:G297" si="121">D290-D296</f>
        <v>22747.94000000041</v>
      </c>
      <c r="E297" s="609">
        <f t="shared" si="121"/>
        <v>147408.18999999994</v>
      </c>
      <c r="F297" s="609">
        <f t="shared" si="121"/>
        <v>27600.199999999721</v>
      </c>
      <c r="G297" s="609">
        <f t="shared" si="121"/>
        <v>13860.179999999702</v>
      </c>
      <c r="H297" s="609">
        <f t="shared" ref="H297" si="122">H290-H296</f>
        <v>107890.07999999961</v>
      </c>
      <c r="I297" s="780">
        <f t="shared" ref="I297:J297" si="123">I290-I296</f>
        <v>248001.60000000009</v>
      </c>
      <c r="J297" s="609">
        <f t="shared" si="123"/>
        <v>161847.25</v>
      </c>
      <c r="K297" s="6"/>
      <c r="L297" s="6"/>
    </row>
    <row r="298" spans="1:12" x14ac:dyDescent="0.3">
      <c r="A298" s="13"/>
      <c r="B298" s="17"/>
      <c r="C298" s="147"/>
      <c r="D298" s="426"/>
      <c r="E298" s="8"/>
      <c r="H298" s="466"/>
      <c r="I298" s="8"/>
      <c r="J298" s="828"/>
      <c r="K298" s="8"/>
      <c r="L298" s="6"/>
    </row>
    <row r="299" spans="1:12" x14ac:dyDescent="0.3">
      <c r="A299" s="13"/>
      <c r="B299" s="17"/>
      <c r="C299" s="147"/>
      <c r="E299" s="8"/>
      <c r="H299" s="466"/>
      <c r="I299" s="8"/>
      <c r="J299" s="8"/>
      <c r="K299" s="8"/>
      <c r="L299" s="6"/>
    </row>
    <row r="300" spans="1:12" x14ac:dyDescent="0.3">
      <c r="A300" s="16"/>
      <c r="B300" s="15"/>
      <c r="C300" s="147"/>
      <c r="D300" s="804"/>
      <c r="E300" s="8"/>
      <c r="H300" s="466"/>
      <c r="I300" s="8"/>
      <c r="J300" s="8"/>
      <c r="K300" s="8"/>
      <c r="L300" s="6"/>
    </row>
    <row r="301" spans="1:12" x14ac:dyDescent="0.3">
      <c r="A301" s="16"/>
      <c r="B301" s="15"/>
      <c r="C301" s="147"/>
      <c r="D301" s="804"/>
      <c r="E301" s="8"/>
      <c r="H301" s="466"/>
      <c r="I301" s="8"/>
      <c r="J301" s="8"/>
      <c r="K301" s="8"/>
      <c r="L301" s="6"/>
    </row>
    <row r="302" spans="1:12" x14ac:dyDescent="0.3">
      <c r="A302" s="16"/>
      <c r="B302" s="15"/>
      <c r="C302" s="147"/>
      <c r="D302" s="808"/>
      <c r="E302" s="8"/>
      <c r="H302" s="466"/>
      <c r="I302" s="8"/>
      <c r="J302" s="8"/>
      <c r="K302" s="8"/>
      <c r="L302" s="6"/>
    </row>
    <row r="303" spans="1:12" x14ac:dyDescent="0.3">
      <c r="A303" s="16"/>
      <c r="B303" s="15"/>
      <c r="C303" s="147"/>
      <c r="D303" s="808"/>
      <c r="E303" s="8"/>
      <c r="H303" s="466"/>
      <c r="I303" s="8"/>
      <c r="J303" s="8"/>
      <c r="K303" s="8"/>
      <c r="L303" s="6"/>
    </row>
    <row r="304" spans="1:12" x14ac:dyDescent="0.3">
      <c r="A304" s="13"/>
      <c r="B304" s="17"/>
      <c r="C304" s="148"/>
      <c r="D304" s="804"/>
      <c r="E304" s="8"/>
      <c r="H304" s="466"/>
      <c r="I304" s="8"/>
      <c r="J304" s="8"/>
      <c r="K304" s="8"/>
      <c r="L304" s="6"/>
    </row>
    <row r="305" spans="1:12" x14ac:dyDescent="0.3">
      <c r="A305" s="5"/>
      <c r="B305" s="17"/>
      <c r="C305" s="148"/>
      <c r="D305" s="804"/>
      <c r="E305" s="8"/>
      <c r="H305" s="466"/>
      <c r="I305" s="8"/>
      <c r="J305" s="8"/>
      <c r="K305" s="8"/>
      <c r="L305" s="6"/>
    </row>
    <row r="306" spans="1:12" x14ac:dyDescent="0.3">
      <c r="A306" s="8"/>
      <c r="B306" s="8"/>
      <c r="C306" s="136"/>
      <c r="D306" s="808"/>
      <c r="E306" s="8"/>
      <c r="H306" s="466"/>
      <c r="I306" s="8"/>
      <c r="J306" s="8"/>
      <c r="K306" s="8"/>
      <c r="L306" s="6"/>
    </row>
    <row r="307" spans="1:12" x14ac:dyDescent="0.3">
      <c r="C307" s="651"/>
      <c r="D307" s="808"/>
      <c r="E307" s="8"/>
      <c r="H307" s="466"/>
      <c r="I307" s="8"/>
      <c r="J307" s="8"/>
      <c r="K307" s="8"/>
      <c r="L307" s="6"/>
    </row>
    <row r="308" spans="1:12" x14ac:dyDescent="0.3">
      <c r="C308" s="651"/>
      <c r="D308" s="804"/>
      <c r="E308" s="8"/>
      <c r="H308" s="466"/>
      <c r="I308" s="8"/>
      <c r="J308" s="8"/>
      <c r="K308" s="8"/>
      <c r="L308" s="6"/>
    </row>
    <row r="309" spans="1:12" x14ac:dyDescent="0.3">
      <c r="C309" s="651"/>
      <c r="D309" s="808"/>
      <c r="E309" s="8"/>
      <c r="H309" s="466"/>
      <c r="I309" s="8"/>
      <c r="J309" s="8"/>
      <c r="K309" s="8"/>
      <c r="L309" s="6"/>
    </row>
    <row r="310" spans="1:12" x14ac:dyDescent="0.3">
      <c r="C310" s="651"/>
      <c r="D310" s="808"/>
      <c r="E310" s="8"/>
      <c r="H310" s="466"/>
      <c r="I310" s="8"/>
      <c r="J310" s="8"/>
      <c r="K310" s="8"/>
      <c r="L310" s="6"/>
    </row>
    <row r="311" spans="1:12" x14ac:dyDescent="0.3">
      <c r="C311" s="651"/>
      <c r="D311" s="808"/>
      <c r="E311" s="8"/>
      <c r="H311" s="466"/>
      <c r="I311" s="8"/>
      <c r="J311" s="8"/>
      <c r="K311" s="8"/>
      <c r="L311" s="6"/>
    </row>
    <row r="312" spans="1:12" x14ac:dyDescent="0.3">
      <c r="C312" s="651"/>
      <c r="D312" s="808"/>
      <c r="E312" s="8"/>
      <c r="H312" s="466"/>
      <c r="I312" s="8"/>
      <c r="J312" s="8"/>
      <c r="K312" s="8"/>
      <c r="L312" s="6"/>
    </row>
    <row r="313" spans="1:12" x14ac:dyDescent="0.3">
      <c r="C313" s="651"/>
      <c r="D313" s="808"/>
      <c r="E313" s="8"/>
      <c r="H313" s="466"/>
      <c r="I313" s="8"/>
      <c r="J313" s="8"/>
      <c r="K313" s="8"/>
      <c r="L313" s="6"/>
    </row>
    <row r="314" spans="1:12" x14ac:dyDescent="0.3">
      <c r="C314" s="651"/>
      <c r="D314" s="808"/>
      <c r="E314" s="8"/>
      <c r="H314" s="466"/>
      <c r="I314" s="8"/>
      <c r="J314" s="8"/>
      <c r="K314" s="8"/>
      <c r="L314" s="6"/>
    </row>
    <row r="315" spans="1:12" x14ac:dyDescent="0.3">
      <c r="C315" s="651"/>
      <c r="D315" s="808"/>
      <c r="E315" s="8"/>
      <c r="H315" s="466"/>
      <c r="I315" s="8"/>
      <c r="J315" s="8"/>
      <c r="K315" s="8"/>
      <c r="L315" s="6"/>
    </row>
    <row r="316" spans="1:12" x14ac:dyDescent="0.3">
      <c r="C316" s="651"/>
      <c r="D316" s="808"/>
      <c r="E316" s="8"/>
      <c r="H316" s="466"/>
      <c r="I316" s="8"/>
      <c r="J316" s="8"/>
      <c r="K316" s="8"/>
      <c r="L316" s="6"/>
    </row>
    <row r="317" spans="1:12" x14ac:dyDescent="0.3">
      <c r="C317" s="651"/>
      <c r="D317" s="808"/>
      <c r="E317" s="8"/>
      <c r="H317" s="466"/>
      <c r="I317" s="8"/>
      <c r="J317" s="8"/>
      <c r="K317" s="8"/>
      <c r="L317" s="6"/>
    </row>
    <row r="318" spans="1:12" x14ac:dyDescent="0.3">
      <c r="C318" s="651"/>
      <c r="D318" s="808"/>
      <c r="E318" s="8"/>
      <c r="H318" s="466"/>
      <c r="I318" s="8"/>
      <c r="J318" s="8"/>
      <c r="K318" s="8"/>
      <c r="L318" s="6"/>
    </row>
    <row r="319" spans="1:12" x14ac:dyDescent="0.3">
      <c r="C319" s="651"/>
      <c r="D319" s="808"/>
      <c r="E319" s="8"/>
      <c r="H319" s="466"/>
      <c r="I319" s="8"/>
      <c r="J319" s="8"/>
      <c r="K319" s="8"/>
      <c r="L319" s="6"/>
    </row>
    <row r="320" spans="1:12" x14ac:dyDescent="0.3">
      <c r="C320" s="651"/>
      <c r="D320" s="808"/>
      <c r="E320" s="8"/>
      <c r="H320" s="466"/>
      <c r="I320" s="8"/>
      <c r="J320" s="8"/>
      <c r="K320" s="8"/>
      <c r="L320" s="6"/>
    </row>
    <row r="321" spans="1:12" x14ac:dyDescent="0.3">
      <c r="C321" s="651"/>
      <c r="D321" s="808"/>
      <c r="E321" s="8"/>
      <c r="H321" s="466"/>
      <c r="I321" s="8"/>
      <c r="J321" s="8"/>
      <c r="K321" s="8"/>
      <c r="L321" s="6"/>
    </row>
    <row r="322" spans="1:12" x14ac:dyDescent="0.3">
      <c r="C322" s="651"/>
      <c r="D322" s="808"/>
      <c r="E322" s="8"/>
      <c r="H322" s="466"/>
      <c r="I322" s="8"/>
      <c r="J322" s="8"/>
      <c r="K322" s="8"/>
      <c r="L322" s="6"/>
    </row>
    <row r="323" spans="1:12" x14ac:dyDescent="0.3">
      <c r="C323" s="651"/>
      <c r="D323" s="804"/>
      <c r="E323" s="8"/>
      <c r="H323" s="466"/>
      <c r="I323" s="8"/>
      <c r="J323" s="8"/>
      <c r="K323" s="8"/>
      <c r="L323" s="6"/>
    </row>
    <row r="324" spans="1:12" x14ac:dyDescent="0.3">
      <c r="C324" s="651"/>
      <c r="D324" s="808"/>
      <c r="E324" s="8"/>
      <c r="H324" s="466"/>
      <c r="I324" s="8"/>
      <c r="J324" s="8"/>
      <c r="K324" s="8"/>
      <c r="L324" s="6"/>
    </row>
    <row r="325" spans="1:12" x14ac:dyDescent="0.3">
      <c r="C325" s="651"/>
      <c r="D325" s="808"/>
      <c r="E325" s="8"/>
      <c r="H325" s="466"/>
      <c r="I325" s="8"/>
      <c r="J325" s="8"/>
      <c r="K325" s="8"/>
      <c r="L325" s="6"/>
    </row>
    <row r="326" spans="1:12" x14ac:dyDescent="0.3">
      <c r="C326" s="651"/>
      <c r="D326" s="808"/>
      <c r="E326" s="8"/>
      <c r="H326" s="466"/>
      <c r="I326" s="8"/>
      <c r="J326" s="8"/>
      <c r="K326" s="8"/>
      <c r="L326" s="6"/>
    </row>
    <row r="327" spans="1:12" x14ac:dyDescent="0.3">
      <c r="C327" s="651"/>
      <c r="D327" s="808"/>
      <c r="E327" s="8"/>
      <c r="H327" s="466"/>
      <c r="I327" s="8"/>
      <c r="J327" s="8"/>
      <c r="K327" s="8"/>
      <c r="L327" s="6"/>
    </row>
    <row r="328" spans="1:12" x14ac:dyDescent="0.3">
      <c r="C328" s="651"/>
      <c r="D328" s="808"/>
      <c r="E328" s="8"/>
      <c r="H328" s="466"/>
      <c r="I328" s="8"/>
      <c r="J328" s="8"/>
      <c r="K328" s="8"/>
      <c r="L328" s="6"/>
    </row>
    <row r="329" spans="1:12" x14ac:dyDescent="0.3">
      <c r="C329" s="651"/>
      <c r="D329" s="808"/>
      <c r="E329" s="8"/>
      <c r="H329" s="466"/>
      <c r="I329" s="8"/>
      <c r="J329" s="8"/>
      <c r="K329" s="8"/>
      <c r="L329" s="6"/>
    </row>
    <row r="330" spans="1:12" x14ac:dyDescent="0.3">
      <c r="C330" s="651"/>
      <c r="D330" s="808"/>
      <c r="E330" s="8"/>
      <c r="H330" s="466"/>
      <c r="I330" s="8"/>
      <c r="J330" s="8"/>
      <c r="K330" s="8"/>
      <c r="L330" s="6"/>
    </row>
    <row r="331" spans="1:12" x14ac:dyDescent="0.3">
      <c r="C331" s="651"/>
      <c r="D331" s="808"/>
      <c r="E331" s="8"/>
      <c r="H331" s="466"/>
      <c r="I331" s="8"/>
      <c r="J331" s="8"/>
      <c r="K331" s="8"/>
      <c r="L331" s="6"/>
    </row>
    <row r="332" spans="1:12" x14ac:dyDescent="0.3">
      <c r="A332" s="19"/>
      <c r="B332" s="10"/>
      <c r="C332" s="149"/>
      <c r="D332" s="808"/>
      <c r="E332" s="8"/>
      <c r="H332" s="466"/>
      <c r="I332" s="8"/>
      <c r="J332" s="8"/>
      <c r="K332" s="8"/>
      <c r="L332" s="6"/>
    </row>
    <row r="333" spans="1:12" x14ac:dyDescent="0.3">
      <c r="A333" s="19"/>
      <c r="B333" s="10"/>
      <c r="C333" s="149"/>
      <c r="D333" s="808"/>
      <c r="E333" s="8"/>
      <c r="H333" s="466"/>
      <c r="I333" s="8"/>
      <c r="J333" s="8"/>
      <c r="K333" s="8"/>
      <c r="L333" s="6"/>
    </row>
    <row r="334" spans="1:12" x14ac:dyDescent="0.3">
      <c r="A334" s="19"/>
      <c r="B334" s="10"/>
      <c r="C334" s="149"/>
      <c r="D334" s="808"/>
      <c r="E334" s="8"/>
      <c r="H334" s="466"/>
      <c r="I334" s="8"/>
      <c r="J334" s="8"/>
      <c r="K334" s="8"/>
      <c r="L334" s="6"/>
    </row>
    <row r="335" spans="1:12" x14ac:dyDescent="0.3">
      <c r="A335" s="19"/>
      <c r="B335" s="10"/>
      <c r="C335" s="149"/>
      <c r="D335" s="808"/>
      <c r="E335" s="8"/>
      <c r="H335" s="466"/>
      <c r="I335" s="8"/>
      <c r="J335" s="8"/>
      <c r="K335" s="8"/>
      <c r="L335" s="6"/>
    </row>
    <row r="336" spans="1:12" x14ac:dyDescent="0.3">
      <c r="A336" s="20"/>
      <c r="B336" s="10"/>
      <c r="C336" s="149"/>
      <c r="D336" s="808"/>
      <c r="E336" s="8"/>
      <c r="H336" s="466"/>
      <c r="I336" s="8"/>
      <c r="J336" s="8"/>
      <c r="K336" s="8"/>
      <c r="L336" s="6"/>
    </row>
    <row r="337" spans="1:12" x14ac:dyDescent="0.3">
      <c r="A337" s="20"/>
      <c r="B337" s="21"/>
      <c r="C337" s="22"/>
      <c r="D337" s="808"/>
      <c r="E337" s="8"/>
      <c r="H337" s="466"/>
      <c r="I337" s="8"/>
      <c r="J337" s="8"/>
      <c r="K337" s="8"/>
      <c r="L337" s="6"/>
    </row>
    <row r="338" spans="1:12" x14ac:dyDescent="0.3">
      <c r="A338" s="19"/>
      <c r="B338" s="23"/>
      <c r="C338" s="149"/>
      <c r="D338" s="808"/>
      <c r="E338" s="8"/>
      <c r="H338" s="466"/>
      <c r="I338" s="8"/>
      <c r="J338" s="8"/>
      <c r="K338" s="8"/>
      <c r="L338" s="6"/>
    </row>
    <row r="339" spans="1:12" x14ac:dyDescent="0.3">
      <c r="A339" s="19"/>
      <c r="B339" s="10"/>
      <c r="C339" s="149"/>
      <c r="D339" s="808"/>
      <c r="E339" s="8"/>
      <c r="H339" s="466"/>
      <c r="I339" s="8"/>
      <c r="J339" s="8"/>
      <c r="K339" s="8"/>
      <c r="L339" s="6"/>
    </row>
    <row r="340" spans="1:12" x14ac:dyDescent="0.3">
      <c r="A340" s="8"/>
      <c r="B340" s="8"/>
      <c r="C340" s="136"/>
      <c r="D340" s="808"/>
      <c r="E340" s="8"/>
      <c r="H340" s="466"/>
      <c r="I340" s="8"/>
      <c r="J340" s="8"/>
      <c r="K340" s="8"/>
      <c r="L340" s="6"/>
    </row>
    <row r="341" spans="1:12" x14ac:dyDescent="0.3">
      <c r="A341" s="8"/>
      <c r="B341" s="8"/>
      <c r="C341" s="136"/>
      <c r="D341" s="808"/>
      <c r="E341" s="8"/>
      <c r="H341" s="466"/>
      <c r="I341" s="8"/>
      <c r="J341" s="8"/>
      <c r="K341" s="8"/>
      <c r="L341" s="6"/>
    </row>
    <row r="342" spans="1:12" x14ac:dyDescent="0.3">
      <c r="A342" s="8"/>
      <c r="B342" s="8"/>
      <c r="C342" s="136"/>
      <c r="D342" s="808"/>
      <c r="E342" s="8"/>
      <c r="H342" s="466"/>
      <c r="I342" s="8"/>
      <c r="J342" s="8"/>
      <c r="K342" s="8"/>
      <c r="L342" s="6"/>
    </row>
    <row r="343" spans="1:12" x14ac:dyDescent="0.3">
      <c r="A343" s="8"/>
      <c r="B343" s="8"/>
      <c r="C343" s="136"/>
      <c r="D343" s="808"/>
      <c r="E343" s="8"/>
      <c r="H343" s="466"/>
      <c r="I343" s="8"/>
      <c r="J343" s="8"/>
      <c r="K343" s="8"/>
      <c r="L343" s="6"/>
    </row>
    <row r="344" spans="1:12" x14ac:dyDescent="0.3">
      <c r="A344" s="8"/>
      <c r="B344" s="8"/>
      <c r="C344" s="136"/>
      <c r="D344" s="808"/>
      <c r="E344" s="8"/>
      <c r="H344" s="466"/>
      <c r="I344" s="8"/>
      <c r="J344" s="8"/>
      <c r="K344" s="8"/>
      <c r="L344" s="6"/>
    </row>
    <row r="345" spans="1:12" x14ac:dyDescent="0.3">
      <c r="B345" s="7"/>
      <c r="C345" s="146"/>
      <c r="D345" s="808"/>
      <c r="E345" s="8"/>
      <c r="H345" s="466"/>
      <c r="I345" s="8"/>
      <c r="J345" s="8"/>
      <c r="K345" s="8"/>
      <c r="L345" s="6"/>
    </row>
    <row r="346" spans="1:12" x14ac:dyDescent="0.3">
      <c r="B346" s="7"/>
      <c r="C346" s="146"/>
      <c r="D346" s="808"/>
      <c r="E346" s="8"/>
      <c r="H346" s="466"/>
      <c r="I346" s="8"/>
      <c r="J346" s="8"/>
      <c r="K346" s="8"/>
      <c r="L346" s="6"/>
    </row>
    <row r="347" spans="1:12" x14ac:dyDescent="0.3">
      <c r="B347" s="7"/>
      <c r="C347" s="146"/>
      <c r="D347" s="808"/>
      <c r="E347" s="8"/>
      <c r="H347" s="466"/>
      <c r="I347" s="8"/>
      <c r="J347" s="8"/>
      <c r="K347" s="8"/>
      <c r="L347" s="6"/>
    </row>
    <row r="348" spans="1:12" x14ac:dyDescent="0.3">
      <c r="A348" s="25"/>
      <c r="B348" s="10"/>
      <c r="C348" s="150"/>
      <c r="D348" s="808"/>
      <c r="E348" s="8"/>
      <c r="H348" s="466"/>
      <c r="I348" s="8"/>
      <c r="J348" s="8"/>
      <c r="K348" s="8"/>
      <c r="L348" s="6"/>
    </row>
    <row r="349" spans="1:12" x14ac:dyDescent="0.3">
      <c r="A349" s="25"/>
      <c r="B349" s="10"/>
      <c r="C349" s="151"/>
      <c r="D349" s="808"/>
      <c r="E349" s="8"/>
      <c r="H349" s="466"/>
      <c r="I349" s="8"/>
      <c r="J349" s="8"/>
      <c r="K349" s="8"/>
      <c r="L349" s="6"/>
    </row>
    <row r="350" spans="1:12" x14ac:dyDescent="0.3">
      <c r="A350" s="25"/>
      <c r="B350" s="10"/>
      <c r="C350" s="152"/>
      <c r="D350" s="808"/>
      <c r="E350" s="8"/>
      <c r="H350" s="466"/>
      <c r="I350" s="8"/>
      <c r="J350" s="8"/>
      <c r="K350" s="8"/>
      <c r="L350" s="6"/>
    </row>
    <row r="351" spans="1:12" x14ac:dyDescent="0.3">
      <c r="A351" s="25"/>
      <c r="B351" s="10"/>
      <c r="C351" s="152"/>
      <c r="D351" s="808"/>
      <c r="E351" s="8"/>
      <c r="H351" s="466"/>
      <c r="I351" s="8"/>
      <c r="J351" s="8"/>
      <c r="K351" s="8"/>
      <c r="L351" s="6"/>
    </row>
    <row r="352" spans="1:12" x14ac:dyDescent="0.3">
      <c r="A352" s="25"/>
      <c r="B352" s="10"/>
      <c r="C352" s="152"/>
      <c r="D352" s="808"/>
      <c r="E352" s="8"/>
      <c r="H352" s="466"/>
      <c r="I352" s="8"/>
      <c r="J352" s="8"/>
      <c r="K352" s="8"/>
      <c r="L352" s="6"/>
    </row>
    <row r="353" spans="1:12" x14ac:dyDescent="0.3">
      <c r="A353" s="25"/>
      <c r="B353" s="10"/>
      <c r="C353" s="152"/>
      <c r="D353" s="808"/>
      <c r="E353" s="8"/>
      <c r="H353" s="466"/>
      <c r="I353" s="8"/>
      <c r="J353" s="8"/>
      <c r="K353" s="8"/>
      <c r="L353" s="6"/>
    </row>
    <row r="354" spans="1:12" x14ac:dyDescent="0.3">
      <c r="D354" s="808"/>
      <c r="E354" s="8"/>
      <c r="H354" s="466"/>
      <c r="I354" s="8"/>
      <c r="J354" s="8"/>
      <c r="K354" s="8"/>
      <c r="L354" s="6"/>
    </row>
    <row r="355" spans="1:12" x14ac:dyDescent="0.3">
      <c r="D355" s="808"/>
      <c r="E355" s="8"/>
      <c r="H355" s="466"/>
      <c r="I355" s="8"/>
      <c r="J355" s="8"/>
      <c r="K355" s="8"/>
      <c r="L355" s="6"/>
    </row>
    <row r="356" spans="1:12" x14ac:dyDescent="0.3">
      <c r="D356" s="808"/>
      <c r="E356" s="8"/>
      <c r="H356" s="466"/>
      <c r="I356" s="8"/>
      <c r="J356" s="8"/>
      <c r="K356" s="8"/>
      <c r="L356" s="6"/>
    </row>
    <row r="357" spans="1:12" x14ac:dyDescent="0.3">
      <c r="D357" s="808"/>
      <c r="E357" s="8"/>
      <c r="H357" s="466"/>
      <c r="I357" s="8"/>
      <c r="J357" s="8"/>
      <c r="K357" s="8"/>
      <c r="L357" s="6"/>
    </row>
    <row r="358" spans="1:12" x14ac:dyDescent="0.3">
      <c r="D358" s="808"/>
      <c r="E358" s="8"/>
      <c r="H358" s="466"/>
      <c r="I358" s="8"/>
      <c r="J358" s="8"/>
      <c r="K358" s="8"/>
      <c r="L358" s="6"/>
    </row>
    <row r="359" spans="1:12" x14ac:dyDescent="0.3">
      <c r="D359" s="808"/>
      <c r="E359" s="8"/>
      <c r="H359" s="466"/>
      <c r="I359" s="8"/>
      <c r="J359" s="818"/>
      <c r="K359" s="8"/>
      <c r="L359" s="6"/>
    </row>
    <row r="360" spans="1:12" x14ac:dyDescent="0.3">
      <c r="D360" s="808"/>
      <c r="E360" s="8"/>
      <c r="H360" s="466"/>
      <c r="I360" s="8"/>
      <c r="J360" s="818"/>
      <c r="K360" s="8"/>
      <c r="L360" s="6"/>
    </row>
    <row r="361" spans="1:12" x14ac:dyDescent="0.3">
      <c r="D361" s="808"/>
      <c r="E361" s="8"/>
      <c r="H361" s="466"/>
      <c r="I361" s="8"/>
      <c r="J361" s="818"/>
      <c r="K361" s="8"/>
      <c r="L361" s="6"/>
    </row>
    <row r="362" spans="1:12" x14ac:dyDescent="0.3">
      <c r="A362" s="25"/>
      <c r="B362" s="10"/>
      <c r="C362" s="152"/>
      <c r="D362" s="808"/>
      <c r="E362" s="8"/>
      <c r="H362" s="466"/>
      <c r="I362" s="8"/>
      <c r="J362" s="818"/>
      <c r="K362" s="8"/>
      <c r="L362" s="6"/>
    </row>
    <row r="363" spans="1:12" x14ac:dyDescent="0.3">
      <c r="A363" s="25"/>
      <c r="B363" s="20"/>
      <c r="C363" s="153"/>
      <c r="D363" s="808"/>
      <c r="E363" s="8"/>
      <c r="H363" s="466"/>
      <c r="I363" s="8"/>
      <c r="J363" s="818"/>
      <c r="K363" s="8"/>
      <c r="L363" s="6"/>
    </row>
    <row r="364" spans="1:12" x14ac:dyDescent="0.3">
      <c r="A364" s="25"/>
      <c r="B364" s="20"/>
      <c r="C364" s="153"/>
      <c r="D364" s="808"/>
      <c r="E364" s="8"/>
      <c r="H364" s="466"/>
      <c r="I364" s="8"/>
      <c r="J364" s="818"/>
      <c r="K364" s="8"/>
      <c r="L364" s="6"/>
    </row>
    <row r="365" spans="1:12" ht="15.6" x14ac:dyDescent="0.3">
      <c r="A365" s="25"/>
      <c r="B365" s="19"/>
      <c r="C365" s="154"/>
      <c r="D365" s="808"/>
      <c r="E365" s="8"/>
      <c r="H365" s="466"/>
      <c r="I365" s="8"/>
      <c r="J365" s="818"/>
      <c r="K365" s="7"/>
    </row>
    <row r="366" spans="1:12" ht="15.6" x14ac:dyDescent="0.3">
      <c r="A366" s="25"/>
      <c r="B366" s="19"/>
      <c r="C366" s="155"/>
      <c r="D366" s="808"/>
      <c r="E366" s="8"/>
      <c r="H366" s="466"/>
      <c r="I366" s="8"/>
      <c r="J366" s="818"/>
      <c r="K366" s="7"/>
    </row>
    <row r="367" spans="1:12" ht="15.6" x14ac:dyDescent="0.3">
      <c r="B367" s="19"/>
      <c r="C367" s="155"/>
      <c r="D367" s="808"/>
      <c r="E367" s="8"/>
      <c r="H367" s="466"/>
      <c r="I367" s="8"/>
      <c r="J367" s="818"/>
      <c r="K367" s="7"/>
    </row>
    <row r="368" spans="1:12" ht="15.6" x14ac:dyDescent="0.3">
      <c r="B368" s="19"/>
      <c r="C368" s="155"/>
      <c r="D368" s="808"/>
      <c r="E368" s="8"/>
      <c r="H368" s="466"/>
      <c r="I368" s="8"/>
      <c r="J368" s="818"/>
      <c r="K368" s="7"/>
    </row>
    <row r="369" spans="2:11" x14ac:dyDescent="0.3">
      <c r="B369" s="19"/>
      <c r="C369" s="153"/>
      <c r="E369" s="8"/>
      <c r="H369" s="466"/>
      <c r="I369" s="8"/>
      <c r="J369" s="818"/>
      <c r="K369" s="7"/>
    </row>
    <row r="370" spans="2:11" x14ac:dyDescent="0.3">
      <c r="B370" s="7"/>
      <c r="C370" s="146"/>
      <c r="E370" s="6"/>
      <c r="I370" s="6"/>
      <c r="J370" s="818"/>
      <c r="K370" s="7"/>
    </row>
    <row r="371" spans="2:11" x14ac:dyDescent="0.3">
      <c r="B371" s="7"/>
      <c r="C371" s="146"/>
      <c r="E371" s="6"/>
      <c r="I371" s="6"/>
      <c r="J371" s="818"/>
      <c r="K371" s="7"/>
    </row>
    <row r="372" spans="2:11" x14ac:dyDescent="0.3">
      <c r="B372" s="7"/>
      <c r="C372" s="146"/>
      <c r="K372" s="7"/>
    </row>
    <row r="373" spans="2:11" x14ac:dyDescent="0.3">
      <c r="B373" s="7"/>
      <c r="C373" s="146"/>
      <c r="K373" s="7"/>
    </row>
    <row r="374" spans="2:11" x14ac:dyDescent="0.3">
      <c r="B374" s="7"/>
      <c r="C374" s="146"/>
      <c r="K374" s="7"/>
    </row>
  </sheetData>
  <mergeCells count="8">
    <mergeCell ref="A292:C292"/>
    <mergeCell ref="A296:C296"/>
    <mergeCell ref="A4:C4"/>
    <mergeCell ref="A5:C5"/>
    <mergeCell ref="A241:C241"/>
    <mergeCell ref="A285:C285"/>
    <mergeCell ref="A290:C290"/>
    <mergeCell ref="A245:C245"/>
  </mergeCells>
  <pageMargins left="0" right="0" top="0.74803149606299213" bottom="0.74803149606299213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Y113"/>
  <sheetViews>
    <sheetView workbookViewId="0">
      <selection activeCell="Q19" sqref="Q19"/>
    </sheetView>
  </sheetViews>
  <sheetFormatPr defaultRowHeight="14.4" x14ac:dyDescent="0.3"/>
  <cols>
    <col min="1" max="1" width="3.109375" customWidth="1"/>
    <col min="2" max="2" width="4.109375" customWidth="1"/>
    <col min="3" max="3" width="5.33203125" customWidth="1"/>
    <col min="4" max="4" width="6.88671875" customWidth="1"/>
    <col min="5" max="5" width="7.5546875" customWidth="1"/>
    <col min="6" max="6" width="32.44140625" bestFit="1" customWidth="1"/>
    <col min="7" max="7" width="10.6640625" bestFit="1" customWidth="1"/>
    <col min="8" max="8" width="11.88671875" customWidth="1"/>
    <col min="9" max="10" width="11.5546875" customWidth="1"/>
    <col min="11" max="11" width="11.88671875" customWidth="1"/>
    <col min="12" max="13" width="11.33203125" customWidth="1"/>
    <col min="253" max="253" width="3.109375" customWidth="1"/>
    <col min="254" max="254" width="4.109375" customWidth="1"/>
    <col min="255" max="255" width="5.33203125" customWidth="1"/>
    <col min="256" max="256" width="6.88671875" customWidth="1"/>
    <col min="257" max="257" width="7.5546875" customWidth="1"/>
    <col min="258" max="258" width="25.5546875" customWidth="1"/>
    <col min="259" max="259" width="10.6640625" customWidth="1"/>
    <col min="260" max="260" width="0" hidden="1" customWidth="1"/>
    <col min="261" max="261" width="10.5546875" customWidth="1"/>
    <col min="262" max="262" width="11.109375" customWidth="1"/>
    <col min="263" max="263" width="10.33203125" customWidth="1"/>
    <col min="264" max="264" width="11.33203125" customWidth="1"/>
    <col min="509" max="509" width="3.109375" customWidth="1"/>
    <col min="510" max="510" width="4.109375" customWidth="1"/>
    <col min="511" max="511" width="5.33203125" customWidth="1"/>
    <col min="512" max="512" width="6.88671875" customWidth="1"/>
    <col min="513" max="513" width="7.5546875" customWidth="1"/>
    <col min="514" max="514" width="25.5546875" customWidth="1"/>
    <col min="515" max="515" width="10.6640625" customWidth="1"/>
    <col min="516" max="516" width="0" hidden="1" customWidth="1"/>
    <col min="517" max="517" width="10.5546875" customWidth="1"/>
    <col min="518" max="518" width="11.109375" customWidth="1"/>
    <col min="519" max="519" width="10.33203125" customWidth="1"/>
    <col min="520" max="520" width="11.33203125" customWidth="1"/>
    <col min="765" max="765" width="3.109375" customWidth="1"/>
    <col min="766" max="766" width="4.109375" customWidth="1"/>
    <col min="767" max="767" width="5.33203125" customWidth="1"/>
    <col min="768" max="768" width="6.88671875" customWidth="1"/>
    <col min="769" max="769" width="7.5546875" customWidth="1"/>
    <col min="770" max="770" width="25.5546875" customWidth="1"/>
    <col min="771" max="771" width="10.6640625" customWidth="1"/>
    <col min="772" max="772" width="0" hidden="1" customWidth="1"/>
    <col min="773" max="773" width="10.5546875" customWidth="1"/>
    <col min="774" max="774" width="11.109375" customWidth="1"/>
    <col min="775" max="775" width="10.33203125" customWidth="1"/>
    <col min="776" max="776" width="11.33203125" customWidth="1"/>
    <col min="1021" max="1021" width="3.109375" customWidth="1"/>
    <col min="1022" max="1022" width="4.109375" customWidth="1"/>
    <col min="1023" max="1023" width="5.33203125" customWidth="1"/>
    <col min="1024" max="1024" width="6.88671875" customWidth="1"/>
    <col min="1025" max="1025" width="7.5546875" customWidth="1"/>
    <col min="1026" max="1026" width="25.5546875" customWidth="1"/>
    <col min="1027" max="1027" width="10.6640625" customWidth="1"/>
    <col min="1028" max="1028" width="0" hidden="1" customWidth="1"/>
    <col min="1029" max="1029" width="10.5546875" customWidth="1"/>
    <col min="1030" max="1030" width="11.109375" customWidth="1"/>
    <col min="1031" max="1031" width="10.33203125" customWidth="1"/>
    <col min="1032" max="1032" width="11.33203125" customWidth="1"/>
    <col min="1277" max="1277" width="3.109375" customWidth="1"/>
    <col min="1278" max="1278" width="4.109375" customWidth="1"/>
    <col min="1279" max="1279" width="5.33203125" customWidth="1"/>
    <col min="1280" max="1280" width="6.88671875" customWidth="1"/>
    <col min="1281" max="1281" width="7.5546875" customWidth="1"/>
    <col min="1282" max="1282" width="25.5546875" customWidth="1"/>
    <col min="1283" max="1283" width="10.6640625" customWidth="1"/>
    <col min="1284" max="1284" width="0" hidden="1" customWidth="1"/>
    <col min="1285" max="1285" width="10.5546875" customWidth="1"/>
    <col min="1286" max="1286" width="11.109375" customWidth="1"/>
    <col min="1287" max="1287" width="10.33203125" customWidth="1"/>
    <col min="1288" max="1288" width="11.33203125" customWidth="1"/>
    <col min="1533" max="1533" width="3.109375" customWidth="1"/>
    <col min="1534" max="1534" width="4.109375" customWidth="1"/>
    <col min="1535" max="1535" width="5.33203125" customWidth="1"/>
    <col min="1536" max="1536" width="6.88671875" customWidth="1"/>
    <col min="1537" max="1537" width="7.5546875" customWidth="1"/>
    <col min="1538" max="1538" width="25.5546875" customWidth="1"/>
    <col min="1539" max="1539" width="10.6640625" customWidth="1"/>
    <col min="1540" max="1540" width="0" hidden="1" customWidth="1"/>
    <col min="1541" max="1541" width="10.5546875" customWidth="1"/>
    <col min="1542" max="1542" width="11.109375" customWidth="1"/>
    <col min="1543" max="1543" width="10.33203125" customWidth="1"/>
    <col min="1544" max="1544" width="11.33203125" customWidth="1"/>
    <col min="1789" max="1789" width="3.109375" customWidth="1"/>
    <col min="1790" max="1790" width="4.109375" customWidth="1"/>
    <col min="1791" max="1791" width="5.33203125" customWidth="1"/>
    <col min="1792" max="1792" width="6.88671875" customWidth="1"/>
    <col min="1793" max="1793" width="7.5546875" customWidth="1"/>
    <col min="1794" max="1794" width="25.5546875" customWidth="1"/>
    <col min="1795" max="1795" width="10.6640625" customWidth="1"/>
    <col min="1796" max="1796" width="0" hidden="1" customWidth="1"/>
    <col min="1797" max="1797" width="10.5546875" customWidth="1"/>
    <col min="1798" max="1798" width="11.109375" customWidth="1"/>
    <col min="1799" max="1799" width="10.33203125" customWidth="1"/>
    <col min="1800" max="1800" width="11.33203125" customWidth="1"/>
    <col min="2045" max="2045" width="3.109375" customWidth="1"/>
    <col min="2046" max="2046" width="4.109375" customWidth="1"/>
    <col min="2047" max="2047" width="5.33203125" customWidth="1"/>
    <col min="2048" max="2048" width="6.88671875" customWidth="1"/>
    <col min="2049" max="2049" width="7.5546875" customWidth="1"/>
    <col min="2050" max="2050" width="25.5546875" customWidth="1"/>
    <col min="2051" max="2051" width="10.6640625" customWidth="1"/>
    <col min="2052" max="2052" width="0" hidden="1" customWidth="1"/>
    <col min="2053" max="2053" width="10.5546875" customWidth="1"/>
    <col min="2054" max="2054" width="11.109375" customWidth="1"/>
    <col min="2055" max="2055" width="10.33203125" customWidth="1"/>
    <col min="2056" max="2056" width="11.33203125" customWidth="1"/>
    <col min="2301" max="2301" width="3.109375" customWidth="1"/>
    <col min="2302" max="2302" width="4.109375" customWidth="1"/>
    <col min="2303" max="2303" width="5.33203125" customWidth="1"/>
    <col min="2304" max="2304" width="6.88671875" customWidth="1"/>
    <col min="2305" max="2305" width="7.5546875" customWidth="1"/>
    <col min="2306" max="2306" width="25.5546875" customWidth="1"/>
    <col min="2307" max="2307" width="10.6640625" customWidth="1"/>
    <col min="2308" max="2308" width="0" hidden="1" customWidth="1"/>
    <col min="2309" max="2309" width="10.5546875" customWidth="1"/>
    <col min="2310" max="2310" width="11.109375" customWidth="1"/>
    <col min="2311" max="2311" width="10.33203125" customWidth="1"/>
    <col min="2312" max="2312" width="11.33203125" customWidth="1"/>
    <col min="2557" max="2557" width="3.109375" customWidth="1"/>
    <col min="2558" max="2558" width="4.109375" customWidth="1"/>
    <col min="2559" max="2559" width="5.33203125" customWidth="1"/>
    <col min="2560" max="2560" width="6.88671875" customWidth="1"/>
    <col min="2561" max="2561" width="7.5546875" customWidth="1"/>
    <col min="2562" max="2562" width="25.5546875" customWidth="1"/>
    <col min="2563" max="2563" width="10.6640625" customWidth="1"/>
    <col min="2564" max="2564" width="0" hidden="1" customWidth="1"/>
    <col min="2565" max="2565" width="10.5546875" customWidth="1"/>
    <col min="2566" max="2566" width="11.109375" customWidth="1"/>
    <col min="2567" max="2567" width="10.33203125" customWidth="1"/>
    <col min="2568" max="2568" width="11.33203125" customWidth="1"/>
    <col min="2813" max="2813" width="3.109375" customWidth="1"/>
    <col min="2814" max="2814" width="4.109375" customWidth="1"/>
    <col min="2815" max="2815" width="5.33203125" customWidth="1"/>
    <col min="2816" max="2816" width="6.88671875" customWidth="1"/>
    <col min="2817" max="2817" width="7.5546875" customWidth="1"/>
    <col min="2818" max="2818" width="25.5546875" customWidth="1"/>
    <col min="2819" max="2819" width="10.6640625" customWidth="1"/>
    <col min="2820" max="2820" width="0" hidden="1" customWidth="1"/>
    <col min="2821" max="2821" width="10.5546875" customWidth="1"/>
    <col min="2822" max="2822" width="11.109375" customWidth="1"/>
    <col min="2823" max="2823" width="10.33203125" customWidth="1"/>
    <col min="2824" max="2824" width="11.33203125" customWidth="1"/>
    <col min="3069" max="3069" width="3.109375" customWidth="1"/>
    <col min="3070" max="3070" width="4.109375" customWidth="1"/>
    <col min="3071" max="3071" width="5.33203125" customWidth="1"/>
    <col min="3072" max="3072" width="6.88671875" customWidth="1"/>
    <col min="3073" max="3073" width="7.5546875" customWidth="1"/>
    <col min="3074" max="3074" width="25.5546875" customWidth="1"/>
    <col min="3075" max="3075" width="10.6640625" customWidth="1"/>
    <col min="3076" max="3076" width="0" hidden="1" customWidth="1"/>
    <col min="3077" max="3077" width="10.5546875" customWidth="1"/>
    <col min="3078" max="3078" width="11.109375" customWidth="1"/>
    <col min="3079" max="3079" width="10.33203125" customWidth="1"/>
    <col min="3080" max="3080" width="11.33203125" customWidth="1"/>
    <col min="3325" max="3325" width="3.109375" customWidth="1"/>
    <col min="3326" max="3326" width="4.109375" customWidth="1"/>
    <col min="3327" max="3327" width="5.33203125" customWidth="1"/>
    <col min="3328" max="3328" width="6.88671875" customWidth="1"/>
    <col min="3329" max="3329" width="7.5546875" customWidth="1"/>
    <col min="3330" max="3330" width="25.5546875" customWidth="1"/>
    <col min="3331" max="3331" width="10.6640625" customWidth="1"/>
    <col min="3332" max="3332" width="0" hidden="1" customWidth="1"/>
    <col min="3333" max="3333" width="10.5546875" customWidth="1"/>
    <col min="3334" max="3334" width="11.109375" customWidth="1"/>
    <col min="3335" max="3335" width="10.33203125" customWidth="1"/>
    <col min="3336" max="3336" width="11.33203125" customWidth="1"/>
    <col min="3581" max="3581" width="3.109375" customWidth="1"/>
    <col min="3582" max="3582" width="4.109375" customWidth="1"/>
    <col min="3583" max="3583" width="5.33203125" customWidth="1"/>
    <col min="3584" max="3584" width="6.88671875" customWidth="1"/>
    <col min="3585" max="3585" width="7.5546875" customWidth="1"/>
    <col min="3586" max="3586" width="25.5546875" customWidth="1"/>
    <col min="3587" max="3587" width="10.6640625" customWidth="1"/>
    <col min="3588" max="3588" width="0" hidden="1" customWidth="1"/>
    <col min="3589" max="3589" width="10.5546875" customWidth="1"/>
    <col min="3590" max="3590" width="11.109375" customWidth="1"/>
    <col min="3591" max="3591" width="10.33203125" customWidth="1"/>
    <col min="3592" max="3592" width="11.33203125" customWidth="1"/>
    <col min="3837" max="3837" width="3.109375" customWidth="1"/>
    <col min="3838" max="3838" width="4.109375" customWidth="1"/>
    <col min="3839" max="3839" width="5.33203125" customWidth="1"/>
    <col min="3840" max="3840" width="6.88671875" customWidth="1"/>
    <col min="3841" max="3841" width="7.5546875" customWidth="1"/>
    <col min="3842" max="3842" width="25.5546875" customWidth="1"/>
    <col min="3843" max="3843" width="10.6640625" customWidth="1"/>
    <col min="3844" max="3844" width="0" hidden="1" customWidth="1"/>
    <col min="3845" max="3845" width="10.5546875" customWidth="1"/>
    <col min="3846" max="3846" width="11.109375" customWidth="1"/>
    <col min="3847" max="3847" width="10.33203125" customWidth="1"/>
    <col min="3848" max="3848" width="11.33203125" customWidth="1"/>
    <col min="4093" max="4093" width="3.109375" customWidth="1"/>
    <col min="4094" max="4094" width="4.109375" customWidth="1"/>
    <col min="4095" max="4095" width="5.33203125" customWidth="1"/>
    <col min="4096" max="4096" width="6.88671875" customWidth="1"/>
    <col min="4097" max="4097" width="7.5546875" customWidth="1"/>
    <col min="4098" max="4098" width="25.5546875" customWidth="1"/>
    <col min="4099" max="4099" width="10.6640625" customWidth="1"/>
    <col min="4100" max="4100" width="0" hidden="1" customWidth="1"/>
    <col min="4101" max="4101" width="10.5546875" customWidth="1"/>
    <col min="4102" max="4102" width="11.109375" customWidth="1"/>
    <col min="4103" max="4103" width="10.33203125" customWidth="1"/>
    <col min="4104" max="4104" width="11.33203125" customWidth="1"/>
    <col min="4349" max="4349" width="3.109375" customWidth="1"/>
    <col min="4350" max="4350" width="4.109375" customWidth="1"/>
    <col min="4351" max="4351" width="5.33203125" customWidth="1"/>
    <col min="4352" max="4352" width="6.88671875" customWidth="1"/>
    <col min="4353" max="4353" width="7.5546875" customWidth="1"/>
    <col min="4354" max="4354" width="25.5546875" customWidth="1"/>
    <col min="4355" max="4355" width="10.6640625" customWidth="1"/>
    <col min="4356" max="4356" width="0" hidden="1" customWidth="1"/>
    <col min="4357" max="4357" width="10.5546875" customWidth="1"/>
    <col min="4358" max="4358" width="11.109375" customWidth="1"/>
    <col min="4359" max="4359" width="10.33203125" customWidth="1"/>
    <col min="4360" max="4360" width="11.33203125" customWidth="1"/>
    <col min="4605" max="4605" width="3.109375" customWidth="1"/>
    <col min="4606" max="4606" width="4.109375" customWidth="1"/>
    <col min="4607" max="4607" width="5.33203125" customWidth="1"/>
    <col min="4608" max="4608" width="6.88671875" customWidth="1"/>
    <col min="4609" max="4609" width="7.5546875" customWidth="1"/>
    <col min="4610" max="4610" width="25.5546875" customWidth="1"/>
    <col min="4611" max="4611" width="10.6640625" customWidth="1"/>
    <col min="4612" max="4612" width="0" hidden="1" customWidth="1"/>
    <col min="4613" max="4613" width="10.5546875" customWidth="1"/>
    <col min="4614" max="4614" width="11.109375" customWidth="1"/>
    <col min="4615" max="4615" width="10.33203125" customWidth="1"/>
    <col min="4616" max="4616" width="11.33203125" customWidth="1"/>
    <col min="4861" max="4861" width="3.109375" customWidth="1"/>
    <col min="4862" max="4862" width="4.109375" customWidth="1"/>
    <col min="4863" max="4863" width="5.33203125" customWidth="1"/>
    <col min="4864" max="4864" width="6.88671875" customWidth="1"/>
    <col min="4865" max="4865" width="7.5546875" customWidth="1"/>
    <col min="4866" max="4866" width="25.5546875" customWidth="1"/>
    <col min="4867" max="4867" width="10.6640625" customWidth="1"/>
    <col min="4868" max="4868" width="0" hidden="1" customWidth="1"/>
    <col min="4869" max="4869" width="10.5546875" customWidth="1"/>
    <col min="4870" max="4870" width="11.109375" customWidth="1"/>
    <col min="4871" max="4871" width="10.33203125" customWidth="1"/>
    <col min="4872" max="4872" width="11.33203125" customWidth="1"/>
    <col min="5117" max="5117" width="3.109375" customWidth="1"/>
    <col min="5118" max="5118" width="4.109375" customWidth="1"/>
    <col min="5119" max="5119" width="5.33203125" customWidth="1"/>
    <col min="5120" max="5120" width="6.88671875" customWidth="1"/>
    <col min="5121" max="5121" width="7.5546875" customWidth="1"/>
    <col min="5122" max="5122" width="25.5546875" customWidth="1"/>
    <col min="5123" max="5123" width="10.6640625" customWidth="1"/>
    <col min="5124" max="5124" width="0" hidden="1" customWidth="1"/>
    <col min="5125" max="5125" width="10.5546875" customWidth="1"/>
    <col min="5126" max="5126" width="11.109375" customWidth="1"/>
    <col min="5127" max="5127" width="10.33203125" customWidth="1"/>
    <col min="5128" max="5128" width="11.33203125" customWidth="1"/>
    <col min="5373" max="5373" width="3.109375" customWidth="1"/>
    <col min="5374" max="5374" width="4.109375" customWidth="1"/>
    <col min="5375" max="5375" width="5.33203125" customWidth="1"/>
    <col min="5376" max="5376" width="6.88671875" customWidth="1"/>
    <col min="5377" max="5377" width="7.5546875" customWidth="1"/>
    <col min="5378" max="5378" width="25.5546875" customWidth="1"/>
    <col min="5379" max="5379" width="10.6640625" customWidth="1"/>
    <col min="5380" max="5380" width="0" hidden="1" customWidth="1"/>
    <col min="5381" max="5381" width="10.5546875" customWidth="1"/>
    <col min="5382" max="5382" width="11.109375" customWidth="1"/>
    <col min="5383" max="5383" width="10.33203125" customWidth="1"/>
    <col min="5384" max="5384" width="11.33203125" customWidth="1"/>
    <col min="5629" max="5629" width="3.109375" customWidth="1"/>
    <col min="5630" max="5630" width="4.109375" customWidth="1"/>
    <col min="5631" max="5631" width="5.33203125" customWidth="1"/>
    <col min="5632" max="5632" width="6.88671875" customWidth="1"/>
    <col min="5633" max="5633" width="7.5546875" customWidth="1"/>
    <col min="5634" max="5634" width="25.5546875" customWidth="1"/>
    <col min="5635" max="5635" width="10.6640625" customWidth="1"/>
    <col min="5636" max="5636" width="0" hidden="1" customWidth="1"/>
    <col min="5637" max="5637" width="10.5546875" customWidth="1"/>
    <col min="5638" max="5638" width="11.109375" customWidth="1"/>
    <col min="5639" max="5639" width="10.33203125" customWidth="1"/>
    <col min="5640" max="5640" width="11.33203125" customWidth="1"/>
    <col min="5885" max="5885" width="3.109375" customWidth="1"/>
    <col min="5886" max="5886" width="4.109375" customWidth="1"/>
    <col min="5887" max="5887" width="5.33203125" customWidth="1"/>
    <col min="5888" max="5888" width="6.88671875" customWidth="1"/>
    <col min="5889" max="5889" width="7.5546875" customWidth="1"/>
    <col min="5890" max="5890" width="25.5546875" customWidth="1"/>
    <col min="5891" max="5891" width="10.6640625" customWidth="1"/>
    <col min="5892" max="5892" width="0" hidden="1" customWidth="1"/>
    <col min="5893" max="5893" width="10.5546875" customWidth="1"/>
    <col min="5894" max="5894" width="11.109375" customWidth="1"/>
    <col min="5895" max="5895" width="10.33203125" customWidth="1"/>
    <col min="5896" max="5896" width="11.33203125" customWidth="1"/>
    <col min="6141" max="6141" width="3.109375" customWidth="1"/>
    <col min="6142" max="6142" width="4.109375" customWidth="1"/>
    <col min="6143" max="6143" width="5.33203125" customWidth="1"/>
    <col min="6144" max="6144" width="6.88671875" customWidth="1"/>
    <col min="6145" max="6145" width="7.5546875" customWidth="1"/>
    <col min="6146" max="6146" width="25.5546875" customWidth="1"/>
    <col min="6147" max="6147" width="10.6640625" customWidth="1"/>
    <col min="6148" max="6148" width="0" hidden="1" customWidth="1"/>
    <col min="6149" max="6149" width="10.5546875" customWidth="1"/>
    <col min="6150" max="6150" width="11.109375" customWidth="1"/>
    <col min="6151" max="6151" width="10.33203125" customWidth="1"/>
    <col min="6152" max="6152" width="11.33203125" customWidth="1"/>
    <col min="6397" max="6397" width="3.109375" customWidth="1"/>
    <col min="6398" max="6398" width="4.109375" customWidth="1"/>
    <col min="6399" max="6399" width="5.33203125" customWidth="1"/>
    <col min="6400" max="6400" width="6.88671875" customWidth="1"/>
    <col min="6401" max="6401" width="7.5546875" customWidth="1"/>
    <col min="6402" max="6402" width="25.5546875" customWidth="1"/>
    <col min="6403" max="6403" width="10.6640625" customWidth="1"/>
    <col min="6404" max="6404" width="0" hidden="1" customWidth="1"/>
    <col min="6405" max="6405" width="10.5546875" customWidth="1"/>
    <col min="6406" max="6406" width="11.109375" customWidth="1"/>
    <col min="6407" max="6407" width="10.33203125" customWidth="1"/>
    <col min="6408" max="6408" width="11.33203125" customWidth="1"/>
    <col min="6653" max="6653" width="3.109375" customWidth="1"/>
    <col min="6654" max="6654" width="4.109375" customWidth="1"/>
    <col min="6655" max="6655" width="5.33203125" customWidth="1"/>
    <col min="6656" max="6656" width="6.88671875" customWidth="1"/>
    <col min="6657" max="6657" width="7.5546875" customWidth="1"/>
    <col min="6658" max="6658" width="25.5546875" customWidth="1"/>
    <col min="6659" max="6659" width="10.6640625" customWidth="1"/>
    <col min="6660" max="6660" width="0" hidden="1" customWidth="1"/>
    <col min="6661" max="6661" width="10.5546875" customWidth="1"/>
    <col min="6662" max="6662" width="11.109375" customWidth="1"/>
    <col min="6663" max="6663" width="10.33203125" customWidth="1"/>
    <col min="6664" max="6664" width="11.33203125" customWidth="1"/>
    <col min="6909" max="6909" width="3.109375" customWidth="1"/>
    <col min="6910" max="6910" width="4.109375" customWidth="1"/>
    <col min="6911" max="6911" width="5.33203125" customWidth="1"/>
    <col min="6912" max="6912" width="6.88671875" customWidth="1"/>
    <col min="6913" max="6913" width="7.5546875" customWidth="1"/>
    <col min="6914" max="6914" width="25.5546875" customWidth="1"/>
    <col min="6915" max="6915" width="10.6640625" customWidth="1"/>
    <col min="6916" max="6916" width="0" hidden="1" customWidth="1"/>
    <col min="6917" max="6917" width="10.5546875" customWidth="1"/>
    <col min="6918" max="6918" width="11.109375" customWidth="1"/>
    <col min="6919" max="6919" width="10.33203125" customWidth="1"/>
    <col min="6920" max="6920" width="11.33203125" customWidth="1"/>
    <col min="7165" max="7165" width="3.109375" customWidth="1"/>
    <col min="7166" max="7166" width="4.109375" customWidth="1"/>
    <col min="7167" max="7167" width="5.33203125" customWidth="1"/>
    <col min="7168" max="7168" width="6.88671875" customWidth="1"/>
    <col min="7169" max="7169" width="7.5546875" customWidth="1"/>
    <col min="7170" max="7170" width="25.5546875" customWidth="1"/>
    <col min="7171" max="7171" width="10.6640625" customWidth="1"/>
    <col min="7172" max="7172" width="0" hidden="1" customWidth="1"/>
    <col min="7173" max="7173" width="10.5546875" customWidth="1"/>
    <col min="7174" max="7174" width="11.109375" customWidth="1"/>
    <col min="7175" max="7175" width="10.33203125" customWidth="1"/>
    <col min="7176" max="7176" width="11.33203125" customWidth="1"/>
    <col min="7421" max="7421" width="3.109375" customWidth="1"/>
    <col min="7422" max="7422" width="4.109375" customWidth="1"/>
    <col min="7423" max="7423" width="5.33203125" customWidth="1"/>
    <col min="7424" max="7424" width="6.88671875" customWidth="1"/>
    <col min="7425" max="7425" width="7.5546875" customWidth="1"/>
    <col min="7426" max="7426" width="25.5546875" customWidth="1"/>
    <col min="7427" max="7427" width="10.6640625" customWidth="1"/>
    <col min="7428" max="7428" width="0" hidden="1" customWidth="1"/>
    <col min="7429" max="7429" width="10.5546875" customWidth="1"/>
    <col min="7430" max="7430" width="11.109375" customWidth="1"/>
    <col min="7431" max="7431" width="10.33203125" customWidth="1"/>
    <col min="7432" max="7432" width="11.33203125" customWidth="1"/>
    <col min="7677" max="7677" width="3.109375" customWidth="1"/>
    <col min="7678" max="7678" width="4.109375" customWidth="1"/>
    <col min="7679" max="7679" width="5.33203125" customWidth="1"/>
    <col min="7680" max="7680" width="6.88671875" customWidth="1"/>
    <col min="7681" max="7681" width="7.5546875" customWidth="1"/>
    <col min="7682" max="7682" width="25.5546875" customWidth="1"/>
    <col min="7683" max="7683" width="10.6640625" customWidth="1"/>
    <col min="7684" max="7684" width="0" hidden="1" customWidth="1"/>
    <col min="7685" max="7685" width="10.5546875" customWidth="1"/>
    <col min="7686" max="7686" width="11.109375" customWidth="1"/>
    <col min="7687" max="7687" width="10.33203125" customWidth="1"/>
    <col min="7688" max="7688" width="11.33203125" customWidth="1"/>
    <col min="7933" max="7933" width="3.109375" customWidth="1"/>
    <col min="7934" max="7934" width="4.109375" customWidth="1"/>
    <col min="7935" max="7935" width="5.33203125" customWidth="1"/>
    <col min="7936" max="7936" width="6.88671875" customWidth="1"/>
    <col min="7937" max="7937" width="7.5546875" customWidth="1"/>
    <col min="7938" max="7938" width="25.5546875" customWidth="1"/>
    <col min="7939" max="7939" width="10.6640625" customWidth="1"/>
    <col min="7940" max="7940" width="0" hidden="1" customWidth="1"/>
    <col min="7941" max="7941" width="10.5546875" customWidth="1"/>
    <col min="7942" max="7942" width="11.109375" customWidth="1"/>
    <col min="7943" max="7943" width="10.33203125" customWidth="1"/>
    <col min="7944" max="7944" width="11.33203125" customWidth="1"/>
    <col min="8189" max="8189" width="3.109375" customWidth="1"/>
    <col min="8190" max="8190" width="4.109375" customWidth="1"/>
    <col min="8191" max="8191" width="5.33203125" customWidth="1"/>
    <col min="8192" max="8192" width="6.88671875" customWidth="1"/>
    <col min="8193" max="8193" width="7.5546875" customWidth="1"/>
    <col min="8194" max="8194" width="25.5546875" customWidth="1"/>
    <col min="8195" max="8195" width="10.6640625" customWidth="1"/>
    <col min="8196" max="8196" width="0" hidden="1" customWidth="1"/>
    <col min="8197" max="8197" width="10.5546875" customWidth="1"/>
    <col min="8198" max="8198" width="11.109375" customWidth="1"/>
    <col min="8199" max="8199" width="10.33203125" customWidth="1"/>
    <col min="8200" max="8200" width="11.33203125" customWidth="1"/>
    <col min="8445" max="8445" width="3.109375" customWidth="1"/>
    <col min="8446" max="8446" width="4.109375" customWidth="1"/>
    <col min="8447" max="8447" width="5.33203125" customWidth="1"/>
    <col min="8448" max="8448" width="6.88671875" customWidth="1"/>
    <col min="8449" max="8449" width="7.5546875" customWidth="1"/>
    <col min="8450" max="8450" width="25.5546875" customWidth="1"/>
    <col min="8451" max="8451" width="10.6640625" customWidth="1"/>
    <col min="8452" max="8452" width="0" hidden="1" customWidth="1"/>
    <col min="8453" max="8453" width="10.5546875" customWidth="1"/>
    <col min="8454" max="8454" width="11.109375" customWidth="1"/>
    <col min="8455" max="8455" width="10.33203125" customWidth="1"/>
    <col min="8456" max="8456" width="11.33203125" customWidth="1"/>
    <col min="8701" max="8701" width="3.109375" customWidth="1"/>
    <col min="8702" max="8702" width="4.109375" customWidth="1"/>
    <col min="8703" max="8703" width="5.33203125" customWidth="1"/>
    <col min="8704" max="8704" width="6.88671875" customWidth="1"/>
    <col min="8705" max="8705" width="7.5546875" customWidth="1"/>
    <col min="8706" max="8706" width="25.5546875" customWidth="1"/>
    <col min="8707" max="8707" width="10.6640625" customWidth="1"/>
    <col min="8708" max="8708" width="0" hidden="1" customWidth="1"/>
    <col min="8709" max="8709" width="10.5546875" customWidth="1"/>
    <col min="8710" max="8710" width="11.109375" customWidth="1"/>
    <col min="8711" max="8711" width="10.33203125" customWidth="1"/>
    <col min="8712" max="8712" width="11.33203125" customWidth="1"/>
    <col min="8957" max="8957" width="3.109375" customWidth="1"/>
    <col min="8958" max="8958" width="4.109375" customWidth="1"/>
    <col min="8959" max="8959" width="5.33203125" customWidth="1"/>
    <col min="8960" max="8960" width="6.88671875" customWidth="1"/>
    <col min="8961" max="8961" width="7.5546875" customWidth="1"/>
    <col min="8962" max="8962" width="25.5546875" customWidth="1"/>
    <col min="8963" max="8963" width="10.6640625" customWidth="1"/>
    <col min="8964" max="8964" width="0" hidden="1" customWidth="1"/>
    <col min="8965" max="8965" width="10.5546875" customWidth="1"/>
    <col min="8966" max="8966" width="11.109375" customWidth="1"/>
    <col min="8967" max="8967" width="10.33203125" customWidth="1"/>
    <col min="8968" max="8968" width="11.33203125" customWidth="1"/>
    <col min="9213" max="9213" width="3.109375" customWidth="1"/>
    <col min="9214" max="9214" width="4.109375" customWidth="1"/>
    <col min="9215" max="9215" width="5.33203125" customWidth="1"/>
    <col min="9216" max="9216" width="6.88671875" customWidth="1"/>
    <col min="9217" max="9217" width="7.5546875" customWidth="1"/>
    <col min="9218" max="9218" width="25.5546875" customWidth="1"/>
    <col min="9219" max="9219" width="10.6640625" customWidth="1"/>
    <col min="9220" max="9220" width="0" hidden="1" customWidth="1"/>
    <col min="9221" max="9221" width="10.5546875" customWidth="1"/>
    <col min="9222" max="9222" width="11.109375" customWidth="1"/>
    <col min="9223" max="9223" width="10.33203125" customWidth="1"/>
    <col min="9224" max="9224" width="11.33203125" customWidth="1"/>
    <col min="9469" max="9469" width="3.109375" customWidth="1"/>
    <col min="9470" max="9470" width="4.109375" customWidth="1"/>
    <col min="9471" max="9471" width="5.33203125" customWidth="1"/>
    <col min="9472" max="9472" width="6.88671875" customWidth="1"/>
    <col min="9473" max="9473" width="7.5546875" customWidth="1"/>
    <col min="9474" max="9474" width="25.5546875" customWidth="1"/>
    <col min="9475" max="9475" width="10.6640625" customWidth="1"/>
    <col min="9476" max="9476" width="0" hidden="1" customWidth="1"/>
    <col min="9477" max="9477" width="10.5546875" customWidth="1"/>
    <col min="9478" max="9478" width="11.109375" customWidth="1"/>
    <col min="9479" max="9479" width="10.33203125" customWidth="1"/>
    <col min="9480" max="9480" width="11.33203125" customWidth="1"/>
    <col min="9725" max="9725" width="3.109375" customWidth="1"/>
    <col min="9726" max="9726" width="4.109375" customWidth="1"/>
    <col min="9727" max="9727" width="5.33203125" customWidth="1"/>
    <col min="9728" max="9728" width="6.88671875" customWidth="1"/>
    <col min="9729" max="9729" width="7.5546875" customWidth="1"/>
    <col min="9730" max="9730" width="25.5546875" customWidth="1"/>
    <col min="9731" max="9731" width="10.6640625" customWidth="1"/>
    <col min="9732" max="9732" width="0" hidden="1" customWidth="1"/>
    <col min="9733" max="9733" width="10.5546875" customWidth="1"/>
    <col min="9734" max="9734" width="11.109375" customWidth="1"/>
    <col min="9735" max="9735" width="10.33203125" customWidth="1"/>
    <col min="9736" max="9736" width="11.33203125" customWidth="1"/>
    <col min="9981" max="9981" width="3.109375" customWidth="1"/>
    <col min="9982" max="9982" width="4.109375" customWidth="1"/>
    <col min="9983" max="9983" width="5.33203125" customWidth="1"/>
    <col min="9984" max="9984" width="6.88671875" customWidth="1"/>
    <col min="9985" max="9985" width="7.5546875" customWidth="1"/>
    <col min="9986" max="9986" width="25.5546875" customWidth="1"/>
    <col min="9987" max="9987" width="10.6640625" customWidth="1"/>
    <col min="9988" max="9988" width="0" hidden="1" customWidth="1"/>
    <col min="9989" max="9989" width="10.5546875" customWidth="1"/>
    <col min="9990" max="9990" width="11.109375" customWidth="1"/>
    <col min="9991" max="9991" width="10.33203125" customWidth="1"/>
    <col min="9992" max="9992" width="11.33203125" customWidth="1"/>
    <col min="10237" max="10237" width="3.109375" customWidth="1"/>
    <col min="10238" max="10238" width="4.109375" customWidth="1"/>
    <col min="10239" max="10239" width="5.33203125" customWidth="1"/>
    <col min="10240" max="10240" width="6.88671875" customWidth="1"/>
    <col min="10241" max="10241" width="7.5546875" customWidth="1"/>
    <col min="10242" max="10242" width="25.5546875" customWidth="1"/>
    <col min="10243" max="10243" width="10.6640625" customWidth="1"/>
    <col min="10244" max="10244" width="0" hidden="1" customWidth="1"/>
    <col min="10245" max="10245" width="10.5546875" customWidth="1"/>
    <col min="10246" max="10246" width="11.109375" customWidth="1"/>
    <col min="10247" max="10247" width="10.33203125" customWidth="1"/>
    <col min="10248" max="10248" width="11.33203125" customWidth="1"/>
    <col min="10493" max="10493" width="3.109375" customWidth="1"/>
    <col min="10494" max="10494" width="4.109375" customWidth="1"/>
    <col min="10495" max="10495" width="5.33203125" customWidth="1"/>
    <col min="10496" max="10496" width="6.88671875" customWidth="1"/>
    <col min="10497" max="10497" width="7.5546875" customWidth="1"/>
    <col min="10498" max="10498" width="25.5546875" customWidth="1"/>
    <col min="10499" max="10499" width="10.6640625" customWidth="1"/>
    <col min="10500" max="10500" width="0" hidden="1" customWidth="1"/>
    <col min="10501" max="10501" width="10.5546875" customWidth="1"/>
    <col min="10502" max="10502" width="11.109375" customWidth="1"/>
    <col min="10503" max="10503" width="10.33203125" customWidth="1"/>
    <col min="10504" max="10504" width="11.33203125" customWidth="1"/>
    <col min="10749" max="10749" width="3.109375" customWidth="1"/>
    <col min="10750" max="10750" width="4.109375" customWidth="1"/>
    <col min="10751" max="10751" width="5.33203125" customWidth="1"/>
    <col min="10752" max="10752" width="6.88671875" customWidth="1"/>
    <col min="10753" max="10753" width="7.5546875" customWidth="1"/>
    <col min="10754" max="10754" width="25.5546875" customWidth="1"/>
    <col min="10755" max="10755" width="10.6640625" customWidth="1"/>
    <col min="10756" max="10756" width="0" hidden="1" customWidth="1"/>
    <col min="10757" max="10757" width="10.5546875" customWidth="1"/>
    <col min="10758" max="10758" width="11.109375" customWidth="1"/>
    <col min="10759" max="10759" width="10.33203125" customWidth="1"/>
    <col min="10760" max="10760" width="11.33203125" customWidth="1"/>
    <col min="11005" max="11005" width="3.109375" customWidth="1"/>
    <col min="11006" max="11006" width="4.109375" customWidth="1"/>
    <col min="11007" max="11007" width="5.33203125" customWidth="1"/>
    <col min="11008" max="11008" width="6.88671875" customWidth="1"/>
    <col min="11009" max="11009" width="7.5546875" customWidth="1"/>
    <col min="11010" max="11010" width="25.5546875" customWidth="1"/>
    <col min="11011" max="11011" width="10.6640625" customWidth="1"/>
    <col min="11012" max="11012" width="0" hidden="1" customWidth="1"/>
    <col min="11013" max="11013" width="10.5546875" customWidth="1"/>
    <col min="11014" max="11014" width="11.109375" customWidth="1"/>
    <col min="11015" max="11015" width="10.33203125" customWidth="1"/>
    <col min="11016" max="11016" width="11.33203125" customWidth="1"/>
    <col min="11261" max="11261" width="3.109375" customWidth="1"/>
    <col min="11262" max="11262" width="4.109375" customWidth="1"/>
    <col min="11263" max="11263" width="5.33203125" customWidth="1"/>
    <col min="11264" max="11264" width="6.88671875" customWidth="1"/>
    <col min="11265" max="11265" width="7.5546875" customWidth="1"/>
    <col min="11266" max="11266" width="25.5546875" customWidth="1"/>
    <col min="11267" max="11267" width="10.6640625" customWidth="1"/>
    <col min="11268" max="11268" width="0" hidden="1" customWidth="1"/>
    <col min="11269" max="11269" width="10.5546875" customWidth="1"/>
    <col min="11270" max="11270" width="11.109375" customWidth="1"/>
    <col min="11271" max="11271" width="10.33203125" customWidth="1"/>
    <col min="11272" max="11272" width="11.33203125" customWidth="1"/>
    <col min="11517" max="11517" width="3.109375" customWidth="1"/>
    <col min="11518" max="11518" width="4.109375" customWidth="1"/>
    <col min="11519" max="11519" width="5.33203125" customWidth="1"/>
    <col min="11520" max="11520" width="6.88671875" customWidth="1"/>
    <col min="11521" max="11521" width="7.5546875" customWidth="1"/>
    <col min="11522" max="11522" width="25.5546875" customWidth="1"/>
    <col min="11523" max="11523" width="10.6640625" customWidth="1"/>
    <col min="11524" max="11524" width="0" hidden="1" customWidth="1"/>
    <col min="11525" max="11525" width="10.5546875" customWidth="1"/>
    <col min="11526" max="11526" width="11.109375" customWidth="1"/>
    <col min="11527" max="11527" width="10.33203125" customWidth="1"/>
    <col min="11528" max="11528" width="11.33203125" customWidth="1"/>
    <col min="11773" max="11773" width="3.109375" customWidth="1"/>
    <col min="11774" max="11774" width="4.109375" customWidth="1"/>
    <col min="11775" max="11775" width="5.33203125" customWidth="1"/>
    <col min="11776" max="11776" width="6.88671875" customWidth="1"/>
    <col min="11777" max="11777" width="7.5546875" customWidth="1"/>
    <col min="11778" max="11778" width="25.5546875" customWidth="1"/>
    <col min="11779" max="11779" width="10.6640625" customWidth="1"/>
    <col min="11780" max="11780" width="0" hidden="1" customWidth="1"/>
    <col min="11781" max="11781" width="10.5546875" customWidth="1"/>
    <col min="11782" max="11782" width="11.109375" customWidth="1"/>
    <col min="11783" max="11783" width="10.33203125" customWidth="1"/>
    <col min="11784" max="11784" width="11.33203125" customWidth="1"/>
    <col min="12029" max="12029" width="3.109375" customWidth="1"/>
    <col min="12030" max="12030" width="4.109375" customWidth="1"/>
    <col min="12031" max="12031" width="5.33203125" customWidth="1"/>
    <col min="12032" max="12032" width="6.88671875" customWidth="1"/>
    <col min="12033" max="12033" width="7.5546875" customWidth="1"/>
    <col min="12034" max="12034" width="25.5546875" customWidth="1"/>
    <col min="12035" max="12035" width="10.6640625" customWidth="1"/>
    <col min="12036" max="12036" width="0" hidden="1" customWidth="1"/>
    <col min="12037" max="12037" width="10.5546875" customWidth="1"/>
    <col min="12038" max="12038" width="11.109375" customWidth="1"/>
    <col min="12039" max="12039" width="10.33203125" customWidth="1"/>
    <col min="12040" max="12040" width="11.33203125" customWidth="1"/>
    <col min="12285" max="12285" width="3.109375" customWidth="1"/>
    <col min="12286" max="12286" width="4.109375" customWidth="1"/>
    <col min="12287" max="12287" width="5.33203125" customWidth="1"/>
    <col min="12288" max="12288" width="6.88671875" customWidth="1"/>
    <col min="12289" max="12289" width="7.5546875" customWidth="1"/>
    <col min="12290" max="12290" width="25.5546875" customWidth="1"/>
    <col min="12291" max="12291" width="10.6640625" customWidth="1"/>
    <col min="12292" max="12292" width="0" hidden="1" customWidth="1"/>
    <col min="12293" max="12293" width="10.5546875" customWidth="1"/>
    <col min="12294" max="12294" width="11.109375" customWidth="1"/>
    <col min="12295" max="12295" width="10.33203125" customWidth="1"/>
    <col min="12296" max="12296" width="11.33203125" customWidth="1"/>
    <col min="12541" max="12541" width="3.109375" customWidth="1"/>
    <col min="12542" max="12542" width="4.109375" customWidth="1"/>
    <col min="12543" max="12543" width="5.33203125" customWidth="1"/>
    <col min="12544" max="12544" width="6.88671875" customWidth="1"/>
    <col min="12545" max="12545" width="7.5546875" customWidth="1"/>
    <col min="12546" max="12546" width="25.5546875" customWidth="1"/>
    <col min="12547" max="12547" width="10.6640625" customWidth="1"/>
    <col min="12548" max="12548" width="0" hidden="1" customWidth="1"/>
    <col min="12549" max="12549" width="10.5546875" customWidth="1"/>
    <col min="12550" max="12550" width="11.109375" customWidth="1"/>
    <col min="12551" max="12551" width="10.33203125" customWidth="1"/>
    <col min="12552" max="12552" width="11.33203125" customWidth="1"/>
    <col min="12797" max="12797" width="3.109375" customWidth="1"/>
    <col min="12798" max="12798" width="4.109375" customWidth="1"/>
    <col min="12799" max="12799" width="5.33203125" customWidth="1"/>
    <col min="12800" max="12800" width="6.88671875" customWidth="1"/>
    <col min="12801" max="12801" width="7.5546875" customWidth="1"/>
    <col min="12802" max="12802" width="25.5546875" customWidth="1"/>
    <col min="12803" max="12803" width="10.6640625" customWidth="1"/>
    <col min="12804" max="12804" width="0" hidden="1" customWidth="1"/>
    <col min="12805" max="12805" width="10.5546875" customWidth="1"/>
    <col min="12806" max="12806" width="11.109375" customWidth="1"/>
    <col min="12807" max="12807" width="10.33203125" customWidth="1"/>
    <col min="12808" max="12808" width="11.33203125" customWidth="1"/>
    <col min="13053" max="13053" width="3.109375" customWidth="1"/>
    <col min="13054" max="13054" width="4.109375" customWidth="1"/>
    <col min="13055" max="13055" width="5.33203125" customWidth="1"/>
    <col min="13056" max="13056" width="6.88671875" customWidth="1"/>
    <col min="13057" max="13057" width="7.5546875" customWidth="1"/>
    <col min="13058" max="13058" width="25.5546875" customWidth="1"/>
    <col min="13059" max="13059" width="10.6640625" customWidth="1"/>
    <col min="13060" max="13060" width="0" hidden="1" customWidth="1"/>
    <col min="13061" max="13061" width="10.5546875" customWidth="1"/>
    <col min="13062" max="13062" width="11.109375" customWidth="1"/>
    <col min="13063" max="13063" width="10.33203125" customWidth="1"/>
    <col min="13064" max="13064" width="11.33203125" customWidth="1"/>
    <col min="13309" max="13309" width="3.109375" customWidth="1"/>
    <col min="13310" max="13310" width="4.109375" customWidth="1"/>
    <col min="13311" max="13311" width="5.33203125" customWidth="1"/>
    <col min="13312" max="13312" width="6.88671875" customWidth="1"/>
    <col min="13313" max="13313" width="7.5546875" customWidth="1"/>
    <col min="13314" max="13314" width="25.5546875" customWidth="1"/>
    <col min="13315" max="13315" width="10.6640625" customWidth="1"/>
    <col min="13316" max="13316" width="0" hidden="1" customWidth="1"/>
    <col min="13317" max="13317" width="10.5546875" customWidth="1"/>
    <col min="13318" max="13318" width="11.109375" customWidth="1"/>
    <col min="13319" max="13319" width="10.33203125" customWidth="1"/>
    <col min="13320" max="13320" width="11.33203125" customWidth="1"/>
    <col min="13565" max="13565" width="3.109375" customWidth="1"/>
    <col min="13566" max="13566" width="4.109375" customWidth="1"/>
    <col min="13567" max="13567" width="5.33203125" customWidth="1"/>
    <col min="13568" max="13568" width="6.88671875" customWidth="1"/>
    <col min="13569" max="13569" width="7.5546875" customWidth="1"/>
    <col min="13570" max="13570" width="25.5546875" customWidth="1"/>
    <col min="13571" max="13571" width="10.6640625" customWidth="1"/>
    <col min="13572" max="13572" width="0" hidden="1" customWidth="1"/>
    <col min="13573" max="13573" width="10.5546875" customWidth="1"/>
    <col min="13574" max="13574" width="11.109375" customWidth="1"/>
    <col min="13575" max="13575" width="10.33203125" customWidth="1"/>
    <col min="13576" max="13576" width="11.33203125" customWidth="1"/>
    <col min="13821" max="13821" width="3.109375" customWidth="1"/>
    <col min="13822" max="13822" width="4.109375" customWidth="1"/>
    <col min="13823" max="13823" width="5.33203125" customWidth="1"/>
    <col min="13824" max="13824" width="6.88671875" customWidth="1"/>
    <col min="13825" max="13825" width="7.5546875" customWidth="1"/>
    <col min="13826" max="13826" width="25.5546875" customWidth="1"/>
    <col min="13827" max="13827" width="10.6640625" customWidth="1"/>
    <col min="13828" max="13828" width="0" hidden="1" customWidth="1"/>
    <col min="13829" max="13829" width="10.5546875" customWidth="1"/>
    <col min="13830" max="13830" width="11.109375" customWidth="1"/>
    <col min="13831" max="13831" width="10.33203125" customWidth="1"/>
    <col min="13832" max="13832" width="11.33203125" customWidth="1"/>
    <col min="14077" max="14077" width="3.109375" customWidth="1"/>
    <col min="14078" max="14078" width="4.109375" customWidth="1"/>
    <col min="14079" max="14079" width="5.33203125" customWidth="1"/>
    <col min="14080" max="14080" width="6.88671875" customWidth="1"/>
    <col min="14081" max="14081" width="7.5546875" customWidth="1"/>
    <col min="14082" max="14082" width="25.5546875" customWidth="1"/>
    <col min="14083" max="14083" width="10.6640625" customWidth="1"/>
    <col min="14084" max="14084" width="0" hidden="1" customWidth="1"/>
    <col min="14085" max="14085" width="10.5546875" customWidth="1"/>
    <col min="14086" max="14086" width="11.109375" customWidth="1"/>
    <col min="14087" max="14087" width="10.33203125" customWidth="1"/>
    <col min="14088" max="14088" width="11.33203125" customWidth="1"/>
    <col min="14333" max="14333" width="3.109375" customWidth="1"/>
    <col min="14334" max="14334" width="4.109375" customWidth="1"/>
    <col min="14335" max="14335" width="5.33203125" customWidth="1"/>
    <col min="14336" max="14336" width="6.88671875" customWidth="1"/>
    <col min="14337" max="14337" width="7.5546875" customWidth="1"/>
    <col min="14338" max="14338" width="25.5546875" customWidth="1"/>
    <col min="14339" max="14339" width="10.6640625" customWidth="1"/>
    <col min="14340" max="14340" width="0" hidden="1" customWidth="1"/>
    <col min="14341" max="14341" width="10.5546875" customWidth="1"/>
    <col min="14342" max="14342" width="11.109375" customWidth="1"/>
    <col min="14343" max="14343" width="10.33203125" customWidth="1"/>
    <col min="14344" max="14344" width="11.33203125" customWidth="1"/>
    <col min="14589" max="14589" width="3.109375" customWidth="1"/>
    <col min="14590" max="14590" width="4.109375" customWidth="1"/>
    <col min="14591" max="14591" width="5.33203125" customWidth="1"/>
    <col min="14592" max="14592" width="6.88671875" customWidth="1"/>
    <col min="14593" max="14593" width="7.5546875" customWidth="1"/>
    <col min="14594" max="14594" width="25.5546875" customWidth="1"/>
    <col min="14595" max="14595" width="10.6640625" customWidth="1"/>
    <col min="14596" max="14596" width="0" hidden="1" customWidth="1"/>
    <col min="14597" max="14597" width="10.5546875" customWidth="1"/>
    <col min="14598" max="14598" width="11.109375" customWidth="1"/>
    <col min="14599" max="14599" width="10.33203125" customWidth="1"/>
    <col min="14600" max="14600" width="11.33203125" customWidth="1"/>
    <col min="14845" max="14845" width="3.109375" customWidth="1"/>
    <col min="14846" max="14846" width="4.109375" customWidth="1"/>
    <col min="14847" max="14847" width="5.33203125" customWidth="1"/>
    <col min="14848" max="14848" width="6.88671875" customWidth="1"/>
    <col min="14849" max="14849" width="7.5546875" customWidth="1"/>
    <col min="14850" max="14850" width="25.5546875" customWidth="1"/>
    <col min="14851" max="14851" width="10.6640625" customWidth="1"/>
    <col min="14852" max="14852" width="0" hidden="1" customWidth="1"/>
    <col min="14853" max="14853" width="10.5546875" customWidth="1"/>
    <col min="14854" max="14854" width="11.109375" customWidth="1"/>
    <col min="14855" max="14855" width="10.33203125" customWidth="1"/>
    <col min="14856" max="14856" width="11.33203125" customWidth="1"/>
    <col min="15101" max="15101" width="3.109375" customWidth="1"/>
    <col min="15102" max="15102" width="4.109375" customWidth="1"/>
    <col min="15103" max="15103" width="5.33203125" customWidth="1"/>
    <col min="15104" max="15104" width="6.88671875" customWidth="1"/>
    <col min="15105" max="15105" width="7.5546875" customWidth="1"/>
    <col min="15106" max="15106" width="25.5546875" customWidth="1"/>
    <col min="15107" max="15107" width="10.6640625" customWidth="1"/>
    <col min="15108" max="15108" width="0" hidden="1" customWidth="1"/>
    <col min="15109" max="15109" width="10.5546875" customWidth="1"/>
    <col min="15110" max="15110" width="11.109375" customWidth="1"/>
    <col min="15111" max="15111" width="10.33203125" customWidth="1"/>
    <col min="15112" max="15112" width="11.33203125" customWidth="1"/>
    <col min="15357" max="15357" width="3.109375" customWidth="1"/>
    <col min="15358" max="15358" width="4.109375" customWidth="1"/>
    <col min="15359" max="15359" width="5.33203125" customWidth="1"/>
    <col min="15360" max="15360" width="6.88671875" customWidth="1"/>
    <col min="15361" max="15361" width="7.5546875" customWidth="1"/>
    <col min="15362" max="15362" width="25.5546875" customWidth="1"/>
    <col min="15363" max="15363" width="10.6640625" customWidth="1"/>
    <col min="15364" max="15364" width="0" hidden="1" customWidth="1"/>
    <col min="15365" max="15365" width="10.5546875" customWidth="1"/>
    <col min="15366" max="15366" width="11.109375" customWidth="1"/>
    <col min="15367" max="15367" width="10.33203125" customWidth="1"/>
    <col min="15368" max="15368" width="11.33203125" customWidth="1"/>
    <col min="15613" max="15613" width="3.109375" customWidth="1"/>
    <col min="15614" max="15614" width="4.109375" customWidth="1"/>
    <col min="15615" max="15615" width="5.33203125" customWidth="1"/>
    <col min="15616" max="15616" width="6.88671875" customWidth="1"/>
    <col min="15617" max="15617" width="7.5546875" customWidth="1"/>
    <col min="15618" max="15618" width="25.5546875" customWidth="1"/>
    <col min="15619" max="15619" width="10.6640625" customWidth="1"/>
    <col min="15620" max="15620" width="0" hidden="1" customWidth="1"/>
    <col min="15621" max="15621" width="10.5546875" customWidth="1"/>
    <col min="15622" max="15622" width="11.109375" customWidth="1"/>
    <col min="15623" max="15623" width="10.33203125" customWidth="1"/>
    <col min="15624" max="15624" width="11.33203125" customWidth="1"/>
    <col min="15869" max="15869" width="3.109375" customWidth="1"/>
    <col min="15870" max="15870" width="4.109375" customWidth="1"/>
    <col min="15871" max="15871" width="5.33203125" customWidth="1"/>
    <col min="15872" max="15872" width="6.88671875" customWidth="1"/>
    <col min="15873" max="15873" width="7.5546875" customWidth="1"/>
    <col min="15874" max="15874" width="25.5546875" customWidth="1"/>
    <col min="15875" max="15875" width="10.6640625" customWidth="1"/>
    <col min="15876" max="15876" width="0" hidden="1" customWidth="1"/>
    <col min="15877" max="15877" width="10.5546875" customWidth="1"/>
    <col min="15878" max="15878" width="11.109375" customWidth="1"/>
    <col min="15879" max="15879" width="10.33203125" customWidth="1"/>
    <col min="15880" max="15880" width="11.33203125" customWidth="1"/>
    <col min="16125" max="16125" width="3.109375" customWidth="1"/>
    <col min="16126" max="16126" width="4.109375" customWidth="1"/>
    <col min="16127" max="16127" width="5.33203125" customWidth="1"/>
    <col min="16128" max="16128" width="6.88671875" customWidth="1"/>
    <col min="16129" max="16129" width="7.5546875" customWidth="1"/>
    <col min="16130" max="16130" width="25.5546875" customWidth="1"/>
    <col min="16131" max="16131" width="10.6640625" customWidth="1"/>
    <col min="16132" max="16132" width="0" hidden="1" customWidth="1"/>
    <col min="16133" max="16133" width="10.5546875" customWidth="1"/>
    <col min="16134" max="16134" width="11.109375" customWidth="1"/>
    <col min="16135" max="16135" width="10.33203125" customWidth="1"/>
    <col min="16136" max="16136" width="11.33203125" customWidth="1"/>
  </cols>
  <sheetData>
    <row r="1" spans="1:13" ht="3.75" customHeight="1" x14ac:dyDescent="0.3"/>
    <row r="2" spans="1:13" ht="19.5" customHeight="1" x14ac:dyDescent="0.3">
      <c r="E2" s="179"/>
      <c r="F2" s="180"/>
    </row>
    <row r="3" spans="1:13" ht="8.25" customHeight="1" x14ac:dyDescent="0.3">
      <c r="A3" s="181"/>
      <c r="B3" s="181"/>
      <c r="C3" s="181"/>
      <c r="D3" s="181"/>
      <c r="E3" s="181"/>
      <c r="F3" s="181"/>
    </row>
    <row r="4" spans="1:13" ht="6" customHeight="1" thickBot="1" x14ac:dyDescent="0.35">
      <c r="A4" s="181"/>
      <c r="B4" s="181"/>
      <c r="C4" s="181"/>
      <c r="D4" s="181"/>
      <c r="E4" s="181"/>
      <c r="F4" s="181"/>
    </row>
    <row r="5" spans="1:13" ht="17.399999999999999" x14ac:dyDescent="0.3">
      <c r="A5" s="182" t="s">
        <v>185</v>
      </c>
      <c r="B5" s="183"/>
      <c r="C5" s="183"/>
      <c r="D5" s="183"/>
      <c r="E5" s="183"/>
      <c r="F5" s="183"/>
      <c r="G5" s="184"/>
      <c r="H5" s="184"/>
      <c r="I5" s="184"/>
      <c r="J5" s="184"/>
      <c r="K5" s="184"/>
      <c r="L5" s="184"/>
      <c r="M5" s="184"/>
    </row>
    <row r="6" spans="1:13" ht="45.75" customHeight="1" x14ac:dyDescent="0.3">
      <c r="A6" s="911" t="s">
        <v>0</v>
      </c>
      <c r="B6" s="912"/>
      <c r="C6" s="912"/>
      <c r="D6" s="912"/>
      <c r="E6" s="912"/>
      <c r="F6" s="913"/>
      <c r="G6" s="616" t="s">
        <v>372</v>
      </c>
      <c r="H6" s="617" t="s">
        <v>410</v>
      </c>
      <c r="I6" s="617" t="s">
        <v>473</v>
      </c>
      <c r="J6" s="617" t="s">
        <v>454</v>
      </c>
      <c r="K6" s="617" t="s">
        <v>355</v>
      </c>
      <c r="L6" s="617" t="s">
        <v>376</v>
      </c>
      <c r="M6" s="617" t="s">
        <v>474</v>
      </c>
    </row>
    <row r="7" spans="1:13" ht="3.75" customHeight="1" x14ac:dyDescent="0.3">
      <c r="G7" s="8"/>
    </row>
    <row r="8" spans="1:13" ht="37.5" customHeight="1" x14ac:dyDescent="0.3">
      <c r="A8" s="185" t="s">
        <v>186</v>
      </c>
      <c r="B8" s="186" t="s">
        <v>187</v>
      </c>
      <c r="C8" s="187" t="s">
        <v>188</v>
      </c>
      <c r="D8" s="187" t="s">
        <v>189</v>
      </c>
      <c r="E8" s="187" t="s">
        <v>190</v>
      </c>
      <c r="F8" s="188" t="s">
        <v>191</v>
      </c>
      <c r="G8" s="189">
        <f>G9+G93+G96</f>
        <v>254447.37000000002</v>
      </c>
      <c r="H8" s="189">
        <f>H9+H93+H96</f>
        <v>249526.63999999998</v>
      </c>
      <c r="I8" s="189">
        <f>I9+I93+I96</f>
        <v>342752.72</v>
      </c>
      <c r="J8" s="189">
        <f>J9+J93+J96</f>
        <v>339858.49</v>
      </c>
      <c r="K8" s="189">
        <f>K9+K68+K80+K82+K89</f>
        <v>369591.6</v>
      </c>
      <c r="L8" s="189">
        <f>L9+L93+L96</f>
        <v>358686</v>
      </c>
      <c r="M8" s="189">
        <f>M9+M93+M96</f>
        <v>369506</v>
      </c>
    </row>
    <row r="9" spans="1:13" x14ac:dyDescent="0.3">
      <c r="A9" s="190"/>
      <c r="B9" s="191">
        <v>1</v>
      </c>
      <c r="C9" s="914" t="s">
        <v>192</v>
      </c>
      <c r="D9" s="915"/>
      <c r="E9" s="915"/>
      <c r="F9" s="916"/>
      <c r="G9" s="611">
        <f>G10+G15+G24+G65+G68+G80+G82+G89</f>
        <v>246277.56000000003</v>
      </c>
      <c r="H9" s="611">
        <f>H10+H15+H24+H65+H68+H80+H82+H89</f>
        <v>239372.74</v>
      </c>
      <c r="I9" s="611">
        <f>I10+I15+I24+I65+I68+I80+I82+I89</f>
        <v>328971.48</v>
      </c>
      <c r="J9" s="611">
        <f>J10+J15+J24+J65+J68+J80+J82+J89</f>
        <v>326077.25</v>
      </c>
      <c r="K9" s="611">
        <f>K10+K15+K24+K65+K93+K96</f>
        <v>363610.6</v>
      </c>
      <c r="L9" s="611">
        <f>L10+L15+L24+L65+L68+L80+L82+L89</f>
        <v>344386</v>
      </c>
      <c r="M9" s="611">
        <f>M10+M15+M24+M65+M68+M80+M82+M89</f>
        <v>355106</v>
      </c>
    </row>
    <row r="10" spans="1:13" ht="25.5" customHeight="1" x14ac:dyDescent="0.3">
      <c r="A10" s="193"/>
      <c r="B10" s="194"/>
      <c r="C10" s="194"/>
      <c r="D10" s="195" t="s">
        <v>193</v>
      </c>
      <c r="E10" s="196">
        <v>610</v>
      </c>
      <c r="F10" s="197" t="s">
        <v>3</v>
      </c>
      <c r="G10" s="75">
        <v>106207.53</v>
      </c>
      <c r="H10" s="749">
        <f>SUM(H11:H14)</f>
        <v>133076.67000000001</v>
      </c>
      <c r="I10" s="749">
        <f t="shared" ref="I10:M10" si="0">SUM(I11:I14)</f>
        <v>178190</v>
      </c>
      <c r="J10" s="749">
        <f t="shared" si="0"/>
        <v>178190</v>
      </c>
      <c r="K10" s="75">
        <f t="shared" si="0"/>
        <v>198390</v>
      </c>
      <c r="L10" s="749">
        <f t="shared" si="0"/>
        <v>185990</v>
      </c>
      <c r="M10" s="75">
        <f t="shared" si="0"/>
        <v>189000</v>
      </c>
    </row>
    <row r="11" spans="1:13" x14ac:dyDescent="0.3">
      <c r="A11" s="193"/>
      <c r="B11" s="194"/>
      <c r="C11" s="194"/>
      <c r="D11" s="195" t="s">
        <v>193</v>
      </c>
      <c r="E11" s="198">
        <v>611</v>
      </c>
      <c r="F11" s="199" t="s">
        <v>4</v>
      </c>
      <c r="G11" s="430">
        <v>71152.240000000005</v>
      </c>
      <c r="H11" s="750">
        <v>84361.45</v>
      </c>
      <c r="I11" s="68">
        <v>118850</v>
      </c>
      <c r="J11" s="68">
        <v>118850</v>
      </c>
      <c r="K11" s="430">
        <v>130900</v>
      </c>
      <c r="L11" s="750">
        <v>125000</v>
      </c>
      <c r="M11" s="430">
        <v>125500</v>
      </c>
    </row>
    <row r="12" spans="1:13" x14ac:dyDescent="0.3">
      <c r="A12" s="193"/>
      <c r="B12" s="194"/>
      <c r="C12" s="194"/>
      <c r="D12" s="195" t="s">
        <v>193</v>
      </c>
      <c r="E12" s="198">
        <v>612</v>
      </c>
      <c r="F12" s="199" t="s">
        <v>5</v>
      </c>
      <c r="G12" s="430">
        <v>22986.59</v>
      </c>
      <c r="H12" s="750">
        <v>28449.919999999998</v>
      </c>
      <c r="I12" s="68">
        <v>38250</v>
      </c>
      <c r="J12" s="68">
        <v>38250</v>
      </c>
      <c r="K12" s="430">
        <v>43500</v>
      </c>
      <c r="L12" s="750">
        <v>39000</v>
      </c>
      <c r="M12" s="430">
        <v>41000</v>
      </c>
    </row>
    <row r="13" spans="1:13" x14ac:dyDescent="0.3">
      <c r="A13" s="193"/>
      <c r="B13" s="194"/>
      <c r="C13" s="194"/>
      <c r="D13" s="195" t="s">
        <v>193</v>
      </c>
      <c r="E13" s="200">
        <v>614</v>
      </c>
      <c r="F13" s="199" t="s">
        <v>6</v>
      </c>
      <c r="G13" s="430">
        <v>11944.7</v>
      </c>
      <c r="H13" s="750">
        <v>19864.009999999998</v>
      </c>
      <c r="I13" s="68">
        <v>20190</v>
      </c>
      <c r="J13" s="68">
        <v>20190</v>
      </c>
      <c r="K13" s="430">
        <v>23000</v>
      </c>
      <c r="L13" s="750">
        <v>21000</v>
      </c>
      <c r="M13" s="430">
        <v>21500</v>
      </c>
    </row>
    <row r="14" spans="1:13" x14ac:dyDescent="0.3">
      <c r="A14" s="193"/>
      <c r="B14" s="194"/>
      <c r="C14" s="194"/>
      <c r="D14" s="162"/>
      <c r="E14" s="162"/>
      <c r="F14" s="169" t="s">
        <v>267</v>
      </c>
      <c r="G14" s="430">
        <v>124</v>
      </c>
      <c r="H14" s="750">
        <v>401.29</v>
      </c>
      <c r="I14" s="68">
        <v>900</v>
      </c>
      <c r="J14" s="68">
        <v>900</v>
      </c>
      <c r="K14" s="430">
        <v>990</v>
      </c>
      <c r="L14" s="750">
        <v>990</v>
      </c>
      <c r="M14" s="430">
        <v>1000</v>
      </c>
    </row>
    <row r="15" spans="1:13" x14ac:dyDescent="0.3">
      <c r="A15" s="193"/>
      <c r="B15" s="194"/>
      <c r="C15" s="194"/>
      <c r="D15" s="195" t="s">
        <v>193</v>
      </c>
      <c r="E15" s="201">
        <v>620</v>
      </c>
      <c r="F15" s="197" t="s">
        <v>8</v>
      </c>
      <c r="G15" s="75">
        <f>SUM(G16:G23)</f>
        <v>40262.409999999996</v>
      </c>
      <c r="H15" s="749">
        <f>SUM(H16:H23)</f>
        <v>50507.900000000009</v>
      </c>
      <c r="I15" s="75">
        <f t="shared" ref="I15:M15" si="1">SUM(I16:I23)</f>
        <v>58970</v>
      </c>
      <c r="J15" s="75">
        <f t="shared" si="1"/>
        <v>58970</v>
      </c>
      <c r="K15" s="75">
        <f t="shared" si="1"/>
        <v>65400</v>
      </c>
      <c r="L15" s="749">
        <f t="shared" si="1"/>
        <v>65600</v>
      </c>
      <c r="M15" s="75">
        <f t="shared" si="1"/>
        <v>66000</v>
      </c>
    </row>
    <row r="16" spans="1:13" ht="27" x14ac:dyDescent="0.3">
      <c r="A16" s="193"/>
      <c r="B16" s="194"/>
      <c r="C16" s="194"/>
      <c r="D16" s="195" t="s">
        <v>193</v>
      </c>
      <c r="E16" s="198">
        <v>621</v>
      </c>
      <c r="F16" s="199" t="s">
        <v>9</v>
      </c>
      <c r="G16" s="430">
        <v>7930.82</v>
      </c>
      <c r="H16" s="750">
        <v>10791.69</v>
      </c>
      <c r="I16" s="68">
        <v>13700</v>
      </c>
      <c r="J16" s="68">
        <v>13700</v>
      </c>
      <c r="K16" s="430">
        <v>15700</v>
      </c>
      <c r="L16" s="750">
        <v>15800</v>
      </c>
      <c r="M16" s="430">
        <v>15900</v>
      </c>
    </row>
    <row r="17" spans="1:13" ht="27" x14ac:dyDescent="0.3">
      <c r="A17" s="193"/>
      <c r="B17" s="194"/>
      <c r="C17" s="194"/>
      <c r="D17" s="195" t="s">
        <v>193</v>
      </c>
      <c r="E17" s="198">
        <v>623</v>
      </c>
      <c r="F17" s="199" t="s">
        <v>10</v>
      </c>
      <c r="G17" s="430">
        <v>2941.57</v>
      </c>
      <c r="H17" s="750">
        <v>3494.91</v>
      </c>
      <c r="I17" s="68">
        <v>3850</v>
      </c>
      <c r="J17" s="68">
        <v>3850</v>
      </c>
      <c r="K17" s="430">
        <v>3900</v>
      </c>
      <c r="L17" s="750">
        <v>3650</v>
      </c>
      <c r="M17" s="430">
        <v>3700</v>
      </c>
    </row>
    <row r="18" spans="1:13" x14ac:dyDescent="0.3">
      <c r="A18" s="193"/>
      <c r="B18" s="194"/>
      <c r="C18" s="194"/>
      <c r="D18" s="195" t="s">
        <v>193</v>
      </c>
      <c r="E18" s="198" t="s">
        <v>11</v>
      </c>
      <c r="F18" s="199" t="s">
        <v>12</v>
      </c>
      <c r="G18" s="430">
        <v>1583.14</v>
      </c>
      <c r="H18" s="750">
        <v>1720.34</v>
      </c>
      <c r="I18" s="68">
        <v>2320</v>
      </c>
      <c r="J18" s="68">
        <v>2320</v>
      </c>
      <c r="K18" s="430">
        <v>2600</v>
      </c>
      <c r="L18" s="750">
        <v>2650</v>
      </c>
      <c r="M18" s="430">
        <v>2700</v>
      </c>
    </row>
    <row r="19" spans="1:13" x14ac:dyDescent="0.3">
      <c r="A19" s="193"/>
      <c r="B19" s="194"/>
      <c r="C19" s="194"/>
      <c r="D19" s="195" t="s">
        <v>193</v>
      </c>
      <c r="E19" s="198" t="s">
        <v>13</v>
      </c>
      <c r="F19" s="199" t="s">
        <v>14</v>
      </c>
      <c r="G19" s="430">
        <v>16585.72</v>
      </c>
      <c r="H19" s="750">
        <v>20454.080000000002</v>
      </c>
      <c r="I19" s="68">
        <v>23730</v>
      </c>
      <c r="J19" s="68">
        <v>23730</v>
      </c>
      <c r="K19" s="430">
        <v>25900</v>
      </c>
      <c r="L19" s="750">
        <v>26000</v>
      </c>
      <c r="M19" s="430">
        <v>26000</v>
      </c>
    </row>
    <row r="20" spans="1:13" x14ac:dyDescent="0.3">
      <c r="A20" s="193"/>
      <c r="B20" s="194"/>
      <c r="C20" s="194"/>
      <c r="D20" s="195" t="s">
        <v>193</v>
      </c>
      <c r="E20" s="200">
        <v>625003</v>
      </c>
      <c r="F20" s="199" t="s">
        <v>15</v>
      </c>
      <c r="G20" s="430">
        <v>989.84</v>
      </c>
      <c r="H20" s="750">
        <v>1154.3599999999999</v>
      </c>
      <c r="I20" s="68">
        <v>1650</v>
      </c>
      <c r="J20" s="68">
        <v>1650</v>
      </c>
      <c r="K20" s="430">
        <v>2300</v>
      </c>
      <c r="L20" s="750">
        <v>2350</v>
      </c>
      <c r="M20" s="430">
        <v>2400</v>
      </c>
    </row>
    <row r="21" spans="1:13" x14ac:dyDescent="0.3">
      <c r="A21" s="193"/>
      <c r="B21" s="194"/>
      <c r="C21" s="194"/>
      <c r="D21" s="195" t="s">
        <v>193</v>
      </c>
      <c r="E21" s="200">
        <v>625004</v>
      </c>
      <c r="F21" s="199" t="s">
        <v>16</v>
      </c>
      <c r="G21" s="430">
        <v>3471.35</v>
      </c>
      <c r="H21" s="750">
        <v>4295.8599999999997</v>
      </c>
      <c r="I21" s="68">
        <v>4650</v>
      </c>
      <c r="J21" s="68">
        <v>4650</v>
      </c>
      <c r="K21" s="430">
        <v>5200</v>
      </c>
      <c r="L21" s="750">
        <v>5250</v>
      </c>
      <c r="M21" s="430">
        <v>5300</v>
      </c>
    </row>
    <row r="22" spans="1:13" x14ac:dyDescent="0.3">
      <c r="A22" s="193"/>
      <c r="B22" s="194"/>
      <c r="C22" s="194"/>
      <c r="D22" s="195" t="s">
        <v>193</v>
      </c>
      <c r="E22" s="200">
        <v>625005</v>
      </c>
      <c r="F22" s="199" t="s">
        <v>17</v>
      </c>
      <c r="G22" s="430">
        <v>1130.8399999999999</v>
      </c>
      <c r="H22" s="750">
        <v>1408.57</v>
      </c>
      <c r="I22" s="68">
        <v>1670</v>
      </c>
      <c r="J22" s="68">
        <v>1670</v>
      </c>
      <c r="K22" s="430">
        <v>2300</v>
      </c>
      <c r="L22" s="750">
        <v>2350</v>
      </c>
      <c r="M22" s="430">
        <v>2400</v>
      </c>
    </row>
    <row r="23" spans="1:13" ht="27" x14ac:dyDescent="0.3">
      <c r="A23" s="193"/>
      <c r="B23" s="194"/>
      <c r="C23" s="194"/>
      <c r="D23" s="195" t="s">
        <v>193</v>
      </c>
      <c r="E23" s="200">
        <v>625007</v>
      </c>
      <c r="F23" s="199" t="s">
        <v>18</v>
      </c>
      <c r="G23" s="430">
        <v>5629.13</v>
      </c>
      <c r="H23" s="750">
        <v>7188.09</v>
      </c>
      <c r="I23" s="68">
        <v>7400</v>
      </c>
      <c r="J23" s="68">
        <v>7400</v>
      </c>
      <c r="K23" s="430">
        <v>7500</v>
      </c>
      <c r="L23" s="750">
        <v>7550</v>
      </c>
      <c r="M23" s="430">
        <v>7600</v>
      </c>
    </row>
    <row r="24" spans="1:13" x14ac:dyDescent="0.3">
      <c r="A24" s="193"/>
      <c r="B24" s="194"/>
      <c r="C24" s="194"/>
      <c r="D24" s="195" t="s">
        <v>193</v>
      </c>
      <c r="E24" s="202">
        <v>630</v>
      </c>
      <c r="F24" s="203" t="s">
        <v>19</v>
      </c>
      <c r="G24" s="43">
        <f>G25+G27+G32+G38+G44+G50</f>
        <v>85465.81</v>
      </c>
      <c r="H24" s="751">
        <f>H25+H27+H32+H38+H44</f>
        <v>48695.97</v>
      </c>
      <c r="I24" s="751">
        <f>I25+I27+I32+I38+I44+I50</f>
        <v>85054.989999999991</v>
      </c>
      <c r="J24" s="751">
        <f>J25+J27+J32+J38+J44+J50</f>
        <v>81504.989999999991</v>
      </c>
      <c r="K24" s="751">
        <f>K25+K27+K32+K38+K44+K50</f>
        <v>85270</v>
      </c>
      <c r="L24" s="751">
        <f>L25+L27+L32+L38+L44+L49+L50</f>
        <v>86325</v>
      </c>
      <c r="M24" s="43">
        <f>M25+M27+M32+M38+M44+M49+M50</f>
        <v>93495</v>
      </c>
    </row>
    <row r="25" spans="1:13" x14ac:dyDescent="0.3">
      <c r="A25" s="193"/>
      <c r="B25" s="194"/>
      <c r="C25" s="194"/>
      <c r="D25" s="195" t="s">
        <v>193</v>
      </c>
      <c r="E25" s="202">
        <v>631</v>
      </c>
      <c r="F25" s="203" t="s">
        <v>21</v>
      </c>
      <c r="G25" s="43">
        <v>1242.6600000000001</v>
      </c>
      <c r="H25" s="751">
        <f t="shared" ref="H25:K25" si="2">SUM(H26)</f>
        <v>1636.22</v>
      </c>
      <c r="I25" s="751">
        <f t="shared" si="2"/>
        <v>1650</v>
      </c>
      <c r="J25" s="751">
        <f t="shared" si="2"/>
        <v>1500</v>
      </c>
      <c r="K25" s="43">
        <f t="shared" si="2"/>
        <v>1300</v>
      </c>
      <c r="L25" s="751">
        <f>SUM(L26)</f>
        <v>1350</v>
      </c>
      <c r="M25" s="43">
        <f>SUM(M26)</f>
        <v>1400</v>
      </c>
    </row>
    <row r="26" spans="1:13" x14ac:dyDescent="0.3">
      <c r="A26" s="193"/>
      <c r="B26" s="194"/>
      <c r="C26" s="194"/>
      <c r="D26" s="195" t="s">
        <v>193</v>
      </c>
      <c r="E26" s="102" t="s">
        <v>22</v>
      </c>
      <c r="F26" s="99" t="s">
        <v>23</v>
      </c>
      <c r="G26" s="430">
        <v>1242.6600000000001</v>
      </c>
      <c r="H26" s="750">
        <v>1636.22</v>
      </c>
      <c r="I26" s="750">
        <v>1650</v>
      </c>
      <c r="J26" s="750">
        <v>1500</v>
      </c>
      <c r="K26" s="430">
        <v>1300</v>
      </c>
      <c r="L26" s="750">
        <v>1350</v>
      </c>
      <c r="M26" s="430">
        <v>1400</v>
      </c>
    </row>
    <row r="27" spans="1:13" x14ac:dyDescent="0.3">
      <c r="A27" s="193"/>
      <c r="B27" s="194"/>
      <c r="C27" s="194"/>
      <c r="D27" s="195" t="s">
        <v>193</v>
      </c>
      <c r="E27" s="202">
        <v>632</v>
      </c>
      <c r="F27" s="197" t="s">
        <v>24</v>
      </c>
      <c r="G27" s="75">
        <f>G28+G29+G30+G31</f>
        <v>24040.32</v>
      </c>
      <c r="H27" s="749">
        <f>SUM(H28:H31)</f>
        <v>20976.690000000002</v>
      </c>
      <c r="I27" s="749">
        <f>I28+I29+I30+I31</f>
        <v>24543</v>
      </c>
      <c r="J27" s="749">
        <f>J28+J29+J30+J31</f>
        <v>23243</v>
      </c>
      <c r="K27" s="75">
        <f>K28+K29+K30+K31</f>
        <v>23550</v>
      </c>
      <c r="L27" s="749">
        <f>L28+L29+L30+L31</f>
        <v>24310</v>
      </c>
      <c r="M27" s="75">
        <f>M28+M29+M30+M31</f>
        <v>24530</v>
      </c>
    </row>
    <row r="28" spans="1:13" x14ac:dyDescent="0.3">
      <c r="A28" s="193"/>
      <c r="B28" s="194"/>
      <c r="C28" s="194"/>
      <c r="D28" s="195" t="s">
        <v>193</v>
      </c>
      <c r="E28" s="204">
        <v>632001</v>
      </c>
      <c r="F28" s="99" t="s">
        <v>25</v>
      </c>
      <c r="G28" s="68">
        <v>21754.799999999999</v>
      </c>
      <c r="H28" s="752">
        <v>18152.95</v>
      </c>
      <c r="I28" s="752">
        <v>21300</v>
      </c>
      <c r="J28" s="752">
        <v>20000</v>
      </c>
      <c r="K28" s="68">
        <v>20000</v>
      </c>
      <c r="L28" s="752">
        <v>20500</v>
      </c>
      <c r="M28" s="68">
        <v>21000</v>
      </c>
    </row>
    <row r="29" spans="1:13" x14ac:dyDescent="0.3">
      <c r="A29" s="193"/>
      <c r="B29" s="194"/>
      <c r="C29" s="194"/>
      <c r="D29" s="195" t="s">
        <v>193</v>
      </c>
      <c r="E29" s="204">
        <v>632002</v>
      </c>
      <c r="F29" s="99" t="s">
        <v>26</v>
      </c>
      <c r="G29" s="68">
        <v>16.95</v>
      </c>
      <c r="H29" s="752">
        <v>267.56</v>
      </c>
      <c r="I29" s="752">
        <v>450</v>
      </c>
      <c r="J29" s="752">
        <v>450</v>
      </c>
      <c r="K29" s="68">
        <v>400</v>
      </c>
      <c r="L29" s="752">
        <v>450</v>
      </c>
      <c r="M29" s="68">
        <v>500</v>
      </c>
    </row>
    <row r="30" spans="1:13" ht="27" x14ac:dyDescent="0.3">
      <c r="A30" s="193"/>
      <c r="B30" s="194"/>
      <c r="C30" s="194"/>
      <c r="D30" s="195" t="s">
        <v>193</v>
      </c>
      <c r="E30" s="204">
        <v>632003</v>
      </c>
      <c r="F30" s="99" t="s">
        <v>27</v>
      </c>
      <c r="G30" s="77">
        <v>2141.4699999999998</v>
      </c>
      <c r="H30" s="752">
        <v>2411.9299999999998</v>
      </c>
      <c r="I30" s="752">
        <v>2619</v>
      </c>
      <c r="J30" s="752">
        <v>2619</v>
      </c>
      <c r="K30" s="68">
        <v>3000</v>
      </c>
      <c r="L30" s="752">
        <v>3200</v>
      </c>
      <c r="M30" s="68">
        <v>2900</v>
      </c>
    </row>
    <row r="31" spans="1:13" ht="27" x14ac:dyDescent="0.3">
      <c r="A31" s="193"/>
      <c r="B31" s="194"/>
      <c r="C31" s="194"/>
      <c r="D31" s="195" t="s">
        <v>193</v>
      </c>
      <c r="E31" s="88">
        <v>632004</v>
      </c>
      <c r="F31" s="99" t="s">
        <v>351</v>
      </c>
      <c r="G31" s="44">
        <v>127.1</v>
      </c>
      <c r="H31" s="752">
        <v>144.25</v>
      </c>
      <c r="I31" s="752">
        <v>174</v>
      </c>
      <c r="J31" s="752">
        <v>174</v>
      </c>
      <c r="K31" s="44">
        <v>150</v>
      </c>
      <c r="L31" s="107">
        <v>160</v>
      </c>
      <c r="M31" s="44">
        <v>130</v>
      </c>
    </row>
    <row r="32" spans="1:13" x14ac:dyDescent="0.3">
      <c r="A32" s="193"/>
      <c r="B32" s="194"/>
      <c r="C32" s="194"/>
      <c r="D32" s="195" t="s">
        <v>193</v>
      </c>
      <c r="E32" s="202">
        <v>633</v>
      </c>
      <c r="F32" s="203" t="s">
        <v>28</v>
      </c>
      <c r="G32" s="43">
        <f>SUM(G33:G37)</f>
        <v>13681.480000000001</v>
      </c>
      <c r="H32" s="751">
        <f>SUM(H33:H37)</f>
        <v>17064.82</v>
      </c>
      <c r="I32" s="751">
        <f>I33+I34+I35+I36+I37</f>
        <v>14533.08</v>
      </c>
      <c r="J32" s="751">
        <f>J33+J34+J35+J36+J37</f>
        <v>14133.08</v>
      </c>
      <c r="K32" s="43">
        <f>K33+K34+K35+K36+K37</f>
        <v>14850</v>
      </c>
      <c r="L32" s="751">
        <f>L33+L34+L35+L36+L37</f>
        <v>14980</v>
      </c>
      <c r="M32" s="43">
        <f>M33+M34+M35+M36+M37</f>
        <v>14780</v>
      </c>
    </row>
    <row r="33" spans="1:13" x14ac:dyDescent="0.3">
      <c r="A33" s="193"/>
      <c r="B33" s="194"/>
      <c r="C33" s="194"/>
      <c r="D33" s="195" t="s">
        <v>193</v>
      </c>
      <c r="E33" s="204">
        <v>633006</v>
      </c>
      <c r="F33" s="99" t="s">
        <v>30</v>
      </c>
      <c r="G33" s="68">
        <v>7765.25</v>
      </c>
      <c r="H33" s="752">
        <v>11265.43</v>
      </c>
      <c r="I33" s="752">
        <v>9500</v>
      </c>
      <c r="J33" s="752">
        <v>9500</v>
      </c>
      <c r="K33" s="68">
        <v>9600</v>
      </c>
      <c r="L33" s="752">
        <v>9800</v>
      </c>
      <c r="M33" s="68">
        <v>9500</v>
      </c>
    </row>
    <row r="34" spans="1:13" x14ac:dyDescent="0.3">
      <c r="A34" s="193"/>
      <c r="B34" s="194"/>
      <c r="C34" s="194"/>
      <c r="D34" s="195" t="s">
        <v>193</v>
      </c>
      <c r="E34" s="204">
        <v>633007</v>
      </c>
      <c r="F34" s="99" t="s">
        <v>31</v>
      </c>
      <c r="G34" s="68">
        <v>300</v>
      </c>
      <c r="H34" s="752">
        <v>300</v>
      </c>
      <c r="I34" s="752">
        <v>300</v>
      </c>
      <c r="J34" s="752">
        <v>300</v>
      </c>
      <c r="K34" s="68">
        <v>300</v>
      </c>
      <c r="L34" s="752">
        <v>330</v>
      </c>
      <c r="M34" s="68">
        <v>320</v>
      </c>
    </row>
    <row r="35" spans="1:13" x14ac:dyDescent="0.3">
      <c r="A35" s="193"/>
      <c r="B35" s="194"/>
      <c r="C35" s="194"/>
      <c r="D35" s="195" t="s">
        <v>193</v>
      </c>
      <c r="E35" s="204">
        <v>633009</v>
      </c>
      <c r="F35" s="99" t="s">
        <v>194</v>
      </c>
      <c r="G35" s="68">
        <v>226.29</v>
      </c>
      <c r="H35" s="752">
        <v>200.8</v>
      </c>
      <c r="I35" s="752">
        <v>223.8</v>
      </c>
      <c r="J35" s="752">
        <v>223.8</v>
      </c>
      <c r="K35" s="68">
        <v>200</v>
      </c>
      <c r="L35" s="752">
        <v>150</v>
      </c>
      <c r="M35" s="68">
        <v>160</v>
      </c>
    </row>
    <row r="36" spans="1:13" x14ac:dyDescent="0.3">
      <c r="A36" s="193"/>
      <c r="B36" s="194"/>
      <c r="C36" s="194"/>
      <c r="D36" s="195" t="s">
        <v>193</v>
      </c>
      <c r="E36" s="204">
        <v>633013</v>
      </c>
      <c r="F36" s="99" t="s">
        <v>33</v>
      </c>
      <c r="G36" s="68">
        <v>2858.53</v>
      </c>
      <c r="H36" s="752">
        <v>1994.41</v>
      </c>
      <c r="I36" s="752">
        <v>2109.2800000000002</v>
      </c>
      <c r="J36" s="752">
        <v>2109.2800000000002</v>
      </c>
      <c r="K36" s="68">
        <v>2300</v>
      </c>
      <c r="L36" s="752">
        <v>2200</v>
      </c>
      <c r="M36" s="68">
        <v>2350</v>
      </c>
    </row>
    <row r="37" spans="1:13" x14ac:dyDescent="0.3">
      <c r="A37" s="193"/>
      <c r="B37" s="194"/>
      <c r="C37" s="194"/>
      <c r="D37" s="195" t="s">
        <v>193</v>
      </c>
      <c r="E37" s="204">
        <v>633016</v>
      </c>
      <c r="F37" s="99" t="s">
        <v>34</v>
      </c>
      <c r="G37" s="68">
        <v>2531.41</v>
      </c>
      <c r="H37" s="752">
        <v>3304.18</v>
      </c>
      <c r="I37" s="752">
        <v>2400</v>
      </c>
      <c r="J37" s="752">
        <v>2000</v>
      </c>
      <c r="K37" s="68">
        <v>2450</v>
      </c>
      <c r="L37" s="752">
        <v>2500</v>
      </c>
      <c r="M37" s="68">
        <v>2450</v>
      </c>
    </row>
    <row r="38" spans="1:13" x14ac:dyDescent="0.3">
      <c r="A38" s="193"/>
      <c r="B38" s="194"/>
      <c r="C38" s="194"/>
      <c r="D38" s="195" t="s">
        <v>193</v>
      </c>
      <c r="E38" s="202">
        <v>634</v>
      </c>
      <c r="F38" s="203" t="s">
        <v>35</v>
      </c>
      <c r="G38" s="43">
        <v>6619.21</v>
      </c>
      <c r="H38" s="751">
        <f>SUM(H39:H43)</f>
        <v>8214.18</v>
      </c>
      <c r="I38" s="798">
        <f t="shared" ref="I38:J38" si="3">SUM(I39:I43)</f>
        <v>4160.6000000000004</v>
      </c>
      <c r="J38" s="798">
        <f t="shared" si="3"/>
        <v>4060.6</v>
      </c>
      <c r="K38" s="43">
        <f>SUM(K39:K43)</f>
        <v>5160</v>
      </c>
      <c r="L38" s="751">
        <f t="shared" ref="L38:M38" si="4">SUM(L39:L43)</f>
        <v>4965</v>
      </c>
      <c r="M38" s="43">
        <f t="shared" si="4"/>
        <v>5065</v>
      </c>
    </row>
    <row r="39" spans="1:13" x14ac:dyDescent="0.3">
      <c r="A39" s="193"/>
      <c r="B39" s="194"/>
      <c r="C39" s="194"/>
      <c r="D39" s="195" t="s">
        <v>193</v>
      </c>
      <c r="E39" s="102" t="s">
        <v>36</v>
      </c>
      <c r="F39" s="99" t="s">
        <v>195</v>
      </c>
      <c r="G39" s="68">
        <v>3372.28</v>
      </c>
      <c r="H39" s="752">
        <v>3728.33</v>
      </c>
      <c r="I39" s="752">
        <v>2500</v>
      </c>
      <c r="J39" s="752">
        <v>2400</v>
      </c>
      <c r="K39" s="68">
        <v>3000</v>
      </c>
      <c r="L39" s="752">
        <v>2900</v>
      </c>
      <c r="M39" s="68">
        <v>3100</v>
      </c>
    </row>
    <row r="40" spans="1:13" x14ac:dyDescent="0.3">
      <c r="A40" s="193"/>
      <c r="B40" s="194"/>
      <c r="C40" s="194"/>
      <c r="D40" s="195" t="s">
        <v>193</v>
      </c>
      <c r="E40" s="204">
        <v>634002</v>
      </c>
      <c r="F40" s="99" t="s">
        <v>196</v>
      </c>
      <c r="G40" s="68">
        <v>2263.64</v>
      </c>
      <c r="H40" s="752">
        <v>3348.35</v>
      </c>
      <c r="I40" s="752">
        <v>1000</v>
      </c>
      <c r="J40" s="752">
        <v>1000</v>
      </c>
      <c r="K40" s="68">
        <v>1500</v>
      </c>
      <c r="L40" s="752">
        <v>1400</v>
      </c>
      <c r="M40" s="68">
        <v>1300</v>
      </c>
    </row>
    <row r="41" spans="1:13" x14ac:dyDescent="0.3">
      <c r="A41" s="193"/>
      <c r="B41" s="194"/>
      <c r="C41" s="194"/>
      <c r="D41" s="195" t="s">
        <v>193</v>
      </c>
      <c r="E41" s="204">
        <v>634003</v>
      </c>
      <c r="F41" s="99" t="s">
        <v>39</v>
      </c>
      <c r="G41" s="68">
        <v>627.84</v>
      </c>
      <c r="H41" s="752">
        <v>627.84</v>
      </c>
      <c r="I41" s="752">
        <v>630.6</v>
      </c>
      <c r="J41" s="752">
        <v>630.6</v>
      </c>
      <c r="K41" s="68">
        <v>630</v>
      </c>
      <c r="L41" s="752">
        <v>640</v>
      </c>
      <c r="M41" s="68">
        <v>635</v>
      </c>
    </row>
    <row r="42" spans="1:13" x14ac:dyDescent="0.3">
      <c r="A42" s="193"/>
      <c r="B42" s="194"/>
      <c r="C42" s="194"/>
      <c r="D42" s="195" t="s">
        <v>193</v>
      </c>
      <c r="E42" s="204">
        <v>634005</v>
      </c>
      <c r="F42" s="99" t="s">
        <v>40</v>
      </c>
      <c r="G42" s="68">
        <v>250</v>
      </c>
      <c r="H42" s="752">
        <v>296.60000000000002</v>
      </c>
      <c r="I42" s="752">
        <v>0</v>
      </c>
      <c r="J42" s="752">
        <v>0</v>
      </c>
      <c r="K42" s="68">
        <v>0</v>
      </c>
      <c r="L42" s="752">
        <v>0</v>
      </c>
      <c r="M42" s="68">
        <v>0</v>
      </c>
    </row>
    <row r="43" spans="1:13" x14ac:dyDescent="0.3">
      <c r="A43" s="193"/>
      <c r="B43" s="194"/>
      <c r="C43" s="194"/>
      <c r="D43" s="195" t="s">
        <v>193</v>
      </c>
      <c r="E43" s="205">
        <v>634006</v>
      </c>
      <c r="F43" s="198" t="s">
        <v>41</v>
      </c>
      <c r="G43" s="68">
        <v>105.45</v>
      </c>
      <c r="H43" s="752">
        <v>213.06</v>
      </c>
      <c r="I43" s="752">
        <v>30</v>
      </c>
      <c r="J43" s="752">
        <v>30</v>
      </c>
      <c r="K43" s="68">
        <v>30</v>
      </c>
      <c r="L43" s="752">
        <v>25</v>
      </c>
      <c r="M43" s="68">
        <v>30</v>
      </c>
    </row>
    <row r="44" spans="1:13" ht="44.25" customHeight="1" x14ac:dyDescent="0.3">
      <c r="A44" s="193"/>
      <c r="B44" s="194"/>
      <c r="C44" s="194"/>
      <c r="D44" s="195" t="s">
        <v>193</v>
      </c>
      <c r="E44" s="202">
        <v>635</v>
      </c>
      <c r="F44" s="197" t="s">
        <v>197</v>
      </c>
      <c r="G44" s="43">
        <f>SUM(G45:G48)</f>
        <v>9316.2800000000007</v>
      </c>
      <c r="H44" s="751">
        <f>H45+H46+H47+H48</f>
        <v>804.06</v>
      </c>
      <c r="I44" s="751">
        <f>SUM(I45:I48)</f>
        <v>2500</v>
      </c>
      <c r="J44" s="751">
        <f>SUM(J45:J48)</f>
        <v>2500</v>
      </c>
      <c r="K44" s="43">
        <f>SUM(K45:K48)</f>
        <v>2200</v>
      </c>
      <c r="L44" s="751">
        <f>SUM(L45:L48)</f>
        <v>2300</v>
      </c>
      <c r="M44" s="43">
        <f>SUM(M45:M48)</f>
        <v>2100</v>
      </c>
    </row>
    <row r="45" spans="1:13" x14ac:dyDescent="0.3">
      <c r="A45" s="193"/>
      <c r="B45" s="194"/>
      <c r="C45" s="194"/>
      <c r="D45" s="195" t="s">
        <v>193</v>
      </c>
      <c r="E45" s="102" t="s">
        <v>43</v>
      </c>
      <c r="F45" s="99" t="s">
        <v>44</v>
      </c>
      <c r="G45" s="44">
        <v>99.3</v>
      </c>
      <c r="H45" s="752">
        <v>0</v>
      </c>
      <c r="I45" s="752">
        <v>500</v>
      </c>
      <c r="J45" s="752">
        <v>500</v>
      </c>
      <c r="K45" s="681">
        <v>400</v>
      </c>
      <c r="L45" s="767">
        <v>400</v>
      </c>
      <c r="M45" s="681">
        <v>300</v>
      </c>
    </row>
    <row r="46" spans="1:13" ht="27" x14ac:dyDescent="0.3">
      <c r="A46" s="193"/>
      <c r="B46" s="194"/>
      <c r="C46" s="194"/>
      <c r="D46" s="195" t="s">
        <v>193</v>
      </c>
      <c r="E46" s="204">
        <v>635004</v>
      </c>
      <c r="F46" s="99" t="s">
        <v>45</v>
      </c>
      <c r="G46" s="44">
        <v>8657.5300000000007</v>
      </c>
      <c r="H46" s="752">
        <v>379.26</v>
      </c>
      <c r="I46" s="752">
        <v>2000</v>
      </c>
      <c r="J46" s="752">
        <v>2000</v>
      </c>
      <c r="K46" s="68">
        <v>1800</v>
      </c>
      <c r="L46" s="752">
        <v>1900</v>
      </c>
      <c r="M46" s="68">
        <v>1800</v>
      </c>
    </row>
    <row r="47" spans="1:13" ht="27" customHeight="1" x14ac:dyDescent="0.3">
      <c r="A47" s="193"/>
      <c r="B47" s="194"/>
      <c r="C47" s="194"/>
      <c r="D47" s="195" t="s">
        <v>193</v>
      </c>
      <c r="E47" s="204">
        <v>635005</v>
      </c>
      <c r="F47" s="99" t="s">
        <v>46</v>
      </c>
      <c r="G47" s="68">
        <v>0</v>
      </c>
      <c r="H47" s="752">
        <v>0</v>
      </c>
      <c r="I47" s="752">
        <v>0</v>
      </c>
      <c r="J47" s="752">
        <v>0</v>
      </c>
      <c r="K47" s="68">
        <v>0</v>
      </c>
      <c r="L47" s="752">
        <v>0</v>
      </c>
      <c r="M47" s="68">
        <v>0</v>
      </c>
    </row>
    <row r="48" spans="1:13" x14ac:dyDescent="0.3">
      <c r="A48" s="193"/>
      <c r="B48" s="194"/>
      <c r="C48" s="194"/>
      <c r="D48" s="195" t="s">
        <v>193</v>
      </c>
      <c r="E48" s="204">
        <v>635006</v>
      </c>
      <c r="F48" s="99" t="s">
        <v>47</v>
      </c>
      <c r="G48" s="68">
        <v>559.45000000000005</v>
      </c>
      <c r="H48" s="752">
        <v>424.8</v>
      </c>
      <c r="I48" s="752">
        <v>0</v>
      </c>
      <c r="J48" s="752">
        <v>0</v>
      </c>
      <c r="K48" s="68">
        <v>0</v>
      </c>
      <c r="L48" s="752">
        <v>0</v>
      </c>
      <c r="M48" s="68">
        <v>0</v>
      </c>
    </row>
    <row r="49" spans="1:13" ht="42.75" customHeight="1" x14ac:dyDescent="0.3">
      <c r="A49" s="193"/>
      <c r="B49" s="194"/>
      <c r="C49" s="194"/>
      <c r="D49" s="195" t="s">
        <v>193</v>
      </c>
      <c r="E49" s="204">
        <v>636002</v>
      </c>
      <c r="F49" s="99" t="s">
        <v>198</v>
      </c>
      <c r="G49" s="68">
        <v>0</v>
      </c>
      <c r="H49" s="752">
        <v>0</v>
      </c>
      <c r="I49" s="752">
        <v>0</v>
      </c>
      <c r="J49" s="752">
        <v>0</v>
      </c>
      <c r="K49" s="68">
        <v>0</v>
      </c>
      <c r="L49" s="752">
        <v>0</v>
      </c>
      <c r="M49" s="68">
        <v>0</v>
      </c>
    </row>
    <row r="50" spans="1:13" x14ac:dyDescent="0.3">
      <c r="A50" s="193"/>
      <c r="B50" s="194"/>
      <c r="C50" s="194"/>
      <c r="D50" s="195" t="s">
        <v>193</v>
      </c>
      <c r="E50" s="202">
        <v>637</v>
      </c>
      <c r="F50" s="203" t="s">
        <v>48</v>
      </c>
      <c r="G50" s="43">
        <f>SUM(G51:G63)</f>
        <v>30565.859999999997</v>
      </c>
      <c r="H50" s="43">
        <f>SUM(H51:H63)</f>
        <v>43482.93</v>
      </c>
      <c r="I50" s="751">
        <f>I51+I52+I53+I54+I55+I56+I57+I58+I59+I60+I61+I62+I64</f>
        <v>37668.31</v>
      </c>
      <c r="J50" s="751">
        <f>J51+J52+J53+J54+J55+J56+J57+J58+J59+J60+J61+J62</f>
        <v>36068.31</v>
      </c>
      <c r="K50" s="43">
        <f>K51+K52+K53+K54+K55+K56+K57+K58+K59+K60+K61+K62+K64</f>
        <v>38210</v>
      </c>
      <c r="L50" s="751">
        <f>L51+L52+L53+L54+L55+L56+L57+L58+L59+L60+L61+L62+L64</f>
        <v>38420</v>
      </c>
      <c r="M50" s="43">
        <f>M51+M52+M53+M54+M55+M56+M57+M58+M59+M60+M61+M62+M64</f>
        <v>45620</v>
      </c>
    </row>
    <row r="51" spans="1:13" ht="27.75" customHeight="1" x14ac:dyDescent="0.3">
      <c r="A51" s="193"/>
      <c r="B51" s="194"/>
      <c r="C51" s="194"/>
      <c r="D51" s="195" t="s">
        <v>193</v>
      </c>
      <c r="E51" s="206" t="s">
        <v>49</v>
      </c>
      <c r="F51" s="199" t="s">
        <v>50</v>
      </c>
      <c r="G51" s="68">
        <v>665</v>
      </c>
      <c r="H51" s="107">
        <v>951.49</v>
      </c>
      <c r="I51" s="752">
        <v>1100</v>
      </c>
      <c r="J51" s="752">
        <v>1100</v>
      </c>
      <c r="K51" s="68">
        <v>300</v>
      </c>
      <c r="L51" s="752">
        <v>300</v>
      </c>
      <c r="M51" s="68">
        <v>400</v>
      </c>
    </row>
    <row r="52" spans="1:13" ht="15.75" customHeight="1" x14ac:dyDescent="0.3">
      <c r="A52" s="193"/>
      <c r="B52" s="194"/>
      <c r="C52" s="194"/>
      <c r="D52" s="195" t="s">
        <v>193</v>
      </c>
      <c r="E52" s="205">
        <v>637002</v>
      </c>
      <c r="F52" s="199" t="s">
        <v>357</v>
      </c>
      <c r="G52" s="107">
        <v>1900</v>
      </c>
      <c r="H52" s="107">
        <v>1000</v>
      </c>
      <c r="I52" s="752">
        <v>1500</v>
      </c>
      <c r="J52" s="752">
        <v>1000</v>
      </c>
      <c r="K52" s="68">
        <v>0</v>
      </c>
      <c r="L52" s="752">
        <v>0</v>
      </c>
      <c r="M52" s="68">
        <v>0</v>
      </c>
    </row>
    <row r="53" spans="1:13" x14ac:dyDescent="0.3">
      <c r="A53" s="193"/>
      <c r="B53" s="194"/>
      <c r="C53" s="194"/>
      <c r="D53" s="195" t="s">
        <v>193</v>
      </c>
      <c r="E53" s="205">
        <v>637004</v>
      </c>
      <c r="F53" s="199" t="s">
        <v>52</v>
      </c>
      <c r="G53" s="68">
        <v>4112.5600000000004</v>
      </c>
      <c r="H53" s="752">
        <v>3405.77</v>
      </c>
      <c r="I53" s="752">
        <v>6663.23</v>
      </c>
      <c r="J53" s="752">
        <v>6663.23</v>
      </c>
      <c r="K53" s="68">
        <v>10000</v>
      </c>
      <c r="L53" s="752">
        <v>9000</v>
      </c>
      <c r="M53" s="68">
        <v>8000</v>
      </c>
    </row>
    <row r="54" spans="1:13" x14ac:dyDescent="0.3">
      <c r="A54" s="193"/>
      <c r="B54" s="194"/>
      <c r="C54" s="194"/>
      <c r="D54" s="195" t="s">
        <v>193</v>
      </c>
      <c r="E54" s="205">
        <v>637005</v>
      </c>
      <c r="F54" s="199" t="s">
        <v>53</v>
      </c>
      <c r="G54" s="68">
        <v>3552.07</v>
      </c>
      <c r="H54" s="752">
        <v>10202.56</v>
      </c>
      <c r="I54" s="752">
        <v>4000</v>
      </c>
      <c r="J54" s="752">
        <v>3500</v>
      </c>
      <c r="K54" s="68">
        <v>4000</v>
      </c>
      <c r="L54" s="752">
        <v>4200</v>
      </c>
      <c r="M54" s="68">
        <v>3000</v>
      </c>
    </row>
    <row r="55" spans="1:13" x14ac:dyDescent="0.3">
      <c r="A55" s="193"/>
      <c r="B55" s="194"/>
      <c r="C55" s="194"/>
      <c r="D55" s="195" t="s">
        <v>193</v>
      </c>
      <c r="E55" s="204">
        <v>637007</v>
      </c>
      <c r="F55" s="199" t="s">
        <v>21</v>
      </c>
      <c r="G55" s="68">
        <v>0</v>
      </c>
      <c r="H55" s="752">
        <v>0</v>
      </c>
      <c r="I55" s="752">
        <v>0</v>
      </c>
      <c r="J55" s="752">
        <v>0</v>
      </c>
      <c r="K55" s="68">
        <v>0</v>
      </c>
      <c r="L55" s="752">
        <v>0</v>
      </c>
      <c r="M55" s="68">
        <v>0</v>
      </c>
    </row>
    <row r="56" spans="1:13" x14ac:dyDescent="0.3">
      <c r="A56" s="193"/>
      <c r="B56" s="194"/>
      <c r="C56" s="194"/>
      <c r="D56" s="195" t="s">
        <v>193</v>
      </c>
      <c r="E56" s="205">
        <v>637012</v>
      </c>
      <c r="F56" s="207" t="s">
        <v>54</v>
      </c>
      <c r="G56" s="68">
        <v>1166.31</v>
      </c>
      <c r="H56" s="752">
        <v>1379.49</v>
      </c>
      <c r="I56" s="752">
        <v>1100</v>
      </c>
      <c r="J56" s="752">
        <v>1100</v>
      </c>
      <c r="K56" s="68">
        <v>1300</v>
      </c>
      <c r="L56" s="752">
        <v>1300</v>
      </c>
      <c r="M56" s="68">
        <v>1100</v>
      </c>
    </row>
    <row r="57" spans="1:13" x14ac:dyDescent="0.3">
      <c r="A57" s="193"/>
      <c r="B57" s="194"/>
      <c r="C57" s="194"/>
      <c r="D57" s="195" t="s">
        <v>193</v>
      </c>
      <c r="E57" s="205">
        <v>637014</v>
      </c>
      <c r="F57" s="207" t="s">
        <v>55</v>
      </c>
      <c r="G57" s="68">
        <v>4761.51</v>
      </c>
      <c r="H57" s="752">
        <v>8408.4</v>
      </c>
      <c r="I57" s="752">
        <v>6100</v>
      </c>
      <c r="J57" s="752">
        <v>6000</v>
      </c>
      <c r="K57" s="68">
        <v>7500</v>
      </c>
      <c r="L57" s="752">
        <v>8000</v>
      </c>
      <c r="M57" s="68">
        <v>6900</v>
      </c>
    </row>
    <row r="58" spans="1:13" x14ac:dyDescent="0.3">
      <c r="A58" s="193"/>
      <c r="B58" s="194"/>
      <c r="C58" s="194"/>
      <c r="D58" s="195" t="s">
        <v>193</v>
      </c>
      <c r="E58" s="115">
        <v>637015</v>
      </c>
      <c r="F58" s="139" t="s">
        <v>56</v>
      </c>
      <c r="G58" s="44">
        <v>2000.79</v>
      </c>
      <c r="H58" s="752">
        <v>2189.84</v>
      </c>
      <c r="I58" s="752">
        <v>2100.2800000000002</v>
      </c>
      <c r="J58" s="752">
        <v>2100.2800000000002</v>
      </c>
      <c r="K58" s="68">
        <v>2200</v>
      </c>
      <c r="L58" s="752">
        <v>2500</v>
      </c>
      <c r="M58" s="68">
        <v>2300</v>
      </c>
    </row>
    <row r="59" spans="1:13" x14ac:dyDescent="0.3">
      <c r="A59" s="193"/>
      <c r="B59" s="194"/>
      <c r="C59" s="194"/>
      <c r="D59" s="195" t="s">
        <v>193</v>
      </c>
      <c r="E59" s="115">
        <v>637016</v>
      </c>
      <c r="F59" s="139" t="s">
        <v>369</v>
      </c>
      <c r="G59" s="68">
        <v>0</v>
      </c>
      <c r="H59" s="752">
        <v>1335.19</v>
      </c>
      <c r="I59" s="752">
        <v>900</v>
      </c>
      <c r="J59" s="752">
        <v>900</v>
      </c>
      <c r="K59" s="68">
        <v>1200</v>
      </c>
      <c r="L59" s="752">
        <v>1200</v>
      </c>
      <c r="M59" s="68">
        <v>12000</v>
      </c>
    </row>
    <row r="60" spans="1:13" x14ac:dyDescent="0.3">
      <c r="A60" s="193"/>
      <c r="B60" s="194"/>
      <c r="C60" s="194"/>
      <c r="D60" s="195" t="s">
        <v>193</v>
      </c>
      <c r="E60" s="205">
        <v>637017</v>
      </c>
      <c r="F60" s="207" t="s">
        <v>58</v>
      </c>
      <c r="G60" s="68">
        <v>204.1</v>
      </c>
      <c r="H60" s="752">
        <v>212.46</v>
      </c>
      <c r="I60" s="752">
        <v>214.8</v>
      </c>
      <c r="J60" s="752">
        <v>214.8</v>
      </c>
      <c r="K60" s="68">
        <v>210</v>
      </c>
      <c r="L60" s="752">
        <v>220</v>
      </c>
      <c r="M60" s="68">
        <v>220</v>
      </c>
    </row>
    <row r="61" spans="1:13" ht="27" x14ac:dyDescent="0.3">
      <c r="A61" s="193"/>
      <c r="B61" s="194"/>
      <c r="C61" s="194"/>
      <c r="D61" s="195" t="s">
        <v>193</v>
      </c>
      <c r="E61" s="205">
        <v>637026</v>
      </c>
      <c r="F61" s="207" t="s">
        <v>59</v>
      </c>
      <c r="G61" s="68">
        <v>4305.3999999999996</v>
      </c>
      <c r="H61" s="752">
        <v>2113.1999999999998</v>
      </c>
      <c r="I61" s="752">
        <v>4500</v>
      </c>
      <c r="J61" s="752">
        <v>4000</v>
      </c>
      <c r="K61" s="68">
        <v>2500</v>
      </c>
      <c r="L61" s="752">
        <v>2600</v>
      </c>
      <c r="M61" s="68">
        <v>2500</v>
      </c>
    </row>
    <row r="62" spans="1:13" ht="40.200000000000003" x14ac:dyDescent="0.3">
      <c r="A62" s="193"/>
      <c r="B62" s="194"/>
      <c r="C62" s="194"/>
      <c r="D62" s="195" t="s">
        <v>193</v>
      </c>
      <c r="E62" s="205">
        <v>637027</v>
      </c>
      <c r="F62" s="207" t="s">
        <v>60</v>
      </c>
      <c r="G62" s="68">
        <v>7898.12</v>
      </c>
      <c r="H62" s="752">
        <v>11134.53</v>
      </c>
      <c r="I62" s="752">
        <v>9490</v>
      </c>
      <c r="J62" s="752">
        <v>9490</v>
      </c>
      <c r="K62" s="681">
        <v>9000</v>
      </c>
      <c r="L62" s="752">
        <v>9100</v>
      </c>
      <c r="M62" s="68">
        <v>9200</v>
      </c>
    </row>
    <row r="63" spans="1:13" x14ac:dyDescent="0.3">
      <c r="A63" s="193"/>
      <c r="B63" s="194"/>
      <c r="C63" s="194"/>
      <c r="D63" s="195" t="s">
        <v>193</v>
      </c>
      <c r="E63" s="82">
        <v>637037</v>
      </c>
      <c r="F63" s="117" t="s">
        <v>343</v>
      </c>
      <c r="G63" s="648">
        <v>0</v>
      </c>
      <c r="H63" s="752">
        <v>1150</v>
      </c>
      <c r="I63" s="752">
        <v>0</v>
      </c>
      <c r="J63" s="752">
        <v>0</v>
      </c>
      <c r="K63" s="68">
        <v>0</v>
      </c>
      <c r="L63" s="752">
        <v>0</v>
      </c>
      <c r="M63" s="68">
        <v>0</v>
      </c>
    </row>
    <row r="64" spans="1:13" x14ac:dyDescent="0.3">
      <c r="A64" s="193"/>
      <c r="B64" s="194"/>
      <c r="C64" s="194"/>
      <c r="D64" s="195" t="s">
        <v>193</v>
      </c>
      <c r="E64" s="82">
        <v>637037</v>
      </c>
      <c r="F64" s="117" t="s">
        <v>478</v>
      </c>
      <c r="G64" s="68">
        <v>0</v>
      </c>
      <c r="H64" s="752">
        <v>60</v>
      </c>
      <c r="I64" s="752">
        <v>0</v>
      </c>
      <c r="J64" s="752">
        <v>0</v>
      </c>
      <c r="K64" s="745">
        <v>0</v>
      </c>
      <c r="L64" s="768">
        <v>0</v>
      </c>
      <c r="M64" s="745">
        <v>0</v>
      </c>
    </row>
    <row r="65" spans="1:13" x14ac:dyDescent="0.3">
      <c r="A65" s="193"/>
      <c r="B65" s="194"/>
      <c r="C65" s="194"/>
      <c r="D65" s="195" t="s">
        <v>193</v>
      </c>
      <c r="E65" s="131">
        <v>642</v>
      </c>
      <c r="F65" s="141" t="s">
        <v>61</v>
      </c>
      <c r="G65" s="43">
        <f t="shared" ref="G65:M65" si="5">SUM(G66:G67)</f>
        <v>5618.23</v>
      </c>
      <c r="H65" s="749">
        <f t="shared" si="5"/>
        <v>381.55</v>
      </c>
      <c r="I65" s="749">
        <f t="shared" si="5"/>
        <v>500</v>
      </c>
      <c r="J65" s="749">
        <f t="shared" si="5"/>
        <v>500</v>
      </c>
      <c r="K65" s="749">
        <f t="shared" si="5"/>
        <v>480</v>
      </c>
      <c r="L65" s="749">
        <f t="shared" si="5"/>
        <v>490</v>
      </c>
      <c r="M65" s="749">
        <f t="shared" si="5"/>
        <v>480</v>
      </c>
    </row>
    <row r="66" spans="1:13" ht="18.75" customHeight="1" x14ac:dyDescent="0.3">
      <c r="A66" s="193"/>
      <c r="B66" s="194"/>
      <c r="C66" s="194"/>
      <c r="D66" s="195" t="s">
        <v>193</v>
      </c>
      <c r="E66" s="208">
        <v>642012</v>
      </c>
      <c r="F66" s="198" t="s">
        <v>403</v>
      </c>
      <c r="G66" s="47">
        <v>5618.23</v>
      </c>
      <c r="H66" s="752">
        <v>0</v>
      </c>
      <c r="I66" s="752">
        <v>0</v>
      </c>
      <c r="J66" s="752">
        <v>0</v>
      </c>
      <c r="K66" s="681">
        <v>0</v>
      </c>
      <c r="L66" s="752">
        <v>0</v>
      </c>
      <c r="M66" s="68">
        <v>0</v>
      </c>
    </row>
    <row r="67" spans="1:13" ht="20.25" customHeight="1" x14ac:dyDescent="0.3">
      <c r="A67" s="193"/>
      <c r="B67" s="194"/>
      <c r="C67" s="194"/>
      <c r="D67" s="195" t="s">
        <v>193</v>
      </c>
      <c r="E67" s="208">
        <v>642015</v>
      </c>
      <c r="F67" s="198" t="s">
        <v>404</v>
      </c>
      <c r="G67" s="47">
        <v>0</v>
      </c>
      <c r="H67" s="752">
        <v>381.55</v>
      </c>
      <c r="I67" s="752">
        <v>500</v>
      </c>
      <c r="J67" s="752">
        <v>500</v>
      </c>
      <c r="K67" s="681">
        <v>480</v>
      </c>
      <c r="L67" s="752">
        <v>490</v>
      </c>
      <c r="M67" s="68">
        <v>480</v>
      </c>
    </row>
    <row r="68" spans="1:13" ht="14.25" customHeight="1" x14ac:dyDescent="0.3">
      <c r="A68" s="209"/>
      <c r="B68" s="210"/>
      <c r="C68" s="210"/>
      <c r="D68" s="211" t="s">
        <v>199</v>
      </c>
      <c r="E68" s="211"/>
      <c r="F68" s="211"/>
      <c r="G68" s="212">
        <f t="shared" ref="G68:K68" si="6">SUM(G69:G71)</f>
        <v>1117.44</v>
      </c>
      <c r="H68" s="212">
        <f t="shared" si="6"/>
        <v>825</v>
      </c>
      <c r="I68" s="212">
        <f t="shared" si="6"/>
        <v>0</v>
      </c>
      <c r="J68" s="212">
        <f t="shared" si="6"/>
        <v>655.77</v>
      </c>
      <c r="K68" s="212">
        <f t="shared" si="6"/>
        <v>0</v>
      </c>
      <c r="L68" s="212">
        <f t="shared" ref="L68:M68" si="7">SUM(L69:L71)</f>
        <v>0</v>
      </c>
      <c r="M68" s="212">
        <f t="shared" si="7"/>
        <v>0</v>
      </c>
    </row>
    <row r="69" spans="1:13" ht="25.5" customHeight="1" x14ac:dyDescent="0.3">
      <c r="A69" s="193"/>
      <c r="B69" s="194"/>
      <c r="C69" s="194"/>
      <c r="D69" s="70" t="s">
        <v>200</v>
      </c>
      <c r="E69" s="213">
        <v>610</v>
      </c>
      <c r="F69" s="197" t="s">
        <v>3</v>
      </c>
      <c r="G69" s="75">
        <v>0</v>
      </c>
      <c r="H69" s="749">
        <v>0</v>
      </c>
      <c r="I69" s="752">
        <v>0</v>
      </c>
      <c r="J69" s="752">
        <v>0</v>
      </c>
      <c r="K69" s="75">
        <v>0</v>
      </c>
      <c r="L69" s="75">
        <v>0</v>
      </c>
      <c r="M69" s="75">
        <v>0</v>
      </c>
    </row>
    <row r="70" spans="1:13" ht="14.25" customHeight="1" x14ac:dyDescent="0.3">
      <c r="A70" s="193"/>
      <c r="B70" s="194"/>
      <c r="C70" s="194"/>
      <c r="D70" s="70" t="s">
        <v>200</v>
      </c>
      <c r="E70" s="214">
        <v>620</v>
      </c>
      <c r="F70" s="197" t="s">
        <v>8</v>
      </c>
      <c r="G70" s="75">
        <v>0</v>
      </c>
      <c r="H70" s="749">
        <v>0</v>
      </c>
      <c r="I70" s="752">
        <v>0</v>
      </c>
      <c r="J70" s="752">
        <v>0</v>
      </c>
      <c r="K70" s="75">
        <v>0</v>
      </c>
      <c r="L70" s="75">
        <v>0</v>
      </c>
      <c r="M70" s="75">
        <v>0</v>
      </c>
    </row>
    <row r="71" spans="1:13" ht="14.25" customHeight="1" x14ac:dyDescent="0.3">
      <c r="A71" s="193"/>
      <c r="B71" s="194"/>
      <c r="C71" s="194"/>
      <c r="D71" s="70" t="s">
        <v>200</v>
      </c>
      <c r="E71" s="215">
        <v>630</v>
      </c>
      <c r="F71" s="90" t="s">
        <v>19</v>
      </c>
      <c r="G71" s="75">
        <f>SUM(G72:G76)</f>
        <v>1117.44</v>
      </c>
      <c r="H71" s="749">
        <f>H72+H73+H74+H75+H76+H77+H78+H79</f>
        <v>825</v>
      </c>
      <c r="I71" s="749">
        <v>0</v>
      </c>
      <c r="J71" s="749">
        <f>SUM(J72:J79)</f>
        <v>655.77</v>
      </c>
      <c r="K71" s="75">
        <v>0</v>
      </c>
      <c r="L71" s="75">
        <v>0</v>
      </c>
      <c r="M71" s="75">
        <v>0</v>
      </c>
    </row>
    <row r="72" spans="1:13" ht="14.25" customHeight="1" x14ac:dyDescent="0.3">
      <c r="A72" s="193"/>
      <c r="B72" s="194"/>
      <c r="C72" s="194"/>
      <c r="D72" s="70" t="s">
        <v>200</v>
      </c>
      <c r="E72" s="216">
        <v>631</v>
      </c>
      <c r="F72" s="99" t="s">
        <v>21</v>
      </c>
      <c r="G72" s="68">
        <v>0</v>
      </c>
      <c r="H72" s="752">
        <v>0</v>
      </c>
      <c r="I72" s="752">
        <v>0</v>
      </c>
      <c r="J72" s="752">
        <v>0</v>
      </c>
      <c r="K72" s="68">
        <v>0</v>
      </c>
      <c r="L72" s="68">
        <v>0</v>
      </c>
      <c r="M72" s="68">
        <v>0</v>
      </c>
    </row>
    <row r="73" spans="1:13" ht="14.25" customHeight="1" x14ac:dyDescent="0.3">
      <c r="A73" s="193"/>
      <c r="B73" s="194"/>
      <c r="C73" s="194"/>
      <c r="D73" s="70" t="s">
        <v>200</v>
      </c>
      <c r="E73" s="216">
        <v>632</v>
      </c>
      <c r="F73" s="99" t="s">
        <v>66</v>
      </c>
      <c r="G73" s="44">
        <v>25.4</v>
      </c>
      <c r="H73" s="752">
        <v>0</v>
      </c>
      <c r="I73" s="752">
        <v>0</v>
      </c>
      <c r="J73" s="752">
        <v>0</v>
      </c>
      <c r="K73" s="68">
        <v>0</v>
      </c>
      <c r="L73" s="68">
        <v>0</v>
      </c>
      <c r="M73" s="68">
        <v>0</v>
      </c>
    </row>
    <row r="74" spans="1:13" ht="14.25" customHeight="1" x14ac:dyDescent="0.3">
      <c r="A74" s="193"/>
      <c r="B74" s="194"/>
      <c r="C74" s="194"/>
      <c r="D74" s="70" t="s">
        <v>200</v>
      </c>
      <c r="E74" s="217">
        <v>633</v>
      </c>
      <c r="F74" s="199" t="s">
        <v>67</v>
      </c>
      <c r="G74" s="44">
        <v>48</v>
      </c>
      <c r="H74" s="752">
        <v>51.25</v>
      </c>
      <c r="I74" s="752">
        <v>0</v>
      </c>
      <c r="J74" s="752"/>
      <c r="K74" s="68">
        <v>0</v>
      </c>
      <c r="L74" s="68">
        <v>0</v>
      </c>
      <c r="M74" s="68">
        <v>40.020000000000003</v>
      </c>
    </row>
    <row r="75" spans="1:13" ht="14.25" customHeight="1" x14ac:dyDescent="0.3">
      <c r="A75" s="193"/>
      <c r="B75" s="194"/>
      <c r="C75" s="194"/>
      <c r="D75" s="70" t="s">
        <v>200</v>
      </c>
      <c r="E75" s="139">
        <v>634</v>
      </c>
      <c r="F75" s="218" t="s">
        <v>201</v>
      </c>
      <c r="G75" s="44">
        <v>20</v>
      </c>
      <c r="H75" s="752">
        <v>40</v>
      </c>
      <c r="I75" s="752">
        <v>0</v>
      </c>
      <c r="J75" s="752">
        <v>20</v>
      </c>
      <c r="K75" s="68">
        <v>0</v>
      </c>
      <c r="L75" s="68">
        <v>0</v>
      </c>
      <c r="M75" s="68">
        <v>0</v>
      </c>
    </row>
    <row r="76" spans="1:13" ht="14.25" customHeight="1" x14ac:dyDescent="0.3">
      <c r="A76" s="193"/>
      <c r="B76" s="194"/>
      <c r="C76" s="194"/>
      <c r="D76" s="70" t="s">
        <v>200</v>
      </c>
      <c r="E76" s="217">
        <v>637</v>
      </c>
      <c r="F76" s="199" t="s">
        <v>48</v>
      </c>
      <c r="G76" s="44">
        <v>1024.04</v>
      </c>
      <c r="H76" s="752">
        <v>15</v>
      </c>
      <c r="I76" s="752">
        <v>0</v>
      </c>
      <c r="J76" s="752">
        <v>15</v>
      </c>
      <c r="K76" s="68">
        <v>0</v>
      </c>
      <c r="L76" s="68">
        <v>0</v>
      </c>
      <c r="M76" s="68">
        <v>0</v>
      </c>
    </row>
    <row r="77" spans="1:13" ht="14.25" customHeight="1" x14ac:dyDescent="0.3">
      <c r="A77" s="193"/>
      <c r="B77" s="194"/>
      <c r="C77" s="194"/>
      <c r="D77" s="70" t="s">
        <v>200</v>
      </c>
      <c r="E77" s="217">
        <v>637014</v>
      </c>
      <c r="F77" s="99" t="s">
        <v>430</v>
      </c>
      <c r="G77" s="44">
        <v>0</v>
      </c>
      <c r="H77" s="752">
        <v>147.6</v>
      </c>
      <c r="I77" s="752">
        <v>0</v>
      </c>
      <c r="J77" s="752">
        <v>100.77</v>
      </c>
      <c r="K77" s="68">
        <v>0</v>
      </c>
      <c r="L77" s="68">
        <v>0</v>
      </c>
      <c r="M77" s="68">
        <v>0</v>
      </c>
    </row>
    <row r="78" spans="1:13" ht="14.25" customHeight="1" x14ac:dyDescent="0.3">
      <c r="A78" s="193"/>
      <c r="B78" s="194"/>
      <c r="C78" s="194"/>
      <c r="D78" s="70" t="s">
        <v>200</v>
      </c>
      <c r="E78" s="217">
        <v>637026</v>
      </c>
      <c r="F78" s="99" t="s">
        <v>431</v>
      </c>
      <c r="G78" s="44">
        <v>0</v>
      </c>
      <c r="H78" s="752">
        <v>429</v>
      </c>
      <c r="I78" s="752">
        <v>0</v>
      </c>
      <c r="J78" s="752">
        <v>400</v>
      </c>
      <c r="K78" s="68">
        <v>0</v>
      </c>
      <c r="L78" s="68">
        <v>0</v>
      </c>
      <c r="M78" s="68">
        <v>0</v>
      </c>
    </row>
    <row r="79" spans="1:13" ht="14.25" customHeight="1" x14ac:dyDescent="0.3">
      <c r="A79" s="193"/>
      <c r="B79" s="194"/>
      <c r="C79" s="194"/>
      <c r="D79" s="70" t="s">
        <v>200</v>
      </c>
      <c r="E79" s="217">
        <v>637027</v>
      </c>
      <c r="F79" s="99" t="s">
        <v>432</v>
      </c>
      <c r="G79" s="44">
        <v>0</v>
      </c>
      <c r="H79" s="752">
        <v>142.15</v>
      </c>
      <c r="I79" s="752">
        <v>0</v>
      </c>
      <c r="J79" s="752">
        <v>120</v>
      </c>
      <c r="K79" s="68">
        <v>0</v>
      </c>
      <c r="L79" s="68">
        <v>0</v>
      </c>
      <c r="M79" s="68">
        <v>0</v>
      </c>
    </row>
    <row r="80" spans="1:13" x14ac:dyDescent="0.3">
      <c r="A80" s="209"/>
      <c r="B80" s="210"/>
      <c r="C80" s="210"/>
      <c r="D80" s="211" t="s">
        <v>70</v>
      </c>
      <c r="E80" s="211"/>
      <c r="F80" s="211"/>
      <c r="G80" s="440">
        <v>75.69</v>
      </c>
      <c r="H80" s="440">
        <f t="shared" ref="H80:M80" si="8">SUM(H81)</f>
        <v>89.48</v>
      </c>
      <c r="I80" s="440">
        <f t="shared" si="8"/>
        <v>81</v>
      </c>
      <c r="J80" s="440">
        <f t="shared" si="8"/>
        <v>81</v>
      </c>
      <c r="K80" s="440">
        <f t="shared" si="8"/>
        <v>81</v>
      </c>
      <c r="L80" s="440">
        <f t="shared" si="8"/>
        <v>81</v>
      </c>
      <c r="M80" s="440">
        <f t="shared" si="8"/>
        <v>81</v>
      </c>
    </row>
    <row r="81" spans="1:13" x14ac:dyDescent="0.3">
      <c r="A81" s="193"/>
      <c r="B81" s="194"/>
      <c r="C81" s="194"/>
      <c r="D81" s="219" t="s">
        <v>202</v>
      </c>
      <c r="E81" s="220">
        <v>637</v>
      </c>
      <c r="F81" s="221" t="s">
        <v>48</v>
      </c>
      <c r="G81" s="44">
        <v>75.69</v>
      </c>
      <c r="H81" s="752">
        <v>89.48</v>
      </c>
      <c r="I81" s="752">
        <v>81</v>
      </c>
      <c r="J81" s="752">
        <v>81</v>
      </c>
      <c r="K81" s="752">
        <v>81</v>
      </c>
      <c r="L81" s="752">
        <v>81</v>
      </c>
      <c r="M81" s="752">
        <v>81</v>
      </c>
    </row>
    <row r="82" spans="1:13" x14ac:dyDescent="0.3">
      <c r="A82" s="209"/>
      <c r="B82" s="210"/>
      <c r="C82" s="210"/>
      <c r="D82" s="222" t="s">
        <v>71</v>
      </c>
      <c r="E82" s="223"/>
      <c r="F82" s="224"/>
      <c r="G82" s="441">
        <f t="shared" ref="G82:M82" si="9">G83+G88</f>
        <v>7000</v>
      </c>
      <c r="H82" s="441">
        <f t="shared" si="9"/>
        <v>5295.4</v>
      </c>
      <c r="I82" s="441">
        <f t="shared" si="9"/>
        <v>5375.49</v>
      </c>
      <c r="J82" s="441">
        <f t="shared" si="9"/>
        <v>5375.49</v>
      </c>
      <c r="K82" s="441">
        <f t="shared" si="9"/>
        <v>5000</v>
      </c>
      <c r="L82" s="441">
        <f t="shared" si="9"/>
        <v>4900</v>
      </c>
      <c r="M82" s="441">
        <f t="shared" si="9"/>
        <v>5000</v>
      </c>
    </row>
    <row r="83" spans="1:13" x14ac:dyDescent="0.3">
      <c r="A83" s="193"/>
      <c r="B83" s="194"/>
      <c r="C83" s="194"/>
      <c r="D83" s="97" t="s">
        <v>203</v>
      </c>
      <c r="E83" s="65">
        <v>630</v>
      </c>
      <c r="F83" s="203" t="s">
        <v>19</v>
      </c>
      <c r="G83" s="79">
        <v>2000</v>
      </c>
      <c r="H83" s="755">
        <f>H84+H86+H87</f>
        <v>3295.4</v>
      </c>
      <c r="I83" s="755">
        <f t="shared" ref="I83:J83" si="10">SUM(I84:I87)</f>
        <v>2875.49</v>
      </c>
      <c r="J83" s="755">
        <f t="shared" si="10"/>
        <v>2875.49</v>
      </c>
      <c r="K83" s="79">
        <f>SUM(K84:K87)</f>
        <v>3000</v>
      </c>
      <c r="L83" s="755">
        <f>SUM(L84:L87)</f>
        <v>2900</v>
      </c>
      <c r="M83" s="79">
        <f>SUM(M84:M87)</f>
        <v>3000</v>
      </c>
    </row>
    <row r="84" spans="1:13" x14ac:dyDescent="0.3">
      <c r="A84" s="193"/>
      <c r="B84" s="194"/>
      <c r="C84" s="194"/>
      <c r="D84" s="97" t="s">
        <v>203</v>
      </c>
      <c r="E84" s="101">
        <v>633</v>
      </c>
      <c r="F84" s="199" t="s">
        <v>67</v>
      </c>
      <c r="G84" s="44">
        <v>2000</v>
      </c>
      <c r="H84" s="756">
        <v>2875.49</v>
      </c>
      <c r="I84" s="752">
        <v>2875.49</v>
      </c>
      <c r="J84" s="752">
        <v>2875.49</v>
      </c>
      <c r="K84" s="68">
        <v>3000</v>
      </c>
      <c r="L84" s="752">
        <v>2900</v>
      </c>
      <c r="M84" s="68">
        <v>3000</v>
      </c>
    </row>
    <row r="85" spans="1:13" x14ac:dyDescent="0.3">
      <c r="A85" s="193"/>
      <c r="B85" s="194"/>
      <c r="C85" s="194"/>
      <c r="D85" s="97" t="s">
        <v>203</v>
      </c>
      <c r="E85" s="101">
        <v>634</v>
      </c>
      <c r="F85" s="99" t="s">
        <v>35</v>
      </c>
      <c r="G85" s="68">
        <v>0</v>
      </c>
      <c r="H85" s="756">
        <v>0</v>
      </c>
      <c r="I85" s="752">
        <v>0</v>
      </c>
      <c r="J85" s="752">
        <v>0</v>
      </c>
      <c r="K85" s="68">
        <v>0</v>
      </c>
      <c r="L85" s="752">
        <v>0</v>
      </c>
      <c r="M85" s="68">
        <v>0</v>
      </c>
    </row>
    <row r="86" spans="1:13" x14ac:dyDescent="0.3">
      <c r="A86" s="193"/>
      <c r="B86" s="194"/>
      <c r="C86" s="194"/>
      <c r="D86" s="97" t="s">
        <v>203</v>
      </c>
      <c r="E86" s="98">
        <v>635</v>
      </c>
      <c r="F86" s="69" t="s">
        <v>72</v>
      </c>
      <c r="G86" s="77">
        <v>0</v>
      </c>
      <c r="H86" s="756">
        <v>295.39999999999998</v>
      </c>
      <c r="I86" s="752">
        <v>0</v>
      </c>
      <c r="J86" s="752">
        <v>0</v>
      </c>
      <c r="K86" s="430">
        <v>0</v>
      </c>
      <c r="L86" s="750">
        <v>0</v>
      </c>
      <c r="M86" s="430">
        <v>0</v>
      </c>
    </row>
    <row r="87" spans="1:13" x14ac:dyDescent="0.3">
      <c r="A87" s="193"/>
      <c r="B87" s="194"/>
      <c r="C87" s="194"/>
      <c r="D87" s="97" t="s">
        <v>203</v>
      </c>
      <c r="E87" s="98">
        <v>637</v>
      </c>
      <c r="F87" s="69" t="s">
        <v>48</v>
      </c>
      <c r="G87" s="77">
        <v>0</v>
      </c>
      <c r="H87" s="756">
        <v>124.51</v>
      </c>
      <c r="I87" s="752">
        <v>0</v>
      </c>
      <c r="J87" s="752">
        <v>0</v>
      </c>
      <c r="K87" s="430">
        <v>0</v>
      </c>
      <c r="L87" s="750">
        <v>0</v>
      </c>
      <c r="M87" s="430">
        <v>0</v>
      </c>
    </row>
    <row r="88" spans="1:13" x14ac:dyDescent="0.3">
      <c r="A88" s="193"/>
      <c r="B88" s="194"/>
      <c r="C88" s="194"/>
      <c r="D88" s="97" t="s">
        <v>203</v>
      </c>
      <c r="E88" s="133">
        <v>642</v>
      </c>
      <c r="F88" s="90" t="s">
        <v>169</v>
      </c>
      <c r="G88" s="431">
        <v>5000</v>
      </c>
      <c r="H88" s="755">
        <v>2000</v>
      </c>
      <c r="I88" s="753">
        <v>2500</v>
      </c>
      <c r="J88" s="753">
        <v>2500</v>
      </c>
      <c r="K88" s="691">
        <v>2000</v>
      </c>
      <c r="L88" s="753">
        <v>2000</v>
      </c>
      <c r="M88" s="431">
        <v>2000</v>
      </c>
    </row>
    <row r="89" spans="1:13" x14ac:dyDescent="0.3">
      <c r="A89" s="209"/>
      <c r="B89" s="210"/>
      <c r="C89" s="210"/>
      <c r="D89" s="222" t="s">
        <v>85</v>
      </c>
      <c r="E89" s="226"/>
      <c r="F89" s="227"/>
      <c r="G89" s="441">
        <f t="shared" ref="G89:M89" si="11">SUM(G90)</f>
        <v>530.45000000000005</v>
      </c>
      <c r="H89" s="441">
        <f t="shared" si="11"/>
        <v>500.77</v>
      </c>
      <c r="I89" s="441">
        <f t="shared" si="11"/>
        <v>800</v>
      </c>
      <c r="J89" s="441">
        <f t="shared" si="11"/>
        <v>800</v>
      </c>
      <c r="K89" s="441">
        <f t="shared" si="11"/>
        <v>900</v>
      </c>
      <c r="L89" s="441">
        <f t="shared" si="11"/>
        <v>1000</v>
      </c>
      <c r="M89" s="441">
        <f t="shared" si="11"/>
        <v>1050</v>
      </c>
    </row>
    <row r="90" spans="1:13" x14ac:dyDescent="0.3">
      <c r="A90" s="193"/>
      <c r="B90" s="194"/>
      <c r="C90" s="194"/>
      <c r="D90" s="69" t="s">
        <v>204</v>
      </c>
      <c r="E90" s="65">
        <v>630</v>
      </c>
      <c r="F90" s="90" t="s">
        <v>19</v>
      </c>
      <c r="G90" s="75">
        <v>530.45000000000005</v>
      </c>
      <c r="H90" s="749">
        <f t="shared" ref="H90" si="12">SUM(H91:H92)</f>
        <v>500.77</v>
      </c>
      <c r="I90" s="749">
        <f t="shared" ref="I90:M90" si="13">SUM(I91:I92)</f>
        <v>800</v>
      </c>
      <c r="J90" s="749">
        <f t="shared" si="13"/>
        <v>800</v>
      </c>
      <c r="K90" s="75">
        <f t="shared" si="13"/>
        <v>900</v>
      </c>
      <c r="L90" s="749">
        <f t="shared" si="13"/>
        <v>1000</v>
      </c>
      <c r="M90" s="75">
        <f t="shared" si="13"/>
        <v>1050</v>
      </c>
    </row>
    <row r="91" spans="1:13" ht="27" x14ac:dyDescent="0.3">
      <c r="A91" s="193"/>
      <c r="B91" s="194"/>
      <c r="C91" s="194"/>
      <c r="D91" s="69" t="s">
        <v>204</v>
      </c>
      <c r="E91" s="98">
        <v>632</v>
      </c>
      <c r="F91" s="199" t="s">
        <v>86</v>
      </c>
      <c r="G91" s="68">
        <v>530.45000000000005</v>
      </c>
      <c r="H91" s="752">
        <v>500.77</v>
      </c>
      <c r="I91" s="752">
        <v>800</v>
      </c>
      <c r="J91" s="752">
        <v>800</v>
      </c>
      <c r="K91" s="68">
        <v>900</v>
      </c>
      <c r="L91" s="752">
        <v>1000</v>
      </c>
      <c r="M91" s="68">
        <v>1050</v>
      </c>
    </row>
    <row r="92" spans="1:13" x14ac:dyDescent="0.3">
      <c r="A92" s="193"/>
      <c r="B92" s="194"/>
      <c r="C92" s="194"/>
      <c r="D92" s="69" t="s">
        <v>204</v>
      </c>
      <c r="E92" s="115">
        <v>637</v>
      </c>
      <c r="F92" s="199" t="s">
        <v>48</v>
      </c>
      <c r="G92" s="68">
        <v>0</v>
      </c>
      <c r="H92" s="752">
        <v>0</v>
      </c>
      <c r="I92" s="752">
        <v>0</v>
      </c>
      <c r="J92" s="752">
        <v>0</v>
      </c>
      <c r="K92" s="68">
        <v>0</v>
      </c>
      <c r="L92" s="752">
        <v>0</v>
      </c>
      <c r="M92" s="68">
        <v>0</v>
      </c>
    </row>
    <row r="93" spans="1:13" ht="12.75" customHeight="1" x14ac:dyDescent="0.3">
      <c r="A93" s="228"/>
      <c r="B93" s="229">
        <v>2</v>
      </c>
      <c r="C93" s="917" t="s">
        <v>205</v>
      </c>
      <c r="D93" s="918"/>
      <c r="E93" s="918"/>
      <c r="F93" s="919"/>
      <c r="G93" s="192">
        <f t="shared" ref="G93:H93" si="14">SUM(G94:G95)</f>
        <v>7534.8099999999995</v>
      </c>
      <c r="H93" s="192">
        <f t="shared" si="14"/>
        <v>10093.9</v>
      </c>
      <c r="I93" s="192">
        <f t="shared" ref="I93" si="15">SUM(I94:I95)</f>
        <v>13681.24</v>
      </c>
      <c r="J93" s="192">
        <f t="shared" ref="J93:M93" si="16">SUM(J94:J95)</f>
        <v>13681.24</v>
      </c>
      <c r="K93" s="192">
        <f t="shared" si="16"/>
        <v>13970.6</v>
      </c>
      <c r="L93" s="192">
        <f t="shared" si="16"/>
        <v>14100</v>
      </c>
      <c r="M93" s="192">
        <f t="shared" si="16"/>
        <v>14250</v>
      </c>
    </row>
    <row r="94" spans="1:13" ht="41.25" customHeight="1" x14ac:dyDescent="0.3">
      <c r="A94" s="193"/>
      <c r="B94" s="194"/>
      <c r="C94" s="194"/>
      <c r="D94" s="195" t="s">
        <v>193</v>
      </c>
      <c r="E94" s="205">
        <v>642001</v>
      </c>
      <c r="F94" s="207" t="s">
        <v>370</v>
      </c>
      <c r="G94" s="44">
        <v>6591.82</v>
      </c>
      <c r="H94" s="752">
        <v>9573.2999999999993</v>
      </c>
      <c r="I94" s="752">
        <v>12110.64</v>
      </c>
      <c r="J94" s="44">
        <v>12110.64</v>
      </c>
      <c r="K94" s="44">
        <v>12400</v>
      </c>
      <c r="L94" s="44">
        <v>12500</v>
      </c>
      <c r="M94" s="44">
        <v>12600</v>
      </c>
    </row>
    <row r="95" spans="1:13" ht="15.75" customHeight="1" x14ac:dyDescent="0.3">
      <c r="A95" s="193"/>
      <c r="B95" s="194"/>
      <c r="C95" s="194"/>
      <c r="D95" s="195" t="s">
        <v>193</v>
      </c>
      <c r="E95" s="200">
        <v>642002</v>
      </c>
      <c r="F95" s="199" t="s">
        <v>62</v>
      </c>
      <c r="G95" s="68">
        <v>942.99</v>
      </c>
      <c r="H95" s="752">
        <v>520.6</v>
      </c>
      <c r="I95" s="752">
        <v>1570.6</v>
      </c>
      <c r="J95" s="68">
        <v>1570.6</v>
      </c>
      <c r="K95" s="68">
        <v>1570.6</v>
      </c>
      <c r="L95" s="68">
        <v>1600</v>
      </c>
      <c r="M95" s="68">
        <v>1650</v>
      </c>
    </row>
    <row r="96" spans="1:13" x14ac:dyDescent="0.3">
      <c r="A96" s="228"/>
      <c r="B96" s="230">
        <v>3</v>
      </c>
      <c r="C96" s="920" t="s">
        <v>206</v>
      </c>
      <c r="D96" s="921"/>
      <c r="E96" s="921"/>
      <c r="F96" s="922"/>
      <c r="G96" s="192">
        <f t="shared" ref="G96:M96" si="17">SUM(G97)</f>
        <v>635</v>
      </c>
      <c r="H96" s="192">
        <f t="shared" si="17"/>
        <v>60</v>
      </c>
      <c r="I96" s="192">
        <f t="shared" si="17"/>
        <v>100</v>
      </c>
      <c r="J96" s="192">
        <f t="shared" si="17"/>
        <v>100</v>
      </c>
      <c r="K96" s="192">
        <f t="shared" si="17"/>
        <v>100</v>
      </c>
      <c r="L96" s="192">
        <f t="shared" si="17"/>
        <v>200</v>
      </c>
      <c r="M96" s="192">
        <f t="shared" si="17"/>
        <v>150</v>
      </c>
    </row>
    <row r="97" spans="1:181" x14ac:dyDescent="0.3">
      <c r="A97" s="193"/>
      <c r="B97" s="194"/>
      <c r="C97" s="194"/>
      <c r="D97" s="195" t="s">
        <v>193</v>
      </c>
      <c r="E97" s="205">
        <v>637003</v>
      </c>
      <c r="F97" s="199" t="s">
        <v>51</v>
      </c>
      <c r="G97" s="68">
        <v>635</v>
      </c>
      <c r="H97" s="682">
        <v>60</v>
      </c>
      <c r="I97" s="752">
        <v>100</v>
      </c>
      <c r="J97" s="68">
        <v>100</v>
      </c>
      <c r="K97" s="68">
        <v>100</v>
      </c>
      <c r="L97" s="68">
        <v>200</v>
      </c>
      <c r="M97" s="68">
        <v>150</v>
      </c>
    </row>
    <row r="98" spans="1:181" ht="14.25" customHeight="1" x14ac:dyDescent="0.3">
      <c r="H98" s="682"/>
      <c r="I98" s="752"/>
      <c r="M98" s="4"/>
    </row>
    <row r="99" spans="1:181" s="4" customFormat="1" ht="13.2" x14ac:dyDescent="0.25">
      <c r="A99" s="923" t="s">
        <v>104</v>
      </c>
      <c r="B99" s="924"/>
      <c r="C99" s="924"/>
      <c r="D99" s="924"/>
      <c r="E99" s="924"/>
      <c r="F99" s="925"/>
      <c r="G99" s="442"/>
      <c r="H99" s="442"/>
      <c r="I99" s="442"/>
      <c r="J99" s="442"/>
      <c r="K99" s="442"/>
      <c r="L99" s="442"/>
      <c r="M99" s="442"/>
    </row>
    <row r="100" spans="1:181" s="4" customFormat="1" ht="66" x14ac:dyDescent="0.25">
      <c r="A100" s="231" t="s">
        <v>186</v>
      </c>
      <c r="B100" s="232" t="s">
        <v>187</v>
      </c>
      <c r="C100" s="233" t="s">
        <v>188</v>
      </c>
      <c r="D100" s="233" t="s">
        <v>189</v>
      </c>
      <c r="E100" s="233" t="s">
        <v>190</v>
      </c>
      <c r="F100" s="234" t="s">
        <v>191</v>
      </c>
      <c r="G100" s="832">
        <f t="shared" ref="G100:L100" si="18">SUM(G101:G106)</f>
        <v>14478.720000000001</v>
      </c>
      <c r="H100" s="831">
        <f>SUM(H101:H109)</f>
        <v>124285.87999999999</v>
      </c>
      <c r="I100" s="831">
        <f>SUM(I101:I109)</f>
        <v>60256.600000000006</v>
      </c>
      <c r="J100" s="831">
        <f>SUM(J101:J109)</f>
        <v>60256.600000000006</v>
      </c>
      <c r="K100" s="235">
        <f>K104+K108+K109+K110+K111</f>
        <v>48590.41</v>
      </c>
      <c r="L100" s="235">
        <f t="shared" si="18"/>
        <v>0</v>
      </c>
      <c r="M100" s="235">
        <f t="shared" ref="M100" si="19">SUM(M101:M106)</f>
        <v>0</v>
      </c>
    </row>
    <row r="101" spans="1:181" s="4" customFormat="1" ht="13.2" x14ac:dyDescent="0.25">
      <c r="A101" s="236"/>
      <c r="B101" s="237"/>
      <c r="C101" s="237"/>
      <c r="D101" s="238" t="s">
        <v>207</v>
      </c>
      <c r="E101" s="444">
        <v>711</v>
      </c>
      <c r="F101" s="239" t="s">
        <v>458</v>
      </c>
      <c r="G101" s="49">
        <v>0</v>
      </c>
      <c r="H101" s="829">
        <v>105091.48</v>
      </c>
      <c r="I101" s="829"/>
      <c r="J101" s="829"/>
      <c r="K101" s="428"/>
      <c r="L101" s="442"/>
      <c r="M101" s="442"/>
    </row>
    <row r="102" spans="1:181" s="4" customFormat="1" ht="26.4" x14ac:dyDescent="0.25">
      <c r="A102" s="237"/>
      <c r="B102" s="240"/>
      <c r="C102" s="241"/>
      <c r="D102" s="242" t="s">
        <v>207</v>
      </c>
      <c r="E102" s="444">
        <v>713004</v>
      </c>
      <c r="F102" s="239" t="s">
        <v>459</v>
      </c>
      <c r="G102" s="442"/>
      <c r="H102" s="829"/>
      <c r="I102" s="829">
        <v>10000</v>
      </c>
      <c r="J102" s="829">
        <v>10000</v>
      </c>
      <c r="K102" s="428"/>
      <c r="L102" s="442"/>
      <c r="M102" s="442"/>
    </row>
    <row r="103" spans="1:181" s="4" customFormat="1" ht="13.2" x14ac:dyDescent="0.25">
      <c r="A103" s="237"/>
      <c r="B103" s="240"/>
      <c r="C103" s="241"/>
      <c r="D103" s="242" t="s">
        <v>207</v>
      </c>
      <c r="E103" s="444">
        <v>713002</v>
      </c>
      <c r="F103" s="239" t="s">
        <v>105</v>
      </c>
      <c r="G103" s="442"/>
      <c r="H103" s="829">
        <v>2694.4</v>
      </c>
      <c r="I103" s="829">
        <v>0</v>
      </c>
      <c r="J103" s="829">
        <v>0</v>
      </c>
      <c r="K103" s="428"/>
      <c r="L103" s="442"/>
      <c r="M103" s="442"/>
    </row>
    <row r="104" spans="1:181" x14ac:dyDescent="0.3">
      <c r="A104" s="237"/>
      <c r="B104" s="243"/>
      <c r="C104" s="243"/>
      <c r="D104" s="242" t="s">
        <v>207</v>
      </c>
      <c r="E104" s="444">
        <v>713004</v>
      </c>
      <c r="F104" s="174" t="s">
        <v>460</v>
      </c>
      <c r="G104" s="49">
        <v>409.9</v>
      </c>
      <c r="H104" s="829">
        <v>9000</v>
      </c>
      <c r="I104" s="829">
        <v>3319.76</v>
      </c>
      <c r="J104" s="829">
        <v>3319.76</v>
      </c>
      <c r="K104" s="428">
        <v>0</v>
      </c>
      <c r="L104" s="380"/>
      <c r="M104" s="380"/>
    </row>
    <row r="105" spans="1:181" ht="27" x14ac:dyDescent="0.3">
      <c r="A105" s="237"/>
      <c r="B105" s="243"/>
      <c r="C105" s="244"/>
      <c r="D105" s="242" t="s">
        <v>207</v>
      </c>
      <c r="E105" s="830">
        <v>716</v>
      </c>
      <c r="F105" s="239" t="s">
        <v>107</v>
      </c>
      <c r="G105" s="49">
        <v>1043.9000000000001</v>
      </c>
      <c r="H105" s="829">
        <v>7500</v>
      </c>
      <c r="I105" s="829">
        <v>0</v>
      </c>
      <c r="J105" s="829">
        <v>0</v>
      </c>
      <c r="K105" s="428"/>
      <c r="L105" s="380"/>
      <c r="M105" s="380"/>
    </row>
    <row r="106" spans="1:181" ht="27" x14ac:dyDescent="0.3">
      <c r="A106" s="237"/>
      <c r="B106" s="243"/>
      <c r="C106" s="243"/>
      <c r="D106" s="242" t="s">
        <v>207</v>
      </c>
      <c r="E106" s="830">
        <v>717</v>
      </c>
      <c r="F106" s="239" t="s">
        <v>461</v>
      </c>
      <c r="G106" s="49">
        <v>13024.92</v>
      </c>
      <c r="H106" s="829">
        <v>0</v>
      </c>
      <c r="I106" s="829">
        <v>6900</v>
      </c>
      <c r="J106" s="829">
        <v>6900</v>
      </c>
      <c r="K106" s="428"/>
      <c r="L106" s="380"/>
      <c r="M106" s="380"/>
    </row>
    <row r="107" spans="1:181" ht="27" x14ac:dyDescent="0.3">
      <c r="A107" s="237"/>
      <c r="B107" s="243"/>
      <c r="C107" s="243"/>
      <c r="D107" s="242"/>
      <c r="E107" s="830">
        <v>717</v>
      </c>
      <c r="F107" s="239" t="s">
        <v>462</v>
      </c>
      <c r="G107" s="49">
        <v>0</v>
      </c>
      <c r="H107" s="428">
        <v>0</v>
      </c>
      <c r="I107" s="829">
        <v>4676.84</v>
      </c>
      <c r="J107" s="829">
        <v>4676.84</v>
      </c>
      <c r="K107" s="428"/>
      <c r="L107" s="380"/>
      <c r="M107" s="380"/>
    </row>
    <row r="108" spans="1:181" ht="27" x14ac:dyDescent="0.3">
      <c r="A108" s="237"/>
      <c r="B108" s="243"/>
      <c r="C108" s="243"/>
      <c r="D108" s="242"/>
      <c r="E108" s="830">
        <v>717</v>
      </c>
      <c r="F108" s="239" t="s">
        <v>463</v>
      </c>
      <c r="G108" s="49">
        <v>0</v>
      </c>
      <c r="H108" s="428">
        <v>0</v>
      </c>
      <c r="I108" s="829">
        <v>29840.17</v>
      </c>
      <c r="J108" s="829">
        <v>29840.17</v>
      </c>
      <c r="K108" s="428">
        <v>29133.72</v>
      </c>
      <c r="L108" s="380"/>
      <c r="M108" s="380"/>
    </row>
    <row r="109" spans="1:181" ht="27" x14ac:dyDescent="0.3">
      <c r="A109" s="841"/>
      <c r="B109" s="842"/>
      <c r="C109" s="842"/>
      <c r="D109" s="843"/>
      <c r="E109" s="844">
        <v>717</v>
      </c>
      <c r="F109" s="845" t="s">
        <v>472</v>
      </c>
      <c r="G109" s="846">
        <v>0</v>
      </c>
      <c r="H109" s="847">
        <v>0</v>
      </c>
      <c r="I109" s="848">
        <v>5519.83</v>
      </c>
      <c r="J109" s="848">
        <v>5519.83</v>
      </c>
      <c r="K109" s="428">
        <v>1456.69</v>
      </c>
      <c r="L109" s="849"/>
      <c r="M109" s="849"/>
    </row>
    <row r="110" spans="1:181" s="162" customFormat="1" ht="27" x14ac:dyDescent="0.3">
      <c r="A110" s="237"/>
      <c r="B110" s="243"/>
      <c r="C110" s="243"/>
      <c r="D110" s="242"/>
      <c r="E110" s="830"/>
      <c r="F110" s="239" t="s">
        <v>481</v>
      </c>
      <c r="G110" s="49"/>
      <c r="H110" s="428"/>
      <c r="I110" s="428"/>
      <c r="J110" s="428"/>
      <c r="K110" s="428">
        <v>15000</v>
      </c>
      <c r="L110" s="380"/>
      <c r="M110" s="380"/>
      <c r="N110" s="851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/>
      <c r="ED110" s="7"/>
      <c r="EE110" s="7"/>
      <c r="EF110" s="7"/>
      <c r="EG110" s="7"/>
      <c r="EH110" s="7"/>
      <c r="EI110" s="7"/>
      <c r="EJ110" s="7"/>
      <c r="EK110" s="7"/>
      <c r="EL110" s="7"/>
      <c r="EM110" s="7"/>
      <c r="EN110" s="7"/>
      <c r="EO110" s="7"/>
      <c r="EP110" s="7"/>
      <c r="EQ110" s="7"/>
      <c r="ER110" s="7"/>
      <c r="ES110" s="7"/>
      <c r="ET110" s="7"/>
      <c r="EU110" s="7"/>
      <c r="EV110" s="7"/>
      <c r="EW110" s="7"/>
      <c r="EX110" s="7"/>
      <c r="EY110" s="7"/>
      <c r="EZ110" s="7"/>
      <c r="FA110" s="7"/>
      <c r="FB110" s="7"/>
      <c r="FC110" s="7"/>
      <c r="FD110" s="7"/>
      <c r="FE110" s="7"/>
      <c r="FF110" s="7"/>
      <c r="FG110" s="7"/>
      <c r="FH110" s="7"/>
      <c r="FI110" s="7"/>
      <c r="FJ110" s="7"/>
      <c r="FK110" s="7"/>
      <c r="FL110" s="7"/>
      <c r="FM110" s="7"/>
      <c r="FN110" s="7"/>
      <c r="FO110" s="7"/>
      <c r="FP110" s="7"/>
      <c r="FQ110" s="7"/>
      <c r="FR110" s="7"/>
      <c r="FS110" s="7"/>
      <c r="FT110" s="7"/>
      <c r="FU110" s="7"/>
      <c r="FV110" s="7"/>
      <c r="FW110" s="7"/>
      <c r="FX110" s="7"/>
      <c r="FY110" s="850"/>
    </row>
    <row r="111" spans="1:181" s="162" customFormat="1" ht="27" x14ac:dyDescent="0.3">
      <c r="A111" s="237"/>
      <c r="B111" s="243"/>
      <c r="C111" s="243"/>
      <c r="D111" s="242"/>
      <c r="E111" s="830"/>
      <c r="F111" s="239" t="s">
        <v>482</v>
      </c>
      <c r="G111" s="49"/>
      <c r="H111" s="428"/>
      <c r="I111" s="428"/>
      <c r="J111" s="428"/>
      <c r="K111" s="428">
        <v>3000</v>
      </c>
      <c r="L111" s="380"/>
      <c r="M111" s="380"/>
      <c r="N111" s="851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  <c r="EC111" s="7"/>
      <c r="ED111" s="7"/>
      <c r="EE111" s="7"/>
      <c r="EF111" s="7"/>
      <c r="EG111" s="7"/>
      <c r="EH111" s="7"/>
      <c r="EI111" s="7"/>
      <c r="EJ111" s="7"/>
      <c r="EK111" s="7"/>
      <c r="EL111" s="7"/>
      <c r="EM111" s="7"/>
      <c r="EN111" s="7"/>
      <c r="EO111" s="7"/>
      <c r="EP111" s="7"/>
      <c r="EQ111" s="7"/>
      <c r="ER111" s="7"/>
      <c r="ES111" s="7"/>
      <c r="ET111" s="7"/>
      <c r="EU111" s="7"/>
      <c r="EV111" s="7"/>
      <c r="EW111" s="7"/>
      <c r="EX111" s="7"/>
      <c r="EY111" s="7"/>
      <c r="EZ111" s="7"/>
      <c r="FA111" s="7"/>
      <c r="FB111" s="7"/>
      <c r="FC111" s="7"/>
      <c r="FD111" s="7"/>
      <c r="FE111" s="7"/>
      <c r="FF111" s="7"/>
      <c r="FG111" s="7"/>
      <c r="FH111" s="7"/>
      <c r="FI111" s="7"/>
      <c r="FJ111" s="7"/>
      <c r="FK111" s="7"/>
      <c r="FL111" s="7"/>
      <c r="FM111" s="7"/>
      <c r="FN111" s="7"/>
      <c r="FO111" s="7"/>
      <c r="FP111" s="7"/>
      <c r="FQ111" s="7"/>
      <c r="FR111" s="7"/>
      <c r="FS111" s="7"/>
      <c r="FT111" s="7"/>
      <c r="FU111" s="7"/>
      <c r="FV111" s="7"/>
      <c r="FW111" s="7"/>
      <c r="FX111" s="7"/>
      <c r="FY111" s="850"/>
    </row>
    <row r="112" spans="1:181" x14ac:dyDescent="0.3">
      <c r="G112" s="614"/>
      <c r="H112" s="614"/>
    </row>
    <row r="113" spans="1:13" ht="15.6" x14ac:dyDescent="0.3">
      <c r="A113" s="247" t="s">
        <v>208</v>
      </c>
      <c r="B113" s="248"/>
      <c r="C113" s="248"/>
      <c r="D113" s="248"/>
      <c r="E113" s="248"/>
      <c r="F113" s="249"/>
      <c r="G113" s="192">
        <f t="shared" ref="G113:M113" si="20">G8+G100</f>
        <v>268926.09000000003</v>
      </c>
      <c r="H113" s="192">
        <f t="shared" si="20"/>
        <v>373812.51999999996</v>
      </c>
      <c r="I113" s="192">
        <f t="shared" si="20"/>
        <v>403009.31999999995</v>
      </c>
      <c r="J113" s="192">
        <f t="shared" si="20"/>
        <v>400115.08999999997</v>
      </c>
      <c r="K113" s="192">
        <f t="shared" si="20"/>
        <v>418182.01</v>
      </c>
      <c r="L113" s="192">
        <f t="shared" si="20"/>
        <v>358686</v>
      </c>
      <c r="M113" s="192">
        <f t="shared" si="20"/>
        <v>369506</v>
      </c>
    </row>
  </sheetData>
  <mergeCells count="5">
    <mergeCell ref="A6:F6"/>
    <mergeCell ref="C9:F9"/>
    <mergeCell ref="C93:F93"/>
    <mergeCell ref="C96:F96"/>
    <mergeCell ref="A99:F99"/>
  </mergeCells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4"/>
  <sheetViews>
    <sheetView workbookViewId="0">
      <selection activeCell="L25" sqref="L25"/>
    </sheetView>
  </sheetViews>
  <sheetFormatPr defaultRowHeight="14.4" x14ac:dyDescent="0.3"/>
  <cols>
    <col min="1" max="1" width="1.109375" customWidth="1"/>
    <col min="2" max="2" width="4.109375" customWidth="1"/>
    <col min="3" max="3" width="5.5546875" customWidth="1"/>
    <col min="4" max="4" width="5.6640625" customWidth="1"/>
    <col min="5" max="5" width="6.88671875" customWidth="1"/>
    <col min="6" max="6" width="7.88671875" customWidth="1"/>
    <col min="7" max="7" width="30.33203125" customWidth="1"/>
    <col min="8" max="9" width="10.33203125" customWidth="1"/>
    <col min="10" max="10" width="10.44140625" customWidth="1"/>
    <col min="11" max="11" width="11.109375" customWidth="1"/>
    <col min="12" max="12" width="10.109375" customWidth="1"/>
    <col min="13" max="13" width="10.88671875" customWidth="1"/>
    <col min="14" max="14" width="10.33203125" customWidth="1"/>
    <col min="253" max="253" width="1.109375" customWidth="1"/>
    <col min="254" max="254" width="4.109375" customWidth="1"/>
    <col min="255" max="255" width="5.5546875" customWidth="1"/>
    <col min="256" max="256" width="5.6640625" customWidth="1"/>
    <col min="257" max="257" width="6.88671875" customWidth="1"/>
    <col min="258" max="258" width="7.88671875" customWidth="1"/>
    <col min="259" max="259" width="27.5546875" customWidth="1"/>
    <col min="260" max="260" width="9.6640625" customWidth="1"/>
    <col min="261" max="261" width="0" hidden="1" customWidth="1"/>
    <col min="262" max="262" width="9.6640625" bestFit="1" customWidth="1"/>
    <col min="263" max="263" width="9.33203125" bestFit="1" customWidth="1"/>
    <col min="264" max="264" width="9.6640625" customWidth="1"/>
    <col min="265" max="265" width="9.6640625" bestFit="1" customWidth="1"/>
    <col min="509" max="509" width="1.109375" customWidth="1"/>
    <col min="510" max="510" width="4.109375" customWidth="1"/>
    <col min="511" max="511" width="5.5546875" customWidth="1"/>
    <col min="512" max="512" width="5.6640625" customWidth="1"/>
    <col min="513" max="513" width="6.88671875" customWidth="1"/>
    <col min="514" max="514" width="7.88671875" customWidth="1"/>
    <col min="515" max="515" width="27.5546875" customWidth="1"/>
    <col min="516" max="516" width="9.6640625" customWidth="1"/>
    <col min="517" max="517" width="0" hidden="1" customWidth="1"/>
    <col min="518" max="518" width="9.6640625" bestFit="1" customWidth="1"/>
    <col min="519" max="519" width="9.33203125" bestFit="1" customWidth="1"/>
    <col min="520" max="520" width="9.6640625" customWidth="1"/>
    <col min="521" max="521" width="9.6640625" bestFit="1" customWidth="1"/>
    <col min="765" max="765" width="1.109375" customWidth="1"/>
    <col min="766" max="766" width="4.109375" customWidth="1"/>
    <col min="767" max="767" width="5.5546875" customWidth="1"/>
    <col min="768" max="768" width="5.6640625" customWidth="1"/>
    <col min="769" max="769" width="6.88671875" customWidth="1"/>
    <col min="770" max="770" width="7.88671875" customWidth="1"/>
    <col min="771" max="771" width="27.5546875" customWidth="1"/>
    <col min="772" max="772" width="9.6640625" customWidth="1"/>
    <col min="773" max="773" width="0" hidden="1" customWidth="1"/>
    <col min="774" max="774" width="9.6640625" bestFit="1" customWidth="1"/>
    <col min="775" max="775" width="9.33203125" bestFit="1" customWidth="1"/>
    <col min="776" max="776" width="9.6640625" customWidth="1"/>
    <col min="777" max="777" width="9.6640625" bestFit="1" customWidth="1"/>
    <col min="1021" max="1021" width="1.109375" customWidth="1"/>
    <col min="1022" max="1022" width="4.109375" customWidth="1"/>
    <col min="1023" max="1023" width="5.5546875" customWidth="1"/>
    <col min="1024" max="1024" width="5.6640625" customWidth="1"/>
    <col min="1025" max="1025" width="6.88671875" customWidth="1"/>
    <col min="1026" max="1026" width="7.88671875" customWidth="1"/>
    <col min="1027" max="1027" width="27.5546875" customWidth="1"/>
    <col min="1028" max="1028" width="9.6640625" customWidth="1"/>
    <col min="1029" max="1029" width="0" hidden="1" customWidth="1"/>
    <col min="1030" max="1030" width="9.6640625" bestFit="1" customWidth="1"/>
    <col min="1031" max="1031" width="9.33203125" bestFit="1" customWidth="1"/>
    <col min="1032" max="1032" width="9.6640625" customWidth="1"/>
    <col min="1033" max="1033" width="9.6640625" bestFit="1" customWidth="1"/>
    <col min="1277" max="1277" width="1.109375" customWidth="1"/>
    <col min="1278" max="1278" width="4.109375" customWidth="1"/>
    <col min="1279" max="1279" width="5.5546875" customWidth="1"/>
    <col min="1280" max="1280" width="5.6640625" customWidth="1"/>
    <col min="1281" max="1281" width="6.88671875" customWidth="1"/>
    <col min="1282" max="1282" width="7.88671875" customWidth="1"/>
    <col min="1283" max="1283" width="27.5546875" customWidth="1"/>
    <col min="1284" max="1284" width="9.6640625" customWidth="1"/>
    <col min="1285" max="1285" width="0" hidden="1" customWidth="1"/>
    <col min="1286" max="1286" width="9.6640625" bestFit="1" customWidth="1"/>
    <col min="1287" max="1287" width="9.33203125" bestFit="1" customWidth="1"/>
    <col min="1288" max="1288" width="9.6640625" customWidth="1"/>
    <col min="1289" max="1289" width="9.6640625" bestFit="1" customWidth="1"/>
    <col min="1533" max="1533" width="1.109375" customWidth="1"/>
    <col min="1534" max="1534" width="4.109375" customWidth="1"/>
    <col min="1535" max="1535" width="5.5546875" customWidth="1"/>
    <col min="1536" max="1536" width="5.6640625" customWidth="1"/>
    <col min="1537" max="1537" width="6.88671875" customWidth="1"/>
    <col min="1538" max="1538" width="7.88671875" customWidth="1"/>
    <col min="1539" max="1539" width="27.5546875" customWidth="1"/>
    <col min="1540" max="1540" width="9.6640625" customWidth="1"/>
    <col min="1541" max="1541" width="0" hidden="1" customWidth="1"/>
    <col min="1542" max="1542" width="9.6640625" bestFit="1" customWidth="1"/>
    <col min="1543" max="1543" width="9.33203125" bestFit="1" customWidth="1"/>
    <col min="1544" max="1544" width="9.6640625" customWidth="1"/>
    <col min="1545" max="1545" width="9.6640625" bestFit="1" customWidth="1"/>
    <col min="1789" max="1789" width="1.109375" customWidth="1"/>
    <col min="1790" max="1790" width="4.109375" customWidth="1"/>
    <col min="1791" max="1791" width="5.5546875" customWidth="1"/>
    <col min="1792" max="1792" width="5.6640625" customWidth="1"/>
    <col min="1793" max="1793" width="6.88671875" customWidth="1"/>
    <col min="1794" max="1794" width="7.88671875" customWidth="1"/>
    <col min="1795" max="1795" width="27.5546875" customWidth="1"/>
    <col min="1796" max="1796" width="9.6640625" customWidth="1"/>
    <col min="1797" max="1797" width="0" hidden="1" customWidth="1"/>
    <col min="1798" max="1798" width="9.6640625" bestFit="1" customWidth="1"/>
    <col min="1799" max="1799" width="9.33203125" bestFit="1" customWidth="1"/>
    <col min="1800" max="1800" width="9.6640625" customWidth="1"/>
    <col min="1801" max="1801" width="9.6640625" bestFit="1" customWidth="1"/>
    <col min="2045" max="2045" width="1.109375" customWidth="1"/>
    <col min="2046" max="2046" width="4.109375" customWidth="1"/>
    <col min="2047" max="2047" width="5.5546875" customWidth="1"/>
    <col min="2048" max="2048" width="5.6640625" customWidth="1"/>
    <col min="2049" max="2049" width="6.88671875" customWidth="1"/>
    <col min="2050" max="2050" width="7.88671875" customWidth="1"/>
    <col min="2051" max="2051" width="27.5546875" customWidth="1"/>
    <col min="2052" max="2052" width="9.6640625" customWidth="1"/>
    <col min="2053" max="2053" width="0" hidden="1" customWidth="1"/>
    <col min="2054" max="2054" width="9.6640625" bestFit="1" customWidth="1"/>
    <col min="2055" max="2055" width="9.33203125" bestFit="1" customWidth="1"/>
    <col min="2056" max="2056" width="9.6640625" customWidth="1"/>
    <col min="2057" max="2057" width="9.6640625" bestFit="1" customWidth="1"/>
    <col min="2301" max="2301" width="1.109375" customWidth="1"/>
    <col min="2302" max="2302" width="4.109375" customWidth="1"/>
    <col min="2303" max="2303" width="5.5546875" customWidth="1"/>
    <col min="2304" max="2304" width="5.6640625" customWidth="1"/>
    <col min="2305" max="2305" width="6.88671875" customWidth="1"/>
    <col min="2306" max="2306" width="7.88671875" customWidth="1"/>
    <col min="2307" max="2307" width="27.5546875" customWidth="1"/>
    <col min="2308" max="2308" width="9.6640625" customWidth="1"/>
    <col min="2309" max="2309" width="0" hidden="1" customWidth="1"/>
    <col min="2310" max="2310" width="9.6640625" bestFit="1" customWidth="1"/>
    <col min="2311" max="2311" width="9.33203125" bestFit="1" customWidth="1"/>
    <col min="2312" max="2312" width="9.6640625" customWidth="1"/>
    <col min="2313" max="2313" width="9.6640625" bestFit="1" customWidth="1"/>
    <col min="2557" max="2557" width="1.109375" customWidth="1"/>
    <col min="2558" max="2558" width="4.109375" customWidth="1"/>
    <col min="2559" max="2559" width="5.5546875" customWidth="1"/>
    <col min="2560" max="2560" width="5.6640625" customWidth="1"/>
    <col min="2561" max="2561" width="6.88671875" customWidth="1"/>
    <col min="2562" max="2562" width="7.88671875" customWidth="1"/>
    <col min="2563" max="2563" width="27.5546875" customWidth="1"/>
    <col min="2564" max="2564" width="9.6640625" customWidth="1"/>
    <col min="2565" max="2565" width="0" hidden="1" customWidth="1"/>
    <col min="2566" max="2566" width="9.6640625" bestFit="1" customWidth="1"/>
    <col min="2567" max="2567" width="9.33203125" bestFit="1" customWidth="1"/>
    <col min="2568" max="2568" width="9.6640625" customWidth="1"/>
    <col min="2569" max="2569" width="9.6640625" bestFit="1" customWidth="1"/>
    <col min="2813" max="2813" width="1.109375" customWidth="1"/>
    <col min="2814" max="2814" width="4.109375" customWidth="1"/>
    <col min="2815" max="2815" width="5.5546875" customWidth="1"/>
    <col min="2816" max="2816" width="5.6640625" customWidth="1"/>
    <col min="2817" max="2817" width="6.88671875" customWidth="1"/>
    <col min="2818" max="2818" width="7.88671875" customWidth="1"/>
    <col min="2819" max="2819" width="27.5546875" customWidth="1"/>
    <col min="2820" max="2820" width="9.6640625" customWidth="1"/>
    <col min="2821" max="2821" width="0" hidden="1" customWidth="1"/>
    <col min="2822" max="2822" width="9.6640625" bestFit="1" customWidth="1"/>
    <col min="2823" max="2823" width="9.33203125" bestFit="1" customWidth="1"/>
    <col min="2824" max="2824" width="9.6640625" customWidth="1"/>
    <col min="2825" max="2825" width="9.6640625" bestFit="1" customWidth="1"/>
    <col min="3069" max="3069" width="1.109375" customWidth="1"/>
    <col min="3070" max="3070" width="4.109375" customWidth="1"/>
    <col min="3071" max="3071" width="5.5546875" customWidth="1"/>
    <col min="3072" max="3072" width="5.6640625" customWidth="1"/>
    <col min="3073" max="3073" width="6.88671875" customWidth="1"/>
    <col min="3074" max="3074" width="7.88671875" customWidth="1"/>
    <col min="3075" max="3075" width="27.5546875" customWidth="1"/>
    <col min="3076" max="3076" width="9.6640625" customWidth="1"/>
    <col min="3077" max="3077" width="0" hidden="1" customWidth="1"/>
    <col min="3078" max="3078" width="9.6640625" bestFit="1" customWidth="1"/>
    <col min="3079" max="3079" width="9.33203125" bestFit="1" customWidth="1"/>
    <col min="3080" max="3080" width="9.6640625" customWidth="1"/>
    <col min="3081" max="3081" width="9.6640625" bestFit="1" customWidth="1"/>
    <col min="3325" max="3325" width="1.109375" customWidth="1"/>
    <col min="3326" max="3326" width="4.109375" customWidth="1"/>
    <col min="3327" max="3327" width="5.5546875" customWidth="1"/>
    <col min="3328" max="3328" width="5.6640625" customWidth="1"/>
    <col min="3329" max="3329" width="6.88671875" customWidth="1"/>
    <col min="3330" max="3330" width="7.88671875" customWidth="1"/>
    <col min="3331" max="3331" width="27.5546875" customWidth="1"/>
    <col min="3332" max="3332" width="9.6640625" customWidth="1"/>
    <col min="3333" max="3333" width="0" hidden="1" customWidth="1"/>
    <col min="3334" max="3334" width="9.6640625" bestFit="1" customWidth="1"/>
    <col min="3335" max="3335" width="9.33203125" bestFit="1" customWidth="1"/>
    <col min="3336" max="3336" width="9.6640625" customWidth="1"/>
    <col min="3337" max="3337" width="9.6640625" bestFit="1" customWidth="1"/>
    <col min="3581" max="3581" width="1.109375" customWidth="1"/>
    <col min="3582" max="3582" width="4.109375" customWidth="1"/>
    <col min="3583" max="3583" width="5.5546875" customWidth="1"/>
    <col min="3584" max="3584" width="5.6640625" customWidth="1"/>
    <col min="3585" max="3585" width="6.88671875" customWidth="1"/>
    <col min="3586" max="3586" width="7.88671875" customWidth="1"/>
    <col min="3587" max="3587" width="27.5546875" customWidth="1"/>
    <col min="3588" max="3588" width="9.6640625" customWidth="1"/>
    <col min="3589" max="3589" width="0" hidden="1" customWidth="1"/>
    <col min="3590" max="3590" width="9.6640625" bestFit="1" customWidth="1"/>
    <col min="3591" max="3591" width="9.33203125" bestFit="1" customWidth="1"/>
    <col min="3592" max="3592" width="9.6640625" customWidth="1"/>
    <col min="3593" max="3593" width="9.6640625" bestFit="1" customWidth="1"/>
    <col min="3837" max="3837" width="1.109375" customWidth="1"/>
    <col min="3838" max="3838" width="4.109375" customWidth="1"/>
    <col min="3839" max="3839" width="5.5546875" customWidth="1"/>
    <col min="3840" max="3840" width="5.6640625" customWidth="1"/>
    <col min="3841" max="3841" width="6.88671875" customWidth="1"/>
    <col min="3842" max="3842" width="7.88671875" customWidth="1"/>
    <col min="3843" max="3843" width="27.5546875" customWidth="1"/>
    <col min="3844" max="3844" width="9.6640625" customWidth="1"/>
    <col min="3845" max="3845" width="0" hidden="1" customWidth="1"/>
    <col min="3846" max="3846" width="9.6640625" bestFit="1" customWidth="1"/>
    <col min="3847" max="3847" width="9.33203125" bestFit="1" customWidth="1"/>
    <col min="3848" max="3848" width="9.6640625" customWidth="1"/>
    <col min="3849" max="3849" width="9.6640625" bestFit="1" customWidth="1"/>
    <col min="4093" max="4093" width="1.109375" customWidth="1"/>
    <col min="4094" max="4094" width="4.109375" customWidth="1"/>
    <col min="4095" max="4095" width="5.5546875" customWidth="1"/>
    <col min="4096" max="4096" width="5.6640625" customWidth="1"/>
    <col min="4097" max="4097" width="6.88671875" customWidth="1"/>
    <col min="4098" max="4098" width="7.88671875" customWidth="1"/>
    <col min="4099" max="4099" width="27.5546875" customWidth="1"/>
    <col min="4100" max="4100" width="9.6640625" customWidth="1"/>
    <col min="4101" max="4101" width="0" hidden="1" customWidth="1"/>
    <col min="4102" max="4102" width="9.6640625" bestFit="1" customWidth="1"/>
    <col min="4103" max="4103" width="9.33203125" bestFit="1" customWidth="1"/>
    <col min="4104" max="4104" width="9.6640625" customWidth="1"/>
    <col min="4105" max="4105" width="9.6640625" bestFit="1" customWidth="1"/>
    <col min="4349" max="4349" width="1.109375" customWidth="1"/>
    <col min="4350" max="4350" width="4.109375" customWidth="1"/>
    <col min="4351" max="4351" width="5.5546875" customWidth="1"/>
    <col min="4352" max="4352" width="5.6640625" customWidth="1"/>
    <col min="4353" max="4353" width="6.88671875" customWidth="1"/>
    <col min="4354" max="4354" width="7.88671875" customWidth="1"/>
    <col min="4355" max="4355" width="27.5546875" customWidth="1"/>
    <col min="4356" max="4356" width="9.6640625" customWidth="1"/>
    <col min="4357" max="4357" width="0" hidden="1" customWidth="1"/>
    <col min="4358" max="4358" width="9.6640625" bestFit="1" customWidth="1"/>
    <col min="4359" max="4359" width="9.33203125" bestFit="1" customWidth="1"/>
    <col min="4360" max="4360" width="9.6640625" customWidth="1"/>
    <col min="4361" max="4361" width="9.6640625" bestFit="1" customWidth="1"/>
    <col min="4605" max="4605" width="1.109375" customWidth="1"/>
    <col min="4606" max="4606" width="4.109375" customWidth="1"/>
    <col min="4607" max="4607" width="5.5546875" customWidth="1"/>
    <col min="4608" max="4608" width="5.6640625" customWidth="1"/>
    <col min="4609" max="4609" width="6.88671875" customWidth="1"/>
    <col min="4610" max="4610" width="7.88671875" customWidth="1"/>
    <col min="4611" max="4611" width="27.5546875" customWidth="1"/>
    <col min="4612" max="4612" width="9.6640625" customWidth="1"/>
    <col min="4613" max="4613" width="0" hidden="1" customWidth="1"/>
    <col min="4614" max="4614" width="9.6640625" bestFit="1" customWidth="1"/>
    <col min="4615" max="4615" width="9.33203125" bestFit="1" customWidth="1"/>
    <col min="4616" max="4616" width="9.6640625" customWidth="1"/>
    <col min="4617" max="4617" width="9.6640625" bestFit="1" customWidth="1"/>
    <col min="4861" max="4861" width="1.109375" customWidth="1"/>
    <col min="4862" max="4862" width="4.109375" customWidth="1"/>
    <col min="4863" max="4863" width="5.5546875" customWidth="1"/>
    <col min="4864" max="4864" width="5.6640625" customWidth="1"/>
    <col min="4865" max="4865" width="6.88671875" customWidth="1"/>
    <col min="4866" max="4866" width="7.88671875" customWidth="1"/>
    <col min="4867" max="4867" width="27.5546875" customWidth="1"/>
    <col min="4868" max="4868" width="9.6640625" customWidth="1"/>
    <col min="4869" max="4869" width="0" hidden="1" customWidth="1"/>
    <col min="4870" max="4870" width="9.6640625" bestFit="1" customWidth="1"/>
    <col min="4871" max="4871" width="9.33203125" bestFit="1" customWidth="1"/>
    <col min="4872" max="4872" width="9.6640625" customWidth="1"/>
    <col min="4873" max="4873" width="9.6640625" bestFit="1" customWidth="1"/>
    <col min="5117" max="5117" width="1.109375" customWidth="1"/>
    <col min="5118" max="5118" width="4.109375" customWidth="1"/>
    <col min="5119" max="5119" width="5.5546875" customWidth="1"/>
    <col min="5120" max="5120" width="5.6640625" customWidth="1"/>
    <col min="5121" max="5121" width="6.88671875" customWidth="1"/>
    <col min="5122" max="5122" width="7.88671875" customWidth="1"/>
    <col min="5123" max="5123" width="27.5546875" customWidth="1"/>
    <col min="5124" max="5124" width="9.6640625" customWidth="1"/>
    <col min="5125" max="5125" width="0" hidden="1" customWidth="1"/>
    <col min="5126" max="5126" width="9.6640625" bestFit="1" customWidth="1"/>
    <col min="5127" max="5127" width="9.33203125" bestFit="1" customWidth="1"/>
    <col min="5128" max="5128" width="9.6640625" customWidth="1"/>
    <col min="5129" max="5129" width="9.6640625" bestFit="1" customWidth="1"/>
    <col min="5373" max="5373" width="1.109375" customWidth="1"/>
    <col min="5374" max="5374" width="4.109375" customWidth="1"/>
    <col min="5375" max="5375" width="5.5546875" customWidth="1"/>
    <col min="5376" max="5376" width="5.6640625" customWidth="1"/>
    <col min="5377" max="5377" width="6.88671875" customWidth="1"/>
    <col min="5378" max="5378" width="7.88671875" customWidth="1"/>
    <col min="5379" max="5379" width="27.5546875" customWidth="1"/>
    <col min="5380" max="5380" width="9.6640625" customWidth="1"/>
    <col min="5381" max="5381" width="0" hidden="1" customWidth="1"/>
    <col min="5382" max="5382" width="9.6640625" bestFit="1" customWidth="1"/>
    <col min="5383" max="5383" width="9.33203125" bestFit="1" customWidth="1"/>
    <col min="5384" max="5384" width="9.6640625" customWidth="1"/>
    <col min="5385" max="5385" width="9.6640625" bestFit="1" customWidth="1"/>
    <col min="5629" max="5629" width="1.109375" customWidth="1"/>
    <col min="5630" max="5630" width="4.109375" customWidth="1"/>
    <col min="5631" max="5631" width="5.5546875" customWidth="1"/>
    <col min="5632" max="5632" width="5.6640625" customWidth="1"/>
    <col min="5633" max="5633" width="6.88671875" customWidth="1"/>
    <col min="5634" max="5634" width="7.88671875" customWidth="1"/>
    <col min="5635" max="5635" width="27.5546875" customWidth="1"/>
    <col min="5636" max="5636" width="9.6640625" customWidth="1"/>
    <col min="5637" max="5637" width="0" hidden="1" customWidth="1"/>
    <col min="5638" max="5638" width="9.6640625" bestFit="1" customWidth="1"/>
    <col min="5639" max="5639" width="9.33203125" bestFit="1" customWidth="1"/>
    <col min="5640" max="5640" width="9.6640625" customWidth="1"/>
    <col min="5641" max="5641" width="9.6640625" bestFit="1" customWidth="1"/>
    <col min="5885" max="5885" width="1.109375" customWidth="1"/>
    <col min="5886" max="5886" width="4.109375" customWidth="1"/>
    <col min="5887" max="5887" width="5.5546875" customWidth="1"/>
    <col min="5888" max="5888" width="5.6640625" customWidth="1"/>
    <col min="5889" max="5889" width="6.88671875" customWidth="1"/>
    <col min="5890" max="5890" width="7.88671875" customWidth="1"/>
    <col min="5891" max="5891" width="27.5546875" customWidth="1"/>
    <col min="5892" max="5892" width="9.6640625" customWidth="1"/>
    <col min="5893" max="5893" width="0" hidden="1" customWidth="1"/>
    <col min="5894" max="5894" width="9.6640625" bestFit="1" customWidth="1"/>
    <col min="5895" max="5895" width="9.33203125" bestFit="1" customWidth="1"/>
    <col min="5896" max="5896" width="9.6640625" customWidth="1"/>
    <col min="5897" max="5897" width="9.6640625" bestFit="1" customWidth="1"/>
    <col min="6141" max="6141" width="1.109375" customWidth="1"/>
    <col min="6142" max="6142" width="4.109375" customWidth="1"/>
    <col min="6143" max="6143" width="5.5546875" customWidth="1"/>
    <col min="6144" max="6144" width="5.6640625" customWidth="1"/>
    <col min="6145" max="6145" width="6.88671875" customWidth="1"/>
    <col min="6146" max="6146" width="7.88671875" customWidth="1"/>
    <col min="6147" max="6147" width="27.5546875" customWidth="1"/>
    <col min="6148" max="6148" width="9.6640625" customWidth="1"/>
    <col min="6149" max="6149" width="0" hidden="1" customWidth="1"/>
    <col min="6150" max="6150" width="9.6640625" bestFit="1" customWidth="1"/>
    <col min="6151" max="6151" width="9.33203125" bestFit="1" customWidth="1"/>
    <col min="6152" max="6152" width="9.6640625" customWidth="1"/>
    <col min="6153" max="6153" width="9.6640625" bestFit="1" customWidth="1"/>
    <col min="6397" max="6397" width="1.109375" customWidth="1"/>
    <col min="6398" max="6398" width="4.109375" customWidth="1"/>
    <col min="6399" max="6399" width="5.5546875" customWidth="1"/>
    <col min="6400" max="6400" width="5.6640625" customWidth="1"/>
    <col min="6401" max="6401" width="6.88671875" customWidth="1"/>
    <col min="6402" max="6402" width="7.88671875" customWidth="1"/>
    <col min="6403" max="6403" width="27.5546875" customWidth="1"/>
    <col min="6404" max="6404" width="9.6640625" customWidth="1"/>
    <col min="6405" max="6405" width="0" hidden="1" customWidth="1"/>
    <col min="6406" max="6406" width="9.6640625" bestFit="1" customWidth="1"/>
    <col min="6407" max="6407" width="9.33203125" bestFit="1" customWidth="1"/>
    <col min="6408" max="6408" width="9.6640625" customWidth="1"/>
    <col min="6409" max="6409" width="9.6640625" bestFit="1" customWidth="1"/>
    <col min="6653" max="6653" width="1.109375" customWidth="1"/>
    <col min="6654" max="6654" width="4.109375" customWidth="1"/>
    <col min="6655" max="6655" width="5.5546875" customWidth="1"/>
    <col min="6656" max="6656" width="5.6640625" customWidth="1"/>
    <col min="6657" max="6657" width="6.88671875" customWidth="1"/>
    <col min="6658" max="6658" width="7.88671875" customWidth="1"/>
    <col min="6659" max="6659" width="27.5546875" customWidth="1"/>
    <col min="6660" max="6660" width="9.6640625" customWidth="1"/>
    <col min="6661" max="6661" width="0" hidden="1" customWidth="1"/>
    <col min="6662" max="6662" width="9.6640625" bestFit="1" customWidth="1"/>
    <col min="6663" max="6663" width="9.33203125" bestFit="1" customWidth="1"/>
    <col min="6664" max="6664" width="9.6640625" customWidth="1"/>
    <col min="6665" max="6665" width="9.6640625" bestFit="1" customWidth="1"/>
    <col min="6909" max="6909" width="1.109375" customWidth="1"/>
    <col min="6910" max="6910" width="4.109375" customWidth="1"/>
    <col min="6911" max="6911" width="5.5546875" customWidth="1"/>
    <col min="6912" max="6912" width="5.6640625" customWidth="1"/>
    <col min="6913" max="6913" width="6.88671875" customWidth="1"/>
    <col min="6914" max="6914" width="7.88671875" customWidth="1"/>
    <col min="6915" max="6915" width="27.5546875" customWidth="1"/>
    <col min="6916" max="6916" width="9.6640625" customWidth="1"/>
    <col min="6917" max="6917" width="0" hidden="1" customWidth="1"/>
    <col min="6918" max="6918" width="9.6640625" bestFit="1" customWidth="1"/>
    <col min="6919" max="6919" width="9.33203125" bestFit="1" customWidth="1"/>
    <col min="6920" max="6920" width="9.6640625" customWidth="1"/>
    <col min="6921" max="6921" width="9.6640625" bestFit="1" customWidth="1"/>
    <col min="7165" max="7165" width="1.109375" customWidth="1"/>
    <col min="7166" max="7166" width="4.109375" customWidth="1"/>
    <col min="7167" max="7167" width="5.5546875" customWidth="1"/>
    <col min="7168" max="7168" width="5.6640625" customWidth="1"/>
    <col min="7169" max="7169" width="6.88671875" customWidth="1"/>
    <col min="7170" max="7170" width="7.88671875" customWidth="1"/>
    <col min="7171" max="7171" width="27.5546875" customWidth="1"/>
    <col min="7172" max="7172" width="9.6640625" customWidth="1"/>
    <col min="7173" max="7173" width="0" hidden="1" customWidth="1"/>
    <col min="7174" max="7174" width="9.6640625" bestFit="1" customWidth="1"/>
    <col min="7175" max="7175" width="9.33203125" bestFit="1" customWidth="1"/>
    <col min="7176" max="7176" width="9.6640625" customWidth="1"/>
    <col min="7177" max="7177" width="9.6640625" bestFit="1" customWidth="1"/>
    <col min="7421" max="7421" width="1.109375" customWidth="1"/>
    <col min="7422" max="7422" width="4.109375" customWidth="1"/>
    <col min="7423" max="7423" width="5.5546875" customWidth="1"/>
    <col min="7424" max="7424" width="5.6640625" customWidth="1"/>
    <col min="7425" max="7425" width="6.88671875" customWidth="1"/>
    <col min="7426" max="7426" width="7.88671875" customWidth="1"/>
    <col min="7427" max="7427" width="27.5546875" customWidth="1"/>
    <col min="7428" max="7428" width="9.6640625" customWidth="1"/>
    <col min="7429" max="7429" width="0" hidden="1" customWidth="1"/>
    <col min="7430" max="7430" width="9.6640625" bestFit="1" customWidth="1"/>
    <col min="7431" max="7431" width="9.33203125" bestFit="1" customWidth="1"/>
    <col min="7432" max="7432" width="9.6640625" customWidth="1"/>
    <col min="7433" max="7433" width="9.6640625" bestFit="1" customWidth="1"/>
    <col min="7677" max="7677" width="1.109375" customWidth="1"/>
    <col min="7678" max="7678" width="4.109375" customWidth="1"/>
    <col min="7679" max="7679" width="5.5546875" customWidth="1"/>
    <col min="7680" max="7680" width="5.6640625" customWidth="1"/>
    <col min="7681" max="7681" width="6.88671875" customWidth="1"/>
    <col min="7682" max="7682" width="7.88671875" customWidth="1"/>
    <col min="7683" max="7683" width="27.5546875" customWidth="1"/>
    <col min="7684" max="7684" width="9.6640625" customWidth="1"/>
    <col min="7685" max="7685" width="0" hidden="1" customWidth="1"/>
    <col min="7686" max="7686" width="9.6640625" bestFit="1" customWidth="1"/>
    <col min="7687" max="7687" width="9.33203125" bestFit="1" customWidth="1"/>
    <col min="7688" max="7688" width="9.6640625" customWidth="1"/>
    <col min="7689" max="7689" width="9.6640625" bestFit="1" customWidth="1"/>
    <col min="7933" max="7933" width="1.109375" customWidth="1"/>
    <col min="7934" max="7934" width="4.109375" customWidth="1"/>
    <col min="7935" max="7935" width="5.5546875" customWidth="1"/>
    <col min="7936" max="7936" width="5.6640625" customWidth="1"/>
    <col min="7937" max="7937" width="6.88671875" customWidth="1"/>
    <col min="7938" max="7938" width="7.88671875" customWidth="1"/>
    <col min="7939" max="7939" width="27.5546875" customWidth="1"/>
    <col min="7940" max="7940" width="9.6640625" customWidth="1"/>
    <col min="7941" max="7941" width="0" hidden="1" customWidth="1"/>
    <col min="7942" max="7942" width="9.6640625" bestFit="1" customWidth="1"/>
    <col min="7943" max="7943" width="9.33203125" bestFit="1" customWidth="1"/>
    <col min="7944" max="7944" width="9.6640625" customWidth="1"/>
    <col min="7945" max="7945" width="9.6640625" bestFit="1" customWidth="1"/>
    <col min="8189" max="8189" width="1.109375" customWidth="1"/>
    <col min="8190" max="8190" width="4.109375" customWidth="1"/>
    <col min="8191" max="8191" width="5.5546875" customWidth="1"/>
    <col min="8192" max="8192" width="5.6640625" customWidth="1"/>
    <col min="8193" max="8193" width="6.88671875" customWidth="1"/>
    <col min="8194" max="8194" width="7.88671875" customWidth="1"/>
    <col min="8195" max="8195" width="27.5546875" customWidth="1"/>
    <col min="8196" max="8196" width="9.6640625" customWidth="1"/>
    <col min="8197" max="8197" width="0" hidden="1" customWidth="1"/>
    <col min="8198" max="8198" width="9.6640625" bestFit="1" customWidth="1"/>
    <col min="8199" max="8199" width="9.33203125" bestFit="1" customWidth="1"/>
    <col min="8200" max="8200" width="9.6640625" customWidth="1"/>
    <col min="8201" max="8201" width="9.6640625" bestFit="1" customWidth="1"/>
    <col min="8445" max="8445" width="1.109375" customWidth="1"/>
    <col min="8446" max="8446" width="4.109375" customWidth="1"/>
    <col min="8447" max="8447" width="5.5546875" customWidth="1"/>
    <col min="8448" max="8448" width="5.6640625" customWidth="1"/>
    <col min="8449" max="8449" width="6.88671875" customWidth="1"/>
    <col min="8450" max="8450" width="7.88671875" customWidth="1"/>
    <col min="8451" max="8451" width="27.5546875" customWidth="1"/>
    <col min="8452" max="8452" width="9.6640625" customWidth="1"/>
    <col min="8453" max="8453" width="0" hidden="1" customWidth="1"/>
    <col min="8454" max="8454" width="9.6640625" bestFit="1" customWidth="1"/>
    <col min="8455" max="8455" width="9.33203125" bestFit="1" customWidth="1"/>
    <col min="8456" max="8456" width="9.6640625" customWidth="1"/>
    <col min="8457" max="8457" width="9.6640625" bestFit="1" customWidth="1"/>
    <col min="8701" max="8701" width="1.109375" customWidth="1"/>
    <col min="8702" max="8702" width="4.109375" customWidth="1"/>
    <col min="8703" max="8703" width="5.5546875" customWidth="1"/>
    <col min="8704" max="8704" width="5.6640625" customWidth="1"/>
    <col min="8705" max="8705" width="6.88671875" customWidth="1"/>
    <col min="8706" max="8706" width="7.88671875" customWidth="1"/>
    <col min="8707" max="8707" width="27.5546875" customWidth="1"/>
    <col min="8708" max="8708" width="9.6640625" customWidth="1"/>
    <col min="8709" max="8709" width="0" hidden="1" customWidth="1"/>
    <col min="8710" max="8710" width="9.6640625" bestFit="1" customWidth="1"/>
    <col min="8711" max="8711" width="9.33203125" bestFit="1" customWidth="1"/>
    <col min="8712" max="8712" width="9.6640625" customWidth="1"/>
    <col min="8713" max="8713" width="9.6640625" bestFit="1" customWidth="1"/>
    <col min="8957" max="8957" width="1.109375" customWidth="1"/>
    <col min="8958" max="8958" width="4.109375" customWidth="1"/>
    <col min="8959" max="8959" width="5.5546875" customWidth="1"/>
    <col min="8960" max="8960" width="5.6640625" customWidth="1"/>
    <col min="8961" max="8961" width="6.88671875" customWidth="1"/>
    <col min="8962" max="8962" width="7.88671875" customWidth="1"/>
    <col min="8963" max="8963" width="27.5546875" customWidth="1"/>
    <col min="8964" max="8964" width="9.6640625" customWidth="1"/>
    <col min="8965" max="8965" width="0" hidden="1" customWidth="1"/>
    <col min="8966" max="8966" width="9.6640625" bestFit="1" customWidth="1"/>
    <col min="8967" max="8967" width="9.33203125" bestFit="1" customWidth="1"/>
    <col min="8968" max="8968" width="9.6640625" customWidth="1"/>
    <col min="8969" max="8969" width="9.6640625" bestFit="1" customWidth="1"/>
    <col min="9213" max="9213" width="1.109375" customWidth="1"/>
    <col min="9214" max="9214" width="4.109375" customWidth="1"/>
    <col min="9215" max="9215" width="5.5546875" customWidth="1"/>
    <col min="9216" max="9216" width="5.6640625" customWidth="1"/>
    <col min="9217" max="9217" width="6.88671875" customWidth="1"/>
    <col min="9218" max="9218" width="7.88671875" customWidth="1"/>
    <col min="9219" max="9219" width="27.5546875" customWidth="1"/>
    <col min="9220" max="9220" width="9.6640625" customWidth="1"/>
    <col min="9221" max="9221" width="0" hidden="1" customWidth="1"/>
    <col min="9222" max="9222" width="9.6640625" bestFit="1" customWidth="1"/>
    <col min="9223" max="9223" width="9.33203125" bestFit="1" customWidth="1"/>
    <col min="9224" max="9224" width="9.6640625" customWidth="1"/>
    <col min="9225" max="9225" width="9.6640625" bestFit="1" customWidth="1"/>
    <col min="9469" max="9469" width="1.109375" customWidth="1"/>
    <col min="9470" max="9470" width="4.109375" customWidth="1"/>
    <col min="9471" max="9471" width="5.5546875" customWidth="1"/>
    <col min="9472" max="9472" width="5.6640625" customWidth="1"/>
    <col min="9473" max="9473" width="6.88671875" customWidth="1"/>
    <col min="9474" max="9474" width="7.88671875" customWidth="1"/>
    <col min="9475" max="9475" width="27.5546875" customWidth="1"/>
    <col min="9476" max="9476" width="9.6640625" customWidth="1"/>
    <col min="9477" max="9477" width="0" hidden="1" customWidth="1"/>
    <col min="9478" max="9478" width="9.6640625" bestFit="1" customWidth="1"/>
    <col min="9479" max="9479" width="9.33203125" bestFit="1" customWidth="1"/>
    <col min="9480" max="9480" width="9.6640625" customWidth="1"/>
    <col min="9481" max="9481" width="9.6640625" bestFit="1" customWidth="1"/>
    <col min="9725" max="9725" width="1.109375" customWidth="1"/>
    <col min="9726" max="9726" width="4.109375" customWidth="1"/>
    <col min="9727" max="9727" width="5.5546875" customWidth="1"/>
    <col min="9728" max="9728" width="5.6640625" customWidth="1"/>
    <col min="9729" max="9729" width="6.88671875" customWidth="1"/>
    <col min="9730" max="9730" width="7.88671875" customWidth="1"/>
    <col min="9731" max="9731" width="27.5546875" customWidth="1"/>
    <col min="9732" max="9732" width="9.6640625" customWidth="1"/>
    <col min="9733" max="9733" width="0" hidden="1" customWidth="1"/>
    <col min="9734" max="9734" width="9.6640625" bestFit="1" customWidth="1"/>
    <col min="9735" max="9735" width="9.33203125" bestFit="1" customWidth="1"/>
    <col min="9736" max="9736" width="9.6640625" customWidth="1"/>
    <col min="9737" max="9737" width="9.6640625" bestFit="1" customWidth="1"/>
    <col min="9981" max="9981" width="1.109375" customWidth="1"/>
    <col min="9982" max="9982" width="4.109375" customWidth="1"/>
    <col min="9983" max="9983" width="5.5546875" customWidth="1"/>
    <col min="9984" max="9984" width="5.6640625" customWidth="1"/>
    <col min="9985" max="9985" width="6.88671875" customWidth="1"/>
    <col min="9986" max="9986" width="7.88671875" customWidth="1"/>
    <col min="9987" max="9987" width="27.5546875" customWidth="1"/>
    <col min="9988" max="9988" width="9.6640625" customWidth="1"/>
    <col min="9989" max="9989" width="0" hidden="1" customWidth="1"/>
    <col min="9990" max="9990" width="9.6640625" bestFit="1" customWidth="1"/>
    <col min="9991" max="9991" width="9.33203125" bestFit="1" customWidth="1"/>
    <col min="9992" max="9992" width="9.6640625" customWidth="1"/>
    <col min="9993" max="9993" width="9.6640625" bestFit="1" customWidth="1"/>
    <col min="10237" max="10237" width="1.109375" customWidth="1"/>
    <col min="10238" max="10238" width="4.109375" customWidth="1"/>
    <col min="10239" max="10239" width="5.5546875" customWidth="1"/>
    <col min="10240" max="10240" width="5.6640625" customWidth="1"/>
    <col min="10241" max="10241" width="6.88671875" customWidth="1"/>
    <col min="10242" max="10242" width="7.88671875" customWidth="1"/>
    <col min="10243" max="10243" width="27.5546875" customWidth="1"/>
    <col min="10244" max="10244" width="9.6640625" customWidth="1"/>
    <col min="10245" max="10245" width="0" hidden="1" customWidth="1"/>
    <col min="10246" max="10246" width="9.6640625" bestFit="1" customWidth="1"/>
    <col min="10247" max="10247" width="9.33203125" bestFit="1" customWidth="1"/>
    <col min="10248" max="10248" width="9.6640625" customWidth="1"/>
    <col min="10249" max="10249" width="9.6640625" bestFit="1" customWidth="1"/>
    <col min="10493" max="10493" width="1.109375" customWidth="1"/>
    <col min="10494" max="10494" width="4.109375" customWidth="1"/>
    <col min="10495" max="10495" width="5.5546875" customWidth="1"/>
    <col min="10496" max="10496" width="5.6640625" customWidth="1"/>
    <col min="10497" max="10497" width="6.88671875" customWidth="1"/>
    <col min="10498" max="10498" width="7.88671875" customWidth="1"/>
    <col min="10499" max="10499" width="27.5546875" customWidth="1"/>
    <col min="10500" max="10500" width="9.6640625" customWidth="1"/>
    <col min="10501" max="10501" width="0" hidden="1" customWidth="1"/>
    <col min="10502" max="10502" width="9.6640625" bestFit="1" customWidth="1"/>
    <col min="10503" max="10503" width="9.33203125" bestFit="1" customWidth="1"/>
    <col min="10504" max="10504" width="9.6640625" customWidth="1"/>
    <col min="10505" max="10505" width="9.6640625" bestFit="1" customWidth="1"/>
    <col min="10749" max="10749" width="1.109375" customWidth="1"/>
    <col min="10750" max="10750" width="4.109375" customWidth="1"/>
    <col min="10751" max="10751" width="5.5546875" customWidth="1"/>
    <col min="10752" max="10752" width="5.6640625" customWidth="1"/>
    <col min="10753" max="10753" width="6.88671875" customWidth="1"/>
    <col min="10754" max="10754" width="7.88671875" customWidth="1"/>
    <col min="10755" max="10755" width="27.5546875" customWidth="1"/>
    <col min="10756" max="10756" width="9.6640625" customWidth="1"/>
    <col min="10757" max="10757" width="0" hidden="1" customWidth="1"/>
    <col min="10758" max="10758" width="9.6640625" bestFit="1" customWidth="1"/>
    <col min="10759" max="10759" width="9.33203125" bestFit="1" customWidth="1"/>
    <col min="10760" max="10760" width="9.6640625" customWidth="1"/>
    <col min="10761" max="10761" width="9.6640625" bestFit="1" customWidth="1"/>
    <col min="11005" max="11005" width="1.109375" customWidth="1"/>
    <col min="11006" max="11006" width="4.109375" customWidth="1"/>
    <col min="11007" max="11007" width="5.5546875" customWidth="1"/>
    <col min="11008" max="11008" width="5.6640625" customWidth="1"/>
    <col min="11009" max="11009" width="6.88671875" customWidth="1"/>
    <col min="11010" max="11010" width="7.88671875" customWidth="1"/>
    <col min="11011" max="11011" width="27.5546875" customWidth="1"/>
    <col min="11012" max="11012" width="9.6640625" customWidth="1"/>
    <col min="11013" max="11013" width="0" hidden="1" customWidth="1"/>
    <col min="11014" max="11014" width="9.6640625" bestFit="1" customWidth="1"/>
    <col min="11015" max="11015" width="9.33203125" bestFit="1" customWidth="1"/>
    <col min="11016" max="11016" width="9.6640625" customWidth="1"/>
    <col min="11017" max="11017" width="9.6640625" bestFit="1" customWidth="1"/>
    <col min="11261" max="11261" width="1.109375" customWidth="1"/>
    <col min="11262" max="11262" width="4.109375" customWidth="1"/>
    <col min="11263" max="11263" width="5.5546875" customWidth="1"/>
    <col min="11264" max="11264" width="5.6640625" customWidth="1"/>
    <col min="11265" max="11265" width="6.88671875" customWidth="1"/>
    <col min="11266" max="11266" width="7.88671875" customWidth="1"/>
    <col min="11267" max="11267" width="27.5546875" customWidth="1"/>
    <col min="11268" max="11268" width="9.6640625" customWidth="1"/>
    <col min="11269" max="11269" width="0" hidden="1" customWidth="1"/>
    <col min="11270" max="11270" width="9.6640625" bestFit="1" customWidth="1"/>
    <col min="11271" max="11271" width="9.33203125" bestFit="1" customWidth="1"/>
    <col min="11272" max="11272" width="9.6640625" customWidth="1"/>
    <col min="11273" max="11273" width="9.6640625" bestFit="1" customWidth="1"/>
    <col min="11517" max="11517" width="1.109375" customWidth="1"/>
    <col min="11518" max="11518" width="4.109375" customWidth="1"/>
    <col min="11519" max="11519" width="5.5546875" customWidth="1"/>
    <col min="11520" max="11520" width="5.6640625" customWidth="1"/>
    <col min="11521" max="11521" width="6.88671875" customWidth="1"/>
    <col min="11522" max="11522" width="7.88671875" customWidth="1"/>
    <col min="11523" max="11523" width="27.5546875" customWidth="1"/>
    <col min="11524" max="11524" width="9.6640625" customWidth="1"/>
    <col min="11525" max="11525" width="0" hidden="1" customWidth="1"/>
    <col min="11526" max="11526" width="9.6640625" bestFit="1" customWidth="1"/>
    <col min="11527" max="11527" width="9.33203125" bestFit="1" customWidth="1"/>
    <col min="11528" max="11528" width="9.6640625" customWidth="1"/>
    <col min="11529" max="11529" width="9.6640625" bestFit="1" customWidth="1"/>
    <col min="11773" max="11773" width="1.109375" customWidth="1"/>
    <col min="11774" max="11774" width="4.109375" customWidth="1"/>
    <col min="11775" max="11775" width="5.5546875" customWidth="1"/>
    <col min="11776" max="11776" width="5.6640625" customWidth="1"/>
    <col min="11777" max="11777" width="6.88671875" customWidth="1"/>
    <col min="11778" max="11778" width="7.88671875" customWidth="1"/>
    <col min="11779" max="11779" width="27.5546875" customWidth="1"/>
    <col min="11780" max="11780" width="9.6640625" customWidth="1"/>
    <col min="11781" max="11781" width="0" hidden="1" customWidth="1"/>
    <col min="11782" max="11782" width="9.6640625" bestFit="1" customWidth="1"/>
    <col min="11783" max="11783" width="9.33203125" bestFit="1" customWidth="1"/>
    <col min="11784" max="11784" width="9.6640625" customWidth="1"/>
    <col min="11785" max="11785" width="9.6640625" bestFit="1" customWidth="1"/>
    <col min="12029" max="12029" width="1.109375" customWidth="1"/>
    <col min="12030" max="12030" width="4.109375" customWidth="1"/>
    <col min="12031" max="12031" width="5.5546875" customWidth="1"/>
    <col min="12032" max="12032" width="5.6640625" customWidth="1"/>
    <col min="12033" max="12033" width="6.88671875" customWidth="1"/>
    <col min="12034" max="12034" width="7.88671875" customWidth="1"/>
    <col min="12035" max="12035" width="27.5546875" customWidth="1"/>
    <col min="12036" max="12036" width="9.6640625" customWidth="1"/>
    <col min="12037" max="12037" width="0" hidden="1" customWidth="1"/>
    <col min="12038" max="12038" width="9.6640625" bestFit="1" customWidth="1"/>
    <col min="12039" max="12039" width="9.33203125" bestFit="1" customWidth="1"/>
    <col min="12040" max="12040" width="9.6640625" customWidth="1"/>
    <col min="12041" max="12041" width="9.6640625" bestFit="1" customWidth="1"/>
    <col min="12285" max="12285" width="1.109375" customWidth="1"/>
    <col min="12286" max="12286" width="4.109375" customWidth="1"/>
    <col min="12287" max="12287" width="5.5546875" customWidth="1"/>
    <col min="12288" max="12288" width="5.6640625" customWidth="1"/>
    <col min="12289" max="12289" width="6.88671875" customWidth="1"/>
    <col min="12290" max="12290" width="7.88671875" customWidth="1"/>
    <col min="12291" max="12291" width="27.5546875" customWidth="1"/>
    <col min="12292" max="12292" width="9.6640625" customWidth="1"/>
    <col min="12293" max="12293" width="0" hidden="1" customWidth="1"/>
    <col min="12294" max="12294" width="9.6640625" bestFit="1" customWidth="1"/>
    <col min="12295" max="12295" width="9.33203125" bestFit="1" customWidth="1"/>
    <col min="12296" max="12296" width="9.6640625" customWidth="1"/>
    <col min="12297" max="12297" width="9.6640625" bestFit="1" customWidth="1"/>
    <col min="12541" max="12541" width="1.109375" customWidth="1"/>
    <col min="12542" max="12542" width="4.109375" customWidth="1"/>
    <col min="12543" max="12543" width="5.5546875" customWidth="1"/>
    <col min="12544" max="12544" width="5.6640625" customWidth="1"/>
    <col min="12545" max="12545" width="6.88671875" customWidth="1"/>
    <col min="12546" max="12546" width="7.88671875" customWidth="1"/>
    <col min="12547" max="12547" width="27.5546875" customWidth="1"/>
    <col min="12548" max="12548" width="9.6640625" customWidth="1"/>
    <col min="12549" max="12549" width="0" hidden="1" customWidth="1"/>
    <col min="12550" max="12550" width="9.6640625" bestFit="1" customWidth="1"/>
    <col min="12551" max="12551" width="9.33203125" bestFit="1" customWidth="1"/>
    <col min="12552" max="12552" width="9.6640625" customWidth="1"/>
    <col min="12553" max="12553" width="9.6640625" bestFit="1" customWidth="1"/>
    <col min="12797" max="12797" width="1.109375" customWidth="1"/>
    <col min="12798" max="12798" width="4.109375" customWidth="1"/>
    <col min="12799" max="12799" width="5.5546875" customWidth="1"/>
    <col min="12800" max="12800" width="5.6640625" customWidth="1"/>
    <col min="12801" max="12801" width="6.88671875" customWidth="1"/>
    <col min="12802" max="12802" width="7.88671875" customWidth="1"/>
    <col min="12803" max="12803" width="27.5546875" customWidth="1"/>
    <col min="12804" max="12804" width="9.6640625" customWidth="1"/>
    <col min="12805" max="12805" width="0" hidden="1" customWidth="1"/>
    <col min="12806" max="12806" width="9.6640625" bestFit="1" customWidth="1"/>
    <col min="12807" max="12807" width="9.33203125" bestFit="1" customWidth="1"/>
    <col min="12808" max="12808" width="9.6640625" customWidth="1"/>
    <col min="12809" max="12809" width="9.6640625" bestFit="1" customWidth="1"/>
    <col min="13053" max="13053" width="1.109375" customWidth="1"/>
    <col min="13054" max="13054" width="4.109375" customWidth="1"/>
    <col min="13055" max="13055" width="5.5546875" customWidth="1"/>
    <col min="13056" max="13056" width="5.6640625" customWidth="1"/>
    <col min="13057" max="13057" width="6.88671875" customWidth="1"/>
    <col min="13058" max="13058" width="7.88671875" customWidth="1"/>
    <col min="13059" max="13059" width="27.5546875" customWidth="1"/>
    <col min="13060" max="13060" width="9.6640625" customWidth="1"/>
    <col min="13061" max="13061" width="0" hidden="1" customWidth="1"/>
    <col min="13062" max="13062" width="9.6640625" bestFit="1" customWidth="1"/>
    <col min="13063" max="13063" width="9.33203125" bestFit="1" customWidth="1"/>
    <col min="13064" max="13064" width="9.6640625" customWidth="1"/>
    <col min="13065" max="13065" width="9.6640625" bestFit="1" customWidth="1"/>
    <col min="13309" max="13309" width="1.109375" customWidth="1"/>
    <col min="13310" max="13310" width="4.109375" customWidth="1"/>
    <col min="13311" max="13311" width="5.5546875" customWidth="1"/>
    <col min="13312" max="13312" width="5.6640625" customWidth="1"/>
    <col min="13313" max="13313" width="6.88671875" customWidth="1"/>
    <col min="13314" max="13314" width="7.88671875" customWidth="1"/>
    <col min="13315" max="13315" width="27.5546875" customWidth="1"/>
    <col min="13316" max="13316" width="9.6640625" customWidth="1"/>
    <col min="13317" max="13317" width="0" hidden="1" customWidth="1"/>
    <col min="13318" max="13318" width="9.6640625" bestFit="1" customWidth="1"/>
    <col min="13319" max="13319" width="9.33203125" bestFit="1" customWidth="1"/>
    <col min="13320" max="13320" width="9.6640625" customWidth="1"/>
    <col min="13321" max="13321" width="9.6640625" bestFit="1" customWidth="1"/>
    <col min="13565" max="13565" width="1.109375" customWidth="1"/>
    <col min="13566" max="13566" width="4.109375" customWidth="1"/>
    <col min="13567" max="13567" width="5.5546875" customWidth="1"/>
    <col min="13568" max="13568" width="5.6640625" customWidth="1"/>
    <col min="13569" max="13569" width="6.88671875" customWidth="1"/>
    <col min="13570" max="13570" width="7.88671875" customWidth="1"/>
    <col min="13571" max="13571" width="27.5546875" customWidth="1"/>
    <col min="13572" max="13572" width="9.6640625" customWidth="1"/>
    <col min="13573" max="13573" width="0" hidden="1" customWidth="1"/>
    <col min="13574" max="13574" width="9.6640625" bestFit="1" customWidth="1"/>
    <col min="13575" max="13575" width="9.33203125" bestFit="1" customWidth="1"/>
    <col min="13576" max="13576" width="9.6640625" customWidth="1"/>
    <col min="13577" max="13577" width="9.6640625" bestFit="1" customWidth="1"/>
    <col min="13821" max="13821" width="1.109375" customWidth="1"/>
    <col min="13822" max="13822" width="4.109375" customWidth="1"/>
    <col min="13823" max="13823" width="5.5546875" customWidth="1"/>
    <col min="13824" max="13824" width="5.6640625" customWidth="1"/>
    <col min="13825" max="13825" width="6.88671875" customWidth="1"/>
    <col min="13826" max="13826" width="7.88671875" customWidth="1"/>
    <col min="13827" max="13827" width="27.5546875" customWidth="1"/>
    <col min="13828" max="13828" width="9.6640625" customWidth="1"/>
    <col min="13829" max="13829" width="0" hidden="1" customWidth="1"/>
    <col min="13830" max="13830" width="9.6640625" bestFit="1" customWidth="1"/>
    <col min="13831" max="13831" width="9.33203125" bestFit="1" customWidth="1"/>
    <col min="13832" max="13832" width="9.6640625" customWidth="1"/>
    <col min="13833" max="13833" width="9.6640625" bestFit="1" customWidth="1"/>
    <col min="14077" max="14077" width="1.109375" customWidth="1"/>
    <col min="14078" max="14078" width="4.109375" customWidth="1"/>
    <col min="14079" max="14079" width="5.5546875" customWidth="1"/>
    <col min="14080" max="14080" width="5.6640625" customWidth="1"/>
    <col min="14081" max="14081" width="6.88671875" customWidth="1"/>
    <col min="14082" max="14082" width="7.88671875" customWidth="1"/>
    <col min="14083" max="14083" width="27.5546875" customWidth="1"/>
    <col min="14084" max="14084" width="9.6640625" customWidth="1"/>
    <col min="14085" max="14085" width="0" hidden="1" customWidth="1"/>
    <col min="14086" max="14086" width="9.6640625" bestFit="1" customWidth="1"/>
    <col min="14087" max="14087" width="9.33203125" bestFit="1" customWidth="1"/>
    <col min="14088" max="14088" width="9.6640625" customWidth="1"/>
    <col min="14089" max="14089" width="9.6640625" bestFit="1" customWidth="1"/>
    <col min="14333" max="14333" width="1.109375" customWidth="1"/>
    <col min="14334" max="14334" width="4.109375" customWidth="1"/>
    <col min="14335" max="14335" width="5.5546875" customWidth="1"/>
    <col min="14336" max="14336" width="5.6640625" customWidth="1"/>
    <col min="14337" max="14337" width="6.88671875" customWidth="1"/>
    <col min="14338" max="14338" width="7.88671875" customWidth="1"/>
    <col min="14339" max="14339" width="27.5546875" customWidth="1"/>
    <col min="14340" max="14340" width="9.6640625" customWidth="1"/>
    <col min="14341" max="14341" width="0" hidden="1" customWidth="1"/>
    <col min="14342" max="14342" width="9.6640625" bestFit="1" customWidth="1"/>
    <col min="14343" max="14343" width="9.33203125" bestFit="1" customWidth="1"/>
    <col min="14344" max="14344" width="9.6640625" customWidth="1"/>
    <col min="14345" max="14345" width="9.6640625" bestFit="1" customWidth="1"/>
    <col min="14589" max="14589" width="1.109375" customWidth="1"/>
    <col min="14590" max="14590" width="4.109375" customWidth="1"/>
    <col min="14591" max="14591" width="5.5546875" customWidth="1"/>
    <col min="14592" max="14592" width="5.6640625" customWidth="1"/>
    <col min="14593" max="14593" width="6.88671875" customWidth="1"/>
    <col min="14594" max="14594" width="7.88671875" customWidth="1"/>
    <col min="14595" max="14595" width="27.5546875" customWidth="1"/>
    <col min="14596" max="14596" width="9.6640625" customWidth="1"/>
    <col min="14597" max="14597" width="0" hidden="1" customWidth="1"/>
    <col min="14598" max="14598" width="9.6640625" bestFit="1" customWidth="1"/>
    <col min="14599" max="14599" width="9.33203125" bestFit="1" customWidth="1"/>
    <col min="14600" max="14600" width="9.6640625" customWidth="1"/>
    <col min="14601" max="14601" width="9.6640625" bestFit="1" customWidth="1"/>
    <col min="14845" max="14845" width="1.109375" customWidth="1"/>
    <col min="14846" max="14846" width="4.109375" customWidth="1"/>
    <col min="14847" max="14847" width="5.5546875" customWidth="1"/>
    <col min="14848" max="14848" width="5.6640625" customWidth="1"/>
    <col min="14849" max="14849" width="6.88671875" customWidth="1"/>
    <col min="14850" max="14850" width="7.88671875" customWidth="1"/>
    <col min="14851" max="14851" width="27.5546875" customWidth="1"/>
    <col min="14852" max="14852" width="9.6640625" customWidth="1"/>
    <col min="14853" max="14853" width="0" hidden="1" customWidth="1"/>
    <col min="14854" max="14854" width="9.6640625" bestFit="1" customWidth="1"/>
    <col min="14855" max="14855" width="9.33203125" bestFit="1" customWidth="1"/>
    <col min="14856" max="14856" width="9.6640625" customWidth="1"/>
    <col min="14857" max="14857" width="9.6640625" bestFit="1" customWidth="1"/>
    <col min="15101" max="15101" width="1.109375" customWidth="1"/>
    <col min="15102" max="15102" width="4.109375" customWidth="1"/>
    <col min="15103" max="15103" width="5.5546875" customWidth="1"/>
    <col min="15104" max="15104" width="5.6640625" customWidth="1"/>
    <col min="15105" max="15105" width="6.88671875" customWidth="1"/>
    <col min="15106" max="15106" width="7.88671875" customWidth="1"/>
    <col min="15107" max="15107" width="27.5546875" customWidth="1"/>
    <col min="15108" max="15108" width="9.6640625" customWidth="1"/>
    <col min="15109" max="15109" width="0" hidden="1" customWidth="1"/>
    <col min="15110" max="15110" width="9.6640625" bestFit="1" customWidth="1"/>
    <col min="15111" max="15111" width="9.33203125" bestFit="1" customWidth="1"/>
    <col min="15112" max="15112" width="9.6640625" customWidth="1"/>
    <col min="15113" max="15113" width="9.6640625" bestFit="1" customWidth="1"/>
    <col min="15357" max="15357" width="1.109375" customWidth="1"/>
    <col min="15358" max="15358" width="4.109375" customWidth="1"/>
    <col min="15359" max="15359" width="5.5546875" customWidth="1"/>
    <col min="15360" max="15360" width="5.6640625" customWidth="1"/>
    <col min="15361" max="15361" width="6.88671875" customWidth="1"/>
    <col min="15362" max="15362" width="7.88671875" customWidth="1"/>
    <col min="15363" max="15363" width="27.5546875" customWidth="1"/>
    <col min="15364" max="15364" width="9.6640625" customWidth="1"/>
    <col min="15365" max="15365" width="0" hidden="1" customWidth="1"/>
    <col min="15366" max="15366" width="9.6640625" bestFit="1" customWidth="1"/>
    <col min="15367" max="15367" width="9.33203125" bestFit="1" customWidth="1"/>
    <col min="15368" max="15368" width="9.6640625" customWidth="1"/>
    <col min="15369" max="15369" width="9.6640625" bestFit="1" customWidth="1"/>
    <col min="15613" max="15613" width="1.109375" customWidth="1"/>
    <col min="15614" max="15614" width="4.109375" customWidth="1"/>
    <col min="15615" max="15615" width="5.5546875" customWidth="1"/>
    <col min="15616" max="15616" width="5.6640625" customWidth="1"/>
    <col min="15617" max="15617" width="6.88671875" customWidth="1"/>
    <col min="15618" max="15618" width="7.88671875" customWidth="1"/>
    <col min="15619" max="15619" width="27.5546875" customWidth="1"/>
    <col min="15620" max="15620" width="9.6640625" customWidth="1"/>
    <col min="15621" max="15621" width="0" hidden="1" customWidth="1"/>
    <col min="15622" max="15622" width="9.6640625" bestFit="1" customWidth="1"/>
    <col min="15623" max="15623" width="9.33203125" bestFit="1" customWidth="1"/>
    <col min="15624" max="15624" width="9.6640625" customWidth="1"/>
    <col min="15625" max="15625" width="9.6640625" bestFit="1" customWidth="1"/>
    <col min="15869" max="15869" width="1.109375" customWidth="1"/>
    <col min="15870" max="15870" width="4.109375" customWidth="1"/>
    <col min="15871" max="15871" width="5.5546875" customWidth="1"/>
    <col min="15872" max="15872" width="5.6640625" customWidth="1"/>
    <col min="15873" max="15873" width="6.88671875" customWidth="1"/>
    <col min="15874" max="15874" width="7.88671875" customWidth="1"/>
    <col min="15875" max="15875" width="27.5546875" customWidth="1"/>
    <col min="15876" max="15876" width="9.6640625" customWidth="1"/>
    <col min="15877" max="15877" width="0" hidden="1" customWidth="1"/>
    <col min="15878" max="15878" width="9.6640625" bestFit="1" customWidth="1"/>
    <col min="15879" max="15879" width="9.33203125" bestFit="1" customWidth="1"/>
    <col min="15880" max="15880" width="9.6640625" customWidth="1"/>
    <col min="15881" max="15881" width="9.6640625" bestFit="1" customWidth="1"/>
    <col min="16125" max="16125" width="1.109375" customWidth="1"/>
    <col min="16126" max="16126" width="4.109375" customWidth="1"/>
    <col min="16127" max="16127" width="5.5546875" customWidth="1"/>
    <col min="16128" max="16128" width="5.6640625" customWidth="1"/>
    <col min="16129" max="16129" width="6.88671875" customWidth="1"/>
    <col min="16130" max="16130" width="7.88671875" customWidth="1"/>
    <col min="16131" max="16131" width="27.5546875" customWidth="1"/>
    <col min="16132" max="16132" width="9.6640625" customWidth="1"/>
    <col min="16133" max="16133" width="0" hidden="1" customWidth="1"/>
    <col min="16134" max="16134" width="9.6640625" bestFit="1" customWidth="1"/>
    <col min="16135" max="16135" width="9.33203125" bestFit="1" customWidth="1"/>
    <col min="16136" max="16136" width="9.6640625" customWidth="1"/>
    <col min="16137" max="16137" width="9.6640625" bestFit="1" customWidth="1"/>
  </cols>
  <sheetData>
    <row r="1" spans="2:14" ht="4.5" customHeight="1" x14ac:dyDescent="0.3"/>
    <row r="2" spans="2:14" ht="2.25" customHeight="1" thickBot="1" x14ac:dyDescent="0.35"/>
    <row r="3" spans="2:14" ht="17.399999999999999" x14ac:dyDescent="0.3">
      <c r="B3" s="182" t="s">
        <v>209</v>
      </c>
      <c r="C3" s="183"/>
      <c r="D3" s="183"/>
      <c r="E3" s="183"/>
      <c r="F3" s="183"/>
      <c r="G3" s="183"/>
      <c r="H3" s="184"/>
      <c r="I3" s="184"/>
      <c r="J3" s="184"/>
      <c r="K3" s="184"/>
      <c r="L3" s="184"/>
      <c r="M3" s="833"/>
      <c r="N3" s="833"/>
    </row>
    <row r="4" spans="2:14" ht="45.75" customHeight="1" x14ac:dyDescent="0.3">
      <c r="B4" s="929" t="s">
        <v>0</v>
      </c>
      <c r="C4" s="930"/>
      <c r="D4" s="930"/>
      <c r="E4" s="930"/>
      <c r="F4" s="930"/>
      <c r="G4" s="931"/>
      <c r="H4" s="616" t="s">
        <v>372</v>
      </c>
      <c r="I4" s="617" t="s">
        <v>410</v>
      </c>
      <c r="J4" s="617" t="s">
        <v>473</v>
      </c>
      <c r="K4" s="617" t="s">
        <v>454</v>
      </c>
      <c r="L4" s="617" t="s">
        <v>355</v>
      </c>
      <c r="M4" s="834" t="s">
        <v>376</v>
      </c>
      <c r="N4" s="617" t="s">
        <v>474</v>
      </c>
    </row>
    <row r="5" spans="2:14" ht="4.5" customHeight="1" x14ac:dyDescent="0.3">
      <c r="B5" s="251"/>
      <c r="C5" s="7"/>
      <c r="D5" s="7"/>
      <c r="E5" s="7"/>
      <c r="F5" s="7"/>
      <c r="G5" s="7"/>
      <c r="H5" s="8"/>
      <c r="N5" s="162"/>
    </row>
    <row r="6" spans="2:14" ht="30.6" x14ac:dyDescent="0.3">
      <c r="B6" s="185" t="s">
        <v>186</v>
      </c>
      <c r="C6" s="186" t="s">
        <v>210</v>
      </c>
      <c r="D6" s="187" t="s">
        <v>188</v>
      </c>
      <c r="E6" s="187" t="s">
        <v>189</v>
      </c>
      <c r="F6" s="187" t="s">
        <v>211</v>
      </c>
      <c r="G6" s="188" t="s">
        <v>191</v>
      </c>
      <c r="H6" s="189">
        <f>SUM(H7+H25+H32)</f>
        <v>10557.45</v>
      </c>
      <c r="I6" s="189">
        <f>SUM(I7+I25+I32)</f>
        <v>9458.09</v>
      </c>
      <c r="J6" s="189">
        <f>SUM(J7+J25+J32)</f>
        <v>8280.880000000001</v>
      </c>
      <c r="K6" s="189">
        <f>SUM(K7+K17+K25+K32)</f>
        <v>9231.68</v>
      </c>
      <c r="L6" s="189">
        <f>SUM(L7+L25+L32)</f>
        <v>8671.52</v>
      </c>
      <c r="M6" s="189">
        <f>SUM(M7+M17+M25+M32)</f>
        <v>10417.68</v>
      </c>
      <c r="N6" s="189">
        <f>SUM(N7+N17+N25+N32)</f>
        <v>10118.08</v>
      </c>
    </row>
    <row r="7" spans="2:14" x14ac:dyDescent="0.3">
      <c r="B7" s="190"/>
      <c r="C7" s="252">
        <v>1</v>
      </c>
      <c r="D7" s="914" t="s">
        <v>212</v>
      </c>
      <c r="E7" s="932"/>
      <c r="F7" s="932"/>
      <c r="G7" s="933"/>
      <c r="H7" s="192">
        <f t="shared" ref="H7:I7" si="0">H8+H17</f>
        <v>4807.17</v>
      </c>
      <c r="I7" s="192">
        <f t="shared" si="0"/>
        <v>3942.5299999999997</v>
      </c>
      <c r="J7" s="192">
        <f t="shared" ref="J7" si="1">J8+J17</f>
        <v>3903.88</v>
      </c>
      <c r="K7" s="192">
        <f t="shared" ref="K7" si="2">K8+K17</f>
        <v>3915.11</v>
      </c>
      <c r="L7" s="192">
        <f>L8+L17</f>
        <v>4171.5199999999995</v>
      </c>
      <c r="M7" s="611">
        <f t="shared" ref="M7" si="3">M8+M17</f>
        <v>4119.34</v>
      </c>
      <c r="N7" s="838">
        <f t="shared" ref="N7" si="4">SUM(N8+N9+N10+N15)</f>
        <v>3769.74</v>
      </c>
    </row>
    <row r="8" spans="2:14" ht="15" customHeight="1" x14ac:dyDescent="0.3">
      <c r="B8" s="253"/>
      <c r="C8" s="254"/>
      <c r="D8" s="255">
        <v>1</v>
      </c>
      <c r="E8" s="222"/>
      <c r="F8" s="223"/>
      <c r="G8" s="222" t="s">
        <v>213</v>
      </c>
      <c r="H8" s="225">
        <f>SUM(H9+H10+H11+H16)</f>
        <v>3918.95</v>
      </c>
      <c r="I8" s="225">
        <f>SUM(I9+I10+I11+I16)</f>
        <v>3068.31</v>
      </c>
      <c r="J8" s="225">
        <f>SUM(J9+J10+J11+J16)</f>
        <v>2975.54</v>
      </c>
      <c r="K8" s="225">
        <f t="shared" ref="K8:L8" si="5">SUM(K9+K10+K11)</f>
        <v>2975.54</v>
      </c>
      <c r="L8" s="225">
        <f t="shared" si="5"/>
        <v>3243.18</v>
      </c>
      <c r="M8" s="836">
        <f t="shared" ref="M8" si="6">SUM(M9+M10+M11)</f>
        <v>3191</v>
      </c>
      <c r="N8" s="441">
        <v>1588.74</v>
      </c>
    </row>
    <row r="9" spans="2:14" ht="26.25" customHeight="1" x14ac:dyDescent="0.3">
      <c r="B9" s="257"/>
      <c r="C9" s="258"/>
      <c r="D9" s="203"/>
      <c r="E9" s="259" t="s">
        <v>214</v>
      </c>
      <c r="F9" s="260">
        <v>610</v>
      </c>
      <c r="G9" s="90" t="s">
        <v>3</v>
      </c>
      <c r="H9" s="75">
        <v>1480.04</v>
      </c>
      <c r="I9" s="749">
        <v>1478.04</v>
      </c>
      <c r="J9" s="753">
        <v>1588.74</v>
      </c>
      <c r="K9" s="753">
        <v>1588.74</v>
      </c>
      <c r="L9" s="75">
        <v>1588.74</v>
      </c>
      <c r="M9" s="749">
        <v>1588.74</v>
      </c>
      <c r="N9" s="75">
        <v>1588.74</v>
      </c>
    </row>
    <row r="10" spans="2:14" x14ac:dyDescent="0.3">
      <c r="B10" s="257"/>
      <c r="C10" s="258"/>
      <c r="D10" s="261"/>
      <c r="E10" s="259" t="s">
        <v>214</v>
      </c>
      <c r="F10" s="262">
        <v>620</v>
      </c>
      <c r="G10" s="90" t="s">
        <v>8</v>
      </c>
      <c r="H10" s="75">
        <v>514.79999999999995</v>
      </c>
      <c r="I10" s="749">
        <v>516.79999999999995</v>
      </c>
      <c r="J10" s="753">
        <v>516.79999999999995</v>
      </c>
      <c r="K10" s="753">
        <v>516.79999999999995</v>
      </c>
      <c r="L10" s="75">
        <v>542.26</v>
      </c>
      <c r="M10" s="749">
        <v>542.26</v>
      </c>
      <c r="N10" s="75">
        <v>542.26</v>
      </c>
    </row>
    <row r="11" spans="2:14" x14ac:dyDescent="0.3">
      <c r="B11" s="257"/>
      <c r="C11" s="258"/>
      <c r="D11" s="261"/>
      <c r="E11" s="259" t="s">
        <v>214</v>
      </c>
      <c r="F11" s="260">
        <v>630</v>
      </c>
      <c r="G11" s="90" t="s">
        <v>19</v>
      </c>
      <c r="H11" s="75">
        <f>SUM(H12:H15)</f>
        <v>1006.16</v>
      </c>
      <c r="I11" s="749">
        <f t="shared" ref="I11" si="7">SUM(I12:I15)</f>
        <v>1073.47</v>
      </c>
      <c r="J11" s="753">
        <v>870</v>
      </c>
      <c r="K11" s="753">
        <v>870</v>
      </c>
      <c r="L11" s="75">
        <f t="shared" ref="L11:N11" si="8">SUM(L12:L15)</f>
        <v>1112.1799999999998</v>
      </c>
      <c r="M11" s="75">
        <f t="shared" si="8"/>
        <v>1060</v>
      </c>
      <c r="N11" s="75">
        <f t="shared" si="8"/>
        <v>1150</v>
      </c>
    </row>
    <row r="12" spans="2:14" x14ac:dyDescent="0.3">
      <c r="B12" s="257"/>
      <c r="C12" s="258"/>
      <c r="D12" s="261"/>
      <c r="E12" s="259" t="s">
        <v>214</v>
      </c>
      <c r="F12" s="263">
        <v>631</v>
      </c>
      <c r="G12" s="99" t="s">
        <v>21</v>
      </c>
      <c r="H12" s="68">
        <v>0</v>
      </c>
      <c r="I12" s="752">
        <v>0</v>
      </c>
      <c r="J12" s="752">
        <v>0</v>
      </c>
      <c r="K12" s="752">
        <v>0</v>
      </c>
      <c r="L12" s="68">
        <v>0</v>
      </c>
      <c r="M12" s="752">
        <v>0</v>
      </c>
      <c r="N12" s="68">
        <v>0</v>
      </c>
    </row>
    <row r="13" spans="2:14" x14ac:dyDescent="0.3">
      <c r="B13" s="257"/>
      <c r="C13" s="258"/>
      <c r="D13" s="261"/>
      <c r="E13" s="259" t="s">
        <v>214</v>
      </c>
      <c r="F13" s="263">
        <v>632</v>
      </c>
      <c r="G13" s="99" t="s">
        <v>66</v>
      </c>
      <c r="H13" s="68">
        <v>18.98</v>
      </c>
      <c r="I13" s="752">
        <v>0</v>
      </c>
      <c r="J13" s="752">
        <v>0</v>
      </c>
      <c r="K13" s="752">
        <v>0</v>
      </c>
      <c r="L13" s="68">
        <v>0</v>
      </c>
      <c r="M13" s="752">
        <v>0</v>
      </c>
      <c r="N13" s="68">
        <v>0</v>
      </c>
    </row>
    <row r="14" spans="2:14" x14ac:dyDescent="0.3">
      <c r="B14" s="257"/>
      <c r="C14" s="258"/>
      <c r="D14" s="261"/>
      <c r="E14" s="259" t="s">
        <v>214</v>
      </c>
      <c r="F14" s="263">
        <v>633</v>
      </c>
      <c r="G14" s="69" t="s">
        <v>28</v>
      </c>
      <c r="H14" s="68">
        <v>987.18</v>
      </c>
      <c r="I14" s="752">
        <v>1019.47</v>
      </c>
      <c r="J14" s="752">
        <v>870</v>
      </c>
      <c r="K14" s="752">
        <v>870</v>
      </c>
      <c r="L14" s="68">
        <v>1087.0899999999999</v>
      </c>
      <c r="M14" s="752">
        <v>1000</v>
      </c>
      <c r="N14" s="68">
        <v>1100</v>
      </c>
    </row>
    <row r="15" spans="2:14" x14ac:dyDescent="0.3">
      <c r="B15" s="257"/>
      <c r="C15" s="258"/>
      <c r="D15" s="261"/>
      <c r="E15" s="259" t="s">
        <v>214</v>
      </c>
      <c r="F15" s="263">
        <v>637</v>
      </c>
      <c r="G15" s="69" t="s">
        <v>48</v>
      </c>
      <c r="H15" s="68">
        <v>0</v>
      </c>
      <c r="I15" s="752">
        <v>54</v>
      </c>
      <c r="J15" s="752">
        <v>0</v>
      </c>
      <c r="K15" s="752">
        <v>0</v>
      </c>
      <c r="L15" s="68">
        <v>25.09</v>
      </c>
      <c r="M15" s="752">
        <v>60</v>
      </c>
      <c r="N15" s="68">
        <v>50</v>
      </c>
    </row>
    <row r="16" spans="2:14" x14ac:dyDescent="0.3">
      <c r="B16" s="257"/>
      <c r="C16" s="258"/>
      <c r="D16" s="261"/>
      <c r="E16" s="259" t="s">
        <v>214</v>
      </c>
      <c r="F16" s="264">
        <v>640</v>
      </c>
      <c r="G16" s="265" t="s">
        <v>169</v>
      </c>
      <c r="H16" s="44">
        <v>917.95</v>
      </c>
      <c r="I16" s="752">
        <v>0</v>
      </c>
      <c r="J16" s="752">
        <v>0</v>
      </c>
      <c r="K16" s="752">
        <v>0</v>
      </c>
      <c r="L16" s="68">
        <v>0</v>
      </c>
      <c r="M16" s="752">
        <v>0</v>
      </c>
      <c r="N16" s="68">
        <v>0</v>
      </c>
    </row>
    <row r="17" spans="2:14" x14ac:dyDescent="0.3">
      <c r="B17" s="209"/>
      <c r="C17" s="266"/>
      <c r="D17" s="255">
        <v>2</v>
      </c>
      <c r="E17" s="267"/>
      <c r="F17" s="267"/>
      <c r="G17" s="267" t="s">
        <v>215</v>
      </c>
      <c r="H17" s="268">
        <f t="shared" ref="H17:I17" si="9">SUM(H18+H19+H20)</f>
        <v>888.22</v>
      </c>
      <c r="I17" s="268">
        <f t="shared" si="9"/>
        <v>874.22</v>
      </c>
      <c r="J17" s="268">
        <f t="shared" ref="J17:M17" si="10">SUM(J18+J19+J20)</f>
        <v>928.34</v>
      </c>
      <c r="K17" s="839">
        <f t="shared" si="10"/>
        <v>939.57</v>
      </c>
      <c r="L17" s="831">
        <f t="shared" si="10"/>
        <v>928.33999999999992</v>
      </c>
      <c r="M17" s="839">
        <f t="shared" si="10"/>
        <v>928.33999999999992</v>
      </c>
      <c r="N17" s="839">
        <f t="shared" ref="N17" si="11">SUM(N18+N19+N20)</f>
        <v>928.33999999999992</v>
      </c>
    </row>
    <row r="18" spans="2:14" ht="27" x14ac:dyDescent="0.3">
      <c r="B18" s="193"/>
      <c r="C18" s="270"/>
      <c r="D18" s="70"/>
      <c r="E18" s="271" t="s">
        <v>200</v>
      </c>
      <c r="F18" s="260">
        <v>610</v>
      </c>
      <c r="G18" s="90" t="s">
        <v>3</v>
      </c>
      <c r="H18" s="77">
        <v>330</v>
      </c>
      <c r="I18" s="77">
        <v>330</v>
      </c>
      <c r="J18" s="77">
        <v>660</v>
      </c>
      <c r="K18" s="75">
        <v>660</v>
      </c>
      <c r="L18" s="749">
        <v>660</v>
      </c>
      <c r="M18" s="75">
        <v>660</v>
      </c>
      <c r="N18" s="75">
        <v>660</v>
      </c>
    </row>
    <row r="19" spans="2:14" x14ac:dyDescent="0.3">
      <c r="B19" s="193"/>
      <c r="C19" s="270"/>
      <c r="D19" s="70"/>
      <c r="E19" s="271" t="s">
        <v>200</v>
      </c>
      <c r="F19" s="262">
        <v>620</v>
      </c>
      <c r="G19" s="90" t="s">
        <v>8</v>
      </c>
      <c r="H19" s="77">
        <v>115.34</v>
      </c>
      <c r="I19" s="77">
        <v>115.34</v>
      </c>
      <c r="J19" s="77">
        <v>250</v>
      </c>
      <c r="K19" s="75">
        <v>240</v>
      </c>
      <c r="L19" s="749">
        <v>228.32</v>
      </c>
      <c r="M19" s="75">
        <v>228.32</v>
      </c>
      <c r="N19" s="75">
        <v>228.32</v>
      </c>
    </row>
    <row r="20" spans="2:14" x14ac:dyDescent="0.3">
      <c r="B20" s="193"/>
      <c r="C20" s="270"/>
      <c r="D20" s="70"/>
      <c r="E20" s="271" t="s">
        <v>200</v>
      </c>
      <c r="F20" s="260">
        <v>630</v>
      </c>
      <c r="G20" s="90" t="s">
        <v>19</v>
      </c>
      <c r="H20" s="75">
        <v>442.88</v>
      </c>
      <c r="I20" s="75">
        <f t="shared" ref="I20:J20" si="12">SUM(I21:I24)</f>
        <v>428.88</v>
      </c>
      <c r="J20" s="75">
        <f t="shared" si="12"/>
        <v>18.34</v>
      </c>
      <c r="K20" s="75">
        <v>39.57</v>
      </c>
      <c r="L20" s="749">
        <f>SUM(L21:L24)</f>
        <v>40.020000000000003</v>
      </c>
      <c r="M20" s="75">
        <f>SUM(M21:M24)</f>
        <v>40.020000000000003</v>
      </c>
      <c r="N20" s="75">
        <f>SUM(N21:N24)</f>
        <v>40.020000000000003</v>
      </c>
    </row>
    <row r="21" spans="2:14" x14ac:dyDescent="0.3">
      <c r="B21" s="193"/>
      <c r="C21" s="270"/>
      <c r="D21" s="70"/>
      <c r="E21" s="271" t="s">
        <v>200</v>
      </c>
      <c r="F21" s="263">
        <v>631</v>
      </c>
      <c r="G21" s="99" t="s">
        <v>21</v>
      </c>
      <c r="H21" s="68">
        <v>0</v>
      </c>
      <c r="I21" s="68">
        <v>0</v>
      </c>
      <c r="J21" s="68">
        <v>0</v>
      </c>
      <c r="K21" s="68">
        <v>0</v>
      </c>
      <c r="L21" s="752">
        <v>0</v>
      </c>
      <c r="M21" s="68">
        <v>0</v>
      </c>
      <c r="N21" s="68">
        <v>0</v>
      </c>
    </row>
    <row r="22" spans="2:14" x14ac:dyDescent="0.3">
      <c r="B22" s="193"/>
      <c r="C22" s="270"/>
      <c r="D22" s="70"/>
      <c r="E22" s="271" t="s">
        <v>200</v>
      </c>
      <c r="F22" s="263">
        <v>632</v>
      </c>
      <c r="G22" s="99" t="s">
        <v>66</v>
      </c>
      <c r="H22" s="68">
        <v>0</v>
      </c>
      <c r="I22" s="68">
        <v>0</v>
      </c>
      <c r="J22" s="68">
        <v>0</v>
      </c>
      <c r="K22" s="68">
        <v>0</v>
      </c>
      <c r="L22" s="752">
        <v>0</v>
      </c>
      <c r="M22" s="68">
        <v>0</v>
      </c>
      <c r="N22" s="68">
        <v>0</v>
      </c>
    </row>
    <row r="23" spans="2:14" x14ac:dyDescent="0.3">
      <c r="B23" s="193"/>
      <c r="C23" s="270"/>
      <c r="D23" s="70"/>
      <c r="E23" s="271" t="s">
        <v>200</v>
      </c>
      <c r="F23" s="272">
        <v>633</v>
      </c>
      <c r="G23" s="99" t="s">
        <v>67</v>
      </c>
      <c r="H23" s="68">
        <v>428.88</v>
      </c>
      <c r="I23" s="68">
        <v>398.88</v>
      </c>
      <c r="J23" s="68">
        <v>18.34</v>
      </c>
      <c r="K23" s="68">
        <v>0</v>
      </c>
      <c r="L23" s="752">
        <v>40.020000000000003</v>
      </c>
      <c r="M23" s="68">
        <v>40.020000000000003</v>
      </c>
      <c r="N23" s="68">
        <v>40.020000000000003</v>
      </c>
    </row>
    <row r="24" spans="2:14" x14ac:dyDescent="0.3">
      <c r="B24" s="193"/>
      <c r="C24" s="270"/>
      <c r="D24" s="70"/>
      <c r="E24" s="271" t="s">
        <v>200</v>
      </c>
      <c r="F24" s="272">
        <v>637</v>
      </c>
      <c r="G24" s="99" t="s">
        <v>48</v>
      </c>
      <c r="H24" s="68">
        <v>14</v>
      </c>
      <c r="I24" s="68">
        <v>30</v>
      </c>
      <c r="J24" s="68">
        <v>0</v>
      </c>
      <c r="K24" s="68">
        <v>40.020000000000003</v>
      </c>
      <c r="L24" s="752">
        <v>0</v>
      </c>
      <c r="M24" s="68">
        <v>0</v>
      </c>
      <c r="N24" s="68">
        <v>0</v>
      </c>
    </row>
    <row r="25" spans="2:14" s="273" customFormat="1" ht="13.2" x14ac:dyDescent="0.25">
      <c r="B25" s="228"/>
      <c r="C25" s="274">
        <v>2</v>
      </c>
      <c r="D25" s="920" t="s">
        <v>216</v>
      </c>
      <c r="E25" s="934"/>
      <c r="F25" s="934"/>
      <c r="G25" s="935"/>
      <c r="H25" s="192">
        <f t="shared" ref="H25" si="13">H26</f>
        <v>4484.8500000000004</v>
      </c>
      <c r="I25" s="855">
        <f>I26+I32</f>
        <v>4256.3600000000006</v>
      </c>
      <c r="J25" s="855">
        <f>J26+J32</f>
        <v>3438.5</v>
      </c>
      <c r="K25" s="855">
        <f>K26+K32</f>
        <v>3438.5</v>
      </c>
      <c r="L25" s="855">
        <f>L26+L32</f>
        <v>3700</v>
      </c>
      <c r="M25" s="855">
        <f t="shared" ref="M25:N25" si="14">M26</f>
        <v>4580</v>
      </c>
      <c r="N25" s="838">
        <f t="shared" si="14"/>
        <v>4630</v>
      </c>
    </row>
    <row r="26" spans="2:14" x14ac:dyDescent="0.3">
      <c r="B26" s="276"/>
      <c r="C26" s="277"/>
      <c r="D26" s="203"/>
      <c r="E26" s="259" t="s">
        <v>217</v>
      </c>
      <c r="F26" s="260">
        <v>630</v>
      </c>
      <c r="G26" s="95" t="s">
        <v>19</v>
      </c>
      <c r="H26" s="602">
        <f>SUM(H27:H30)</f>
        <v>4484.8500000000004</v>
      </c>
      <c r="I26" s="753">
        <f>I27+I29+I30</f>
        <v>2997.1600000000003</v>
      </c>
      <c r="J26" s="749">
        <f>J27+J29+J30</f>
        <v>2500</v>
      </c>
      <c r="K26" s="749">
        <f>K27+K29+K30</f>
        <v>2500</v>
      </c>
      <c r="L26" s="75">
        <f>L27+L28+L29+L30</f>
        <v>2900</v>
      </c>
      <c r="M26" s="749">
        <f>SUM(M27:M35)</f>
        <v>4580</v>
      </c>
      <c r="N26" s="75">
        <f>SUM(N27:N35)</f>
        <v>4630</v>
      </c>
    </row>
    <row r="27" spans="2:14" x14ac:dyDescent="0.3">
      <c r="B27" s="276"/>
      <c r="C27" s="277"/>
      <c r="D27" s="203"/>
      <c r="E27" s="259" t="s">
        <v>217</v>
      </c>
      <c r="F27" s="263">
        <v>632</v>
      </c>
      <c r="G27" s="69" t="s">
        <v>66</v>
      </c>
      <c r="H27" s="68">
        <v>1571.87</v>
      </c>
      <c r="I27" s="752">
        <v>592.32000000000005</v>
      </c>
      <c r="J27" s="752">
        <v>1500</v>
      </c>
      <c r="K27" s="752">
        <v>1500</v>
      </c>
      <c r="L27" s="68">
        <v>1800</v>
      </c>
      <c r="M27" s="752">
        <v>1500</v>
      </c>
      <c r="N27" s="68">
        <v>1500</v>
      </c>
    </row>
    <row r="28" spans="2:14" x14ac:dyDescent="0.3">
      <c r="B28" s="276"/>
      <c r="C28" s="277"/>
      <c r="D28" s="203"/>
      <c r="E28" s="259" t="s">
        <v>217</v>
      </c>
      <c r="F28" s="263">
        <v>633</v>
      </c>
      <c r="G28" s="69" t="s">
        <v>479</v>
      </c>
      <c r="H28" s="44">
        <v>0</v>
      </c>
      <c r="I28" s="752">
        <v>0</v>
      </c>
      <c r="J28" s="752">
        <v>0</v>
      </c>
      <c r="K28" s="752">
        <v>50</v>
      </c>
      <c r="L28" s="68">
        <v>200</v>
      </c>
      <c r="M28" s="752">
        <v>100</v>
      </c>
      <c r="N28" s="68">
        <v>150</v>
      </c>
    </row>
    <row r="29" spans="2:14" x14ac:dyDescent="0.3">
      <c r="B29" s="276"/>
      <c r="C29" s="277"/>
      <c r="D29" s="203"/>
      <c r="E29" s="259" t="s">
        <v>217</v>
      </c>
      <c r="F29" s="263">
        <v>633</v>
      </c>
      <c r="G29" s="69" t="s">
        <v>480</v>
      </c>
      <c r="H29" s="44">
        <v>2703.98</v>
      </c>
      <c r="I29" s="752">
        <v>2404.84</v>
      </c>
      <c r="J29" s="752">
        <v>900</v>
      </c>
      <c r="K29" s="752">
        <v>900</v>
      </c>
      <c r="L29" s="68">
        <v>900</v>
      </c>
      <c r="M29" s="752">
        <v>600</v>
      </c>
      <c r="N29" s="68">
        <v>600</v>
      </c>
    </row>
    <row r="30" spans="2:14" x14ac:dyDescent="0.3">
      <c r="B30" s="276"/>
      <c r="C30" s="277"/>
      <c r="D30" s="261"/>
      <c r="E30" s="259" t="s">
        <v>217</v>
      </c>
      <c r="F30" s="263">
        <v>635</v>
      </c>
      <c r="G30" s="99" t="s">
        <v>81</v>
      </c>
      <c r="H30" s="68">
        <v>209</v>
      </c>
      <c r="I30" s="752">
        <v>0</v>
      </c>
      <c r="J30" s="752">
        <v>100</v>
      </c>
      <c r="K30" s="752">
        <v>100</v>
      </c>
      <c r="L30" s="68">
        <v>0</v>
      </c>
      <c r="M30" s="752">
        <v>200</v>
      </c>
      <c r="N30" s="68">
        <v>200</v>
      </c>
    </row>
    <row r="31" spans="2:14" x14ac:dyDescent="0.3">
      <c r="B31" s="276"/>
      <c r="C31" s="277"/>
      <c r="D31" s="261"/>
      <c r="E31" s="259" t="s">
        <v>217</v>
      </c>
      <c r="F31" s="263">
        <v>637</v>
      </c>
      <c r="G31" s="199" t="s">
        <v>52</v>
      </c>
      <c r="H31" s="68">
        <v>0</v>
      </c>
      <c r="I31" s="752">
        <v>0</v>
      </c>
      <c r="J31" s="752">
        <v>0</v>
      </c>
      <c r="K31" s="752">
        <v>0</v>
      </c>
      <c r="L31" s="68">
        <v>0</v>
      </c>
      <c r="M31" s="752">
        <v>0</v>
      </c>
      <c r="N31" s="68">
        <v>0</v>
      </c>
    </row>
    <row r="32" spans="2:14" x14ac:dyDescent="0.3">
      <c r="B32" s="228"/>
      <c r="C32" s="274">
        <v>3</v>
      </c>
      <c r="D32" s="920" t="s">
        <v>218</v>
      </c>
      <c r="E32" s="934"/>
      <c r="F32" s="934"/>
      <c r="G32" s="935"/>
      <c r="H32" s="192">
        <f t="shared" ref="H32:N32" si="15">H33+H35</f>
        <v>1265.4299999999998</v>
      </c>
      <c r="I32" s="192">
        <f t="shared" si="15"/>
        <v>1259.2</v>
      </c>
      <c r="J32" s="192">
        <f t="shared" ref="J32" si="16">J33+J35</f>
        <v>938.5</v>
      </c>
      <c r="K32" s="192">
        <f t="shared" si="15"/>
        <v>938.5</v>
      </c>
      <c r="L32" s="192">
        <f t="shared" si="15"/>
        <v>800</v>
      </c>
      <c r="M32" s="192">
        <f t="shared" si="15"/>
        <v>790</v>
      </c>
      <c r="N32" s="192">
        <f t="shared" si="15"/>
        <v>790</v>
      </c>
    </row>
    <row r="33" spans="2:14" x14ac:dyDescent="0.3">
      <c r="B33" s="209"/>
      <c r="C33" s="266"/>
      <c r="D33" s="210">
        <v>1</v>
      </c>
      <c r="E33" s="279"/>
      <c r="F33" s="280"/>
      <c r="G33" s="281" t="s">
        <v>219</v>
      </c>
      <c r="H33" s="268">
        <f t="shared" ref="H33:N33" si="17">H34</f>
        <v>520.62</v>
      </c>
      <c r="I33" s="268">
        <f t="shared" si="17"/>
        <v>1020.52</v>
      </c>
      <c r="J33" s="268">
        <f t="shared" si="17"/>
        <v>700</v>
      </c>
      <c r="K33" s="268">
        <f t="shared" si="17"/>
        <v>700</v>
      </c>
      <c r="L33" s="268">
        <f t="shared" si="17"/>
        <v>600</v>
      </c>
      <c r="M33" s="268">
        <f t="shared" si="17"/>
        <v>600</v>
      </c>
      <c r="N33" s="268">
        <f t="shared" si="17"/>
        <v>600</v>
      </c>
    </row>
    <row r="34" spans="2:14" x14ac:dyDescent="0.3">
      <c r="B34" s="276"/>
      <c r="C34" s="277"/>
      <c r="D34" s="282"/>
      <c r="E34" s="283" t="s">
        <v>220</v>
      </c>
      <c r="F34" s="284">
        <v>635006</v>
      </c>
      <c r="G34" s="285" t="s">
        <v>96</v>
      </c>
      <c r="H34" s="68">
        <v>520.62</v>
      </c>
      <c r="I34" s="68">
        <v>1020.52</v>
      </c>
      <c r="J34" s="68">
        <v>700</v>
      </c>
      <c r="K34" s="68">
        <v>700</v>
      </c>
      <c r="L34" s="68">
        <v>600</v>
      </c>
      <c r="M34" s="752">
        <v>600</v>
      </c>
      <c r="N34" s="430">
        <v>600</v>
      </c>
    </row>
    <row r="35" spans="2:14" x14ac:dyDescent="0.3">
      <c r="B35" s="209"/>
      <c r="C35" s="286"/>
      <c r="D35" s="210">
        <v>2</v>
      </c>
      <c r="E35" s="287"/>
      <c r="F35" s="280"/>
      <c r="G35" s="281" t="s">
        <v>221</v>
      </c>
      <c r="H35" s="268">
        <f t="shared" ref="H35:I35" si="18">SUM(H36:H38)</f>
        <v>744.81</v>
      </c>
      <c r="I35" s="268">
        <f t="shared" si="18"/>
        <v>238.67999999999998</v>
      </c>
      <c r="J35" s="268">
        <f t="shared" ref="J35" si="19">SUM(J36:J38)</f>
        <v>238.5</v>
      </c>
      <c r="K35" s="268">
        <f t="shared" ref="K35:L35" si="20">SUM(K36:K38)</f>
        <v>238.5</v>
      </c>
      <c r="L35" s="268">
        <f t="shared" si="20"/>
        <v>200</v>
      </c>
      <c r="M35" s="837">
        <f t="shared" ref="M35:N35" si="21">SUM(M36:M38)</f>
        <v>190</v>
      </c>
      <c r="N35" s="268">
        <f t="shared" si="21"/>
        <v>190</v>
      </c>
    </row>
    <row r="36" spans="2:14" x14ac:dyDescent="0.3">
      <c r="B36" s="193"/>
      <c r="C36" s="288"/>
      <c r="D36" s="70"/>
      <c r="E36" s="283" t="s">
        <v>220</v>
      </c>
      <c r="F36" s="263">
        <v>636</v>
      </c>
      <c r="G36" s="69" t="s">
        <v>94</v>
      </c>
      <c r="H36" s="68">
        <v>191.2</v>
      </c>
      <c r="I36" s="68">
        <v>191.2</v>
      </c>
      <c r="J36" s="68">
        <v>200</v>
      </c>
      <c r="K36" s="68">
        <v>200</v>
      </c>
      <c r="L36" s="68">
        <v>200</v>
      </c>
      <c r="M36" s="752">
        <v>190</v>
      </c>
      <c r="N36" s="430">
        <v>190</v>
      </c>
    </row>
    <row r="37" spans="2:14" ht="27" x14ac:dyDescent="0.3">
      <c r="B37" s="289"/>
      <c r="C37" s="290"/>
      <c r="D37" s="291"/>
      <c r="E37" s="292" t="s">
        <v>220</v>
      </c>
      <c r="F37" s="293">
        <v>635004</v>
      </c>
      <c r="G37" s="294" t="s">
        <v>95</v>
      </c>
      <c r="H37" s="68">
        <v>271.27</v>
      </c>
      <c r="I37" s="68">
        <v>8.98</v>
      </c>
      <c r="J37" s="68">
        <v>38.5</v>
      </c>
      <c r="K37" s="68">
        <v>38.5</v>
      </c>
      <c r="L37" s="68">
        <v>0</v>
      </c>
      <c r="M37" s="752">
        <v>0</v>
      </c>
      <c r="N37" s="430">
        <v>0</v>
      </c>
    </row>
    <row r="38" spans="2:14" ht="27" customHeight="1" x14ac:dyDescent="0.3">
      <c r="B38" s="257"/>
      <c r="C38" s="258"/>
      <c r="D38" s="70"/>
      <c r="E38" s="295" t="s">
        <v>220</v>
      </c>
      <c r="F38" s="296">
        <v>637035</v>
      </c>
      <c r="G38" s="199" t="s">
        <v>97</v>
      </c>
      <c r="H38" s="44">
        <v>282.33999999999997</v>
      </c>
      <c r="I38" s="44">
        <v>38.5</v>
      </c>
      <c r="J38" s="44">
        <v>0</v>
      </c>
      <c r="K38" s="68">
        <v>0</v>
      </c>
      <c r="L38" s="68">
        <v>0</v>
      </c>
      <c r="M38" s="752">
        <v>0</v>
      </c>
      <c r="N38" s="430">
        <v>0</v>
      </c>
    </row>
    <row r="39" spans="2:14" ht="15.75" customHeight="1" x14ac:dyDescent="0.3">
      <c r="B39" s="297"/>
      <c r="C39" s="24"/>
      <c r="D39" s="24"/>
      <c r="E39" s="24"/>
      <c r="F39" s="24"/>
      <c r="G39" s="24"/>
      <c r="N39" s="840"/>
    </row>
    <row r="40" spans="2:14" ht="16.5" customHeight="1" x14ac:dyDescent="0.3">
      <c r="B40" s="936" t="s">
        <v>104</v>
      </c>
      <c r="C40" s="937"/>
      <c r="D40" s="937"/>
      <c r="E40" s="937"/>
      <c r="F40" s="937"/>
      <c r="G40" s="938"/>
      <c r="H40" s="49"/>
      <c r="I40" s="49"/>
      <c r="J40" s="49"/>
      <c r="K40" s="49"/>
      <c r="L40" s="49"/>
      <c r="M40" s="49"/>
      <c r="N40" s="49"/>
    </row>
    <row r="41" spans="2:14" ht="42.75" customHeight="1" x14ac:dyDescent="0.3">
      <c r="B41" s="185" t="s">
        <v>186</v>
      </c>
      <c r="C41" s="186" t="s">
        <v>187</v>
      </c>
      <c r="D41" s="187" t="s">
        <v>188</v>
      </c>
      <c r="E41" s="187" t="s">
        <v>222</v>
      </c>
      <c r="F41" s="187" t="s">
        <v>211</v>
      </c>
      <c r="G41" s="188" t="s">
        <v>191</v>
      </c>
      <c r="H41" s="189">
        <f t="shared" ref="H41:I41" si="22">SUM(H42:H44)</f>
        <v>2121.0299999999997</v>
      </c>
      <c r="I41" s="189">
        <f t="shared" si="22"/>
        <v>0</v>
      </c>
      <c r="J41" s="189">
        <f t="shared" ref="J41" si="23">SUM(J42:J44)</f>
        <v>0</v>
      </c>
      <c r="K41" s="189">
        <f t="shared" ref="K41:L41" si="24">SUM(K42:K44)</f>
        <v>0</v>
      </c>
      <c r="L41" s="189">
        <f t="shared" si="24"/>
        <v>20000</v>
      </c>
      <c r="M41" s="189">
        <f t="shared" ref="M41:N41" si="25">SUM(M42:M44)</f>
        <v>0</v>
      </c>
      <c r="N41" s="189">
        <f t="shared" si="25"/>
        <v>0</v>
      </c>
    </row>
    <row r="42" spans="2:14" ht="19.5" customHeight="1" x14ac:dyDescent="0.3">
      <c r="B42" s="298"/>
      <c r="C42" s="299"/>
      <c r="D42" s="300"/>
      <c r="E42" s="301" t="s">
        <v>220</v>
      </c>
      <c r="F42" s="302">
        <v>713003</v>
      </c>
      <c r="G42" s="303" t="s">
        <v>268</v>
      </c>
      <c r="H42" s="49">
        <v>895.69</v>
      </c>
      <c r="I42" s="49">
        <v>0</v>
      </c>
      <c r="J42" s="49">
        <v>0</v>
      </c>
      <c r="K42" s="49"/>
      <c r="L42" s="49"/>
      <c r="M42" s="49"/>
      <c r="N42" s="49"/>
    </row>
    <row r="43" spans="2:14" ht="19.5" customHeight="1" x14ac:dyDescent="0.3">
      <c r="B43" s="298"/>
      <c r="C43" s="299"/>
      <c r="D43" s="300"/>
      <c r="E43" s="301" t="s">
        <v>220</v>
      </c>
      <c r="F43" s="302">
        <v>717002</v>
      </c>
      <c r="G43" s="303" t="s">
        <v>487</v>
      </c>
      <c r="H43" s="49"/>
      <c r="I43" s="49"/>
      <c r="J43" s="49"/>
      <c r="K43" s="49">
        <v>0</v>
      </c>
      <c r="L43" s="49">
        <v>20000</v>
      </c>
      <c r="M43" s="49"/>
      <c r="N43" s="49"/>
    </row>
    <row r="44" spans="2:14" ht="19.5" customHeight="1" x14ac:dyDescent="0.3">
      <c r="B44" s="445"/>
      <c r="C44" s="446"/>
      <c r="D44" s="447"/>
      <c r="E44" s="448" t="s">
        <v>274</v>
      </c>
      <c r="F44" s="444" t="s">
        <v>113</v>
      </c>
      <c r="G44" s="239" t="s">
        <v>114</v>
      </c>
      <c r="H44" s="49">
        <v>1225.3399999999999</v>
      </c>
      <c r="I44" s="49">
        <v>0</v>
      </c>
      <c r="J44" s="49">
        <v>0</v>
      </c>
      <c r="K44" s="49"/>
      <c r="L44" s="49"/>
      <c r="M44" s="49"/>
      <c r="N44" s="49"/>
    </row>
    <row r="45" spans="2:14" ht="21.75" customHeight="1" thickBot="1" x14ac:dyDescent="0.35"/>
    <row r="46" spans="2:14" x14ac:dyDescent="0.3">
      <c r="B46" s="926" t="s">
        <v>208</v>
      </c>
      <c r="C46" s="927"/>
      <c r="D46" s="927"/>
      <c r="E46" s="927"/>
      <c r="F46" s="927"/>
      <c r="G46" s="928"/>
      <c r="H46" s="304">
        <f t="shared" ref="H46:N46" si="26">H6+H41</f>
        <v>12678.48</v>
      </c>
      <c r="I46" s="304">
        <f t="shared" si="26"/>
        <v>9458.09</v>
      </c>
      <c r="J46" s="304">
        <f t="shared" si="26"/>
        <v>8280.880000000001</v>
      </c>
      <c r="K46" s="304">
        <f t="shared" si="26"/>
        <v>9231.68</v>
      </c>
      <c r="L46" s="304">
        <f t="shared" si="26"/>
        <v>28671.52</v>
      </c>
      <c r="M46" s="304">
        <f t="shared" si="26"/>
        <v>10417.68</v>
      </c>
      <c r="N46" s="304">
        <f t="shared" si="26"/>
        <v>10118.08</v>
      </c>
    </row>
    <row r="62" ht="48" customHeight="1" x14ac:dyDescent="0.3"/>
    <row r="96" ht="28.5" customHeight="1" x14ac:dyDescent="0.3"/>
    <row r="132" spans="1:7" x14ac:dyDescent="0.3">
      <c r="G132" s="305"/>
    </row>
    <row r="138" spans="1:7" x14ac:dyDescent="0.3">
      <c r="A138" s="6"/>
      <c r="B138" s="6"/>
      <c r="C138" s="6"/>
      <c r="D138" s="6"/>
      <c r="E138" s="6"/>
      <c r="F138" s="6"/>
      <c r="G138" s="6"/>
    </row>
    <row r="139" spans="1:7" x14ac:dyDescent="0.3">
      <c r="A139" s="6"/>
      <c r="B139" s="6"/>
      <c r="C139" s="6"/>
      <c r="D139" s="6"/>
      <c r="E139" s="6"/>
      <c r="F139" s="6"/>
      <c r="G139" s="6"/>
    </row>
    <row r="140" spans="1:7" x14ac:dyDescent="0.3">
      <c r="A140" s="6"/>
      <c r="B140" s="6"/>
      <c r="C140" s="6"/>
      <c r="D140" s="6"/>
      <c r="E140" s="6"/>
      <c r="F140" s="6"/>
      <c r="G140" s="6"/>
    </row>
    <row r="141" spans="1:7" x14ac:dyDescent="0.3">
      <c r="A141" s="6"/>
      <c r="B141" s="6"/>
      <c r="C141" s="6"/>
      <c r="D141" s="6"/>
      <c r="E141" s="6"/>
      <c r="F141" s="6"/>
      <c r="G141" s="6"/>
    </row>
    <row r="142" spans="1:7" x14ac:dyDescent="0.3">
      <c r="A142" s="6"/>
      <c r="B142" s="6"/>
      <c r="C142" s="6"/>
      <c r="D142" s="6"/>
      <c r="E142" s="6"/>
      <c r="F142" s="6"/>
      <c r="G142" s="6"/>
    </row>
    <row r="143" spans="1:7" x14ac:dyDescent="0.3">
      <c r="A143" s="6"/>
      <c r="B143" s="6"/>
      <c r="C143" s="6"/>
      <c r="D143" s="6"/>
      <c r="E143" s="6"/>
      <c r="F143" s="6"/>
      <c r="G143" s="6"/>
    </row>
    <row r="144" spans="1:7" x14ac:dyDescent="0.3">
      <c r="A144" s="6"/>
      <c r="B144" s="6"/>
      <c r="C144" s="6"/>
      <c r="D144" s="6"/>
      <c r="E144" s="6"/>
      <c r="F144" s="6"/>
      <c r="G144" s="6"/>
    </row>
    <row r="145" spans="1:7" x14ac:dyDescent="0.3">
      <c r="A145" s="6"/>
      <c r="B145" s="6"/>
      <c r="C145" s="6"/>
      <c r="D145" s="6"/>
      <c r="E145" s="6"/>
      <c r="F145" s="6"/>
      <c r="G145" s="6"/>
    </row>
    <row r="146" spans="1:7" x14ac:dyDescent="0.3">
      <c r="A146" s="6"/>
      <c r="B146" s="6"/>
      <c r="C146" s="6"/>
      <c r="D146" s="6"/>
      <c r="E146" s="6"/>
      <c r="F146" s="6"/>
      <c r="G146" s="6"/>
    </row>
    <row r="147" spans="1:7" x14ac:dyDescent="0.3">
      <c r="A147" s="6"/>
      <c r="B147" s="6"/>
      <c r="C147" s="6"/>
      <c r="D147" s="6"/>
      <c r="E147" s="6"/>
      <c r="F147" s="6"/>
      <c r="G147" s="6"/>
    </row>
    <row r="148" spans="1:7" x14ac:dyDescent="0.3">
      <c r="A148" s="6"/>
      <c r="B148" s="6"/>
      <c r="C148" s="6"/>
      <c r="D148" s="6"/>
      <c r="E148" s="6"/>
      <c r="F148" s="6"/>
      <c r="G148" s="6"/>
    </row>
    <row r="149" spans="1:7" x14ac:dyDescent="0.3">
      <c r="A149" s="6"/>
      <c r="B149" s="6"/>
      <c r="C149" s="6"/>
      <c r="D149" s="6"/>
      <c r="E149" s="6"/>
      <c r="F149" s="6"/>
      <c r="G149" s="6"/>
    </row>
    <row r="150" spans="1:7" x14ac:dyDescent="0.3">
      <c r="A150" s="6"/>
      <c r="B150" s="6"/>
      <c r="C150" s="6"/>
      <c r="D150" s="6"/>
      <c r="E150" s="6"/>
      <c r="F150" s="6"/>
      <c r="G150" s="6"/>
    </row>
    <row r="151" spans="1:7" x14ac:dyDescent="0.3">
      <c r="A151" s="6"/>
      <c r="B151" s="6"/>
      <c r="C151" s="6"/>
      <c r="D151" s="306"/>
      <c r="E151" s="306"/>
      <c r="F151" s="306"/>
      <c r="G151" s="6"/>
    </row>
    <row r="152" spans="1:7" x14ac:dyDescent="0.3">
      <c r="A152" s="6"/>
      <c r="B152" s="307"/>
      <c r="C152" s="6"/>
      <c r="D152" s="6"/>
      <c r="E152" s="6"/>
      <c r="F152" s="6"/>
      <c r="G152" s="6"/>
    </row>
    <row r="153" spans="1:7" x14ac:dyDescent="0.3">
      <c r="A153" s="6"/>
      <c r="B153" s="6"/>
      <c r="C153" s="6"/>
      <c r="D153" s="6"/>
      <c r="E153" s="6"/>
      <c r="F153" s="6"/>
      <c r="G153" s="6"/>
    </row>
    <row r="154" spans="1:7" x14ac:dyDescent="0.3">
      <c r="A154" s="6"/>
      <c r="B154" s="6"/>
      <c r="C154" s="6"/>
      <c r="D154" s="6"/>
      <c r="E154" s="6"/>
      <c r="F154" s="6"/>
      <c r="G154" s="6"/>
    </row>
    <row r="155" spans="1:7" x14ac:dyDescent="0.3">
      <c r="A155" s="6"/>
      <c r="B155" s="6"/>
      <c r="C155" s="6"/>
      <c r="D155" s="6"/>
      <c r="E155" s="6"/>
      <c r="F155" s="6"/>
      <c r="G155" s="6"/>
    </row>
    <row r="156" spans="1:7" x14ac:dyDescent="0.3">
      <c r="A156" s="6"/>
      <c r="B156" s="6"/>
      <c r="C156" s="6"/>
      <c r="D156" s="306"/>
      <c r="E156" s="306"/>
      <c r="F156" s="306"/>
      <c r="G156" s="6"/>
    </row>
    <row r="157" spans="1:7" x14ac:dyDescent="0.3">
      <c r="A157" s="6"/>
      <c r="B157" s="6"/>
      <c r="C157" s="6"/>
      <c r="D157" s="6"/>
      <c r="E157" s="6"/>
      <c r="F157" s="6"/>
      <c r="G157" s="6"/>
    </row>
    <row r="158" spans="1:7" x14ac:dyDescent="0.3">
      <c r="A158" s="6"/>
      <c r="B158" s="308"/>
      <c r="C158" s="6"/>
      <c r="D158" s="306"/>
      <c r="E158" s="306"/>
      <c r="F158" s="306"/>
      <c r="G158" s="6"/>
    </row>
    <row r="159" spans="1:7" x14ac:dyDescent="0.3">
      <c r="A159" s="6"/>
      <c r="B159" s="6"/>
      <c r="C159" s="6"/>
      <c r="D159" s="6"/>
      <c r="E159" s="6"/>
      <c r="F159" s="6"/>
      <c r="G159" s="6"/>
    </row>
    <row r="160" spans="1:7" x14ac:dyDescent="0.3">
      <c r="A160" s="6"/>
      <c r="B160" s="6"/>
      <c r="C160" s="6"/>
      <c r="D160" s="6"/>
      <c r="E160" s="6"/>
      <c r="F160" s="6"/>
      <c r="G160" s="6"/>
    </row>
    <row r="161" spans="1:7" x14ac:dyDescent="0.3">
      <c r="A161" s="6"/>
      <c r="B161" s="6"/>
      <c r="C161" s="6"/>
      <c r="D161" s="6"/>
      <c r="E161" s="6"/>
      <c r="F161" s="6"/>
      <c r="G161" s="6"/>
    </row>
    <row r="162" spans="1:7" x14ac:dyDescent="0.3">
      <c r="A162" s="6"/>
      <c r="B162" s="6"/>
      <c r="C162" s="6"/>
      <c r="D162" s="6"/>
      <c r="E162" s="6"/>
      <c r="F162" s="6"/>
      <c r="G162" s="309"/>
    </row>
    <row r="163" spans="1:7" x14ac:dyDescent="0.3">
      <c r="A163" s="6"/>
      <c r="B163" s="6"/>
      <c r="C163" s="6"/>
      <c r="D163" s="6"/>
      <c r="E163" s="6"/>
      <c r="F163" s="6"/>
      <c r="G163" s="6"/>
    </row>
    <row r="164" spans="1:7" x14ac:dyDescent="0.3">
      <c r="A164" s="6"/>
      <c r="B164" s="6"/>
      <c r="C164" s="6"/>
      <c r="D164" s="6"/>
      <c r="E164" s="6"/>
      <c r="F164" s="6"/>
      <c r="G164" s="6"/>
    </row>
    <row r="165" spans="1:7" x14ac:dyDescent="0.3">
      <c r="A165" s="6"/>
      <c r="B165" s="6"/>
      <c r="C165" s="6"/>
      <c r="D165" s="310"/>
      <c r="E165" s="310"/>
      <c r="F165" s="310"/>
      <c r="G165" s="309"/>
    </row>
    <row r="166" spans="1:7" x14ac:dyDescent="0.3">
      <c r="A166" s="6"/>
      <c r="B166" s="307"/>
      <c r="C166" s="6"/>
      <c r="D166" s="6"/>
      <c r="E166" s="6"/>
      <c r="F166" s="6"/>
      <c r="G166" s="6"/>
    </row>
    <row r="167" spans="1:7" x14ac:dyDescent="0.3">
      <c r="A167" s="6"/>
      <c r="B167" s="6"/>
      <c r="C167" s="6"/>
      <c r="D167" s="6"/>
      <c r="E167" s="6"/>
      <c r="F167" s="6"/>
      <c r="G167" s="6"/>
    </row>
    <row r="168" spans="1:7" x14ac:dyDescent="0.3">
      <c r="A168" s="6"/>
      <c r="B168" s="6"/>
      <c r="C168" s="6"/>
      <c r="D168" s="6"/>
      <c r="E168" s="6"/>
      <c r="F168" s="6"/>
      <c r="G168" s="6"/>
    </row>
    <row r="169" spans="1:7" x14ac:dyDescent="0.3">
      <c r="A169" s="6"/>
      <c r="B169" s="307"/>
      <c r="C169" s="6"/>
      <c r="D169" s="6"/>
      <c r="E169" s="6"/>
      <c r="F169" s="6"/>
      <c r="G169" s="6"/>
    </row>
    <row r="170" spans="1:7" x14ac:dyDescent="0.3">
      <c r="A170" s="6"/>
      <c r="B170" s="6"/>
      <c r="C170" s="6"/>
      <c r="D170" s="6"/>
      <c r="E170" s="6"/>
      <c r="F170" s="6"/>
      <c r="G170" s="6"/>
    </row>
    <row r="171" spans="1:7" x14ac:dyDescent="0.3">
      <c r="A171" s="6"/>
      <c r="B171" s="6"/>
      <c r="C171" s="6"/>
      <c r="D171" s="6"/>
      <c r="E171" s="6"/>
      <c r="F171" s="6"/>
      <c r="G171" s="6"/>
    </row>
    <row r="172" spans="1:7" x14ac:dyDescent="0.3">
      <c r="A172" s="6"/>
      <c r="B172" s="6"/>
      <c r="C172" s="6"/>
      <c r="D172" s="6"/>
      <c r="E172" s="6"/>
      <c r="F172" s="6"/>
      <c r="G172" s="6"/>
    </row>
    <row r="173" spans="1:7" x14ac:dyDescent="0.3">
      <c r="A173" s="6"/>
      <c r="B173" s="6"/>
      <c r="C173" s="6"/>
      <c r="D173" s="6"/>
      <c r="E173" s="6"/>
      <c r="F173" s="6"/>
      <c r="G173" s="6"/>
    </row>
    <row r="174" spans="1:7" x14ac:dyDescent="0.3">
      <c r="A174" s="6"/>
      <c r="B174" s="6"/>
      <c r="C174" s="6"/>
      <c r="D174" s="6"/>
      <c r="E174" s="6"/>
      <c r="F174" s="6"/>
      <c r="G174" s="6"/>
    </row>
    <row r="175" spans="1:7" x14ac:dyDescent="0.3">
      <c r="A175" s="6"/>
      <c r="B175" s="6"/>
      <c r="C175" s="6"/>
      <c r="D175" s="6"/>
      <c r="E175" s="6"/>
      <c r="F175" s="6"/>
      <c r="G175" s="309"/>
    </row>
    <row r="176" spans="1:7" x14ac:dyDescent="0.3">
      <c r="A176" s="6"/>
      <c r="B176" s="6"/>
      <c r="C176" s="6"/>
      <c r="D176" s="6"/>
      <c r="E176" s="6"/>
      <c r="F176" s="6"/>
      <c r="G176" s="6"/>
    </row>
    <row r="177" spans="1:7" x14ac:dyDescent="0.3">
      <c r="A177" s="6"/>
      <c r="B177" s="6"/>
      <c r="C177" s="6"/>
      <c r="D177" s="6"/>
      <c r="E177" s="6"/>
      <c r="F177" s="6"/>
      <c r="G177" s="6"/>
    </row>
    <row r="178" spans="1:7" x14ac:dyDescent="0.3">
      <c r="A178" s="6"/>
      <c r="B178" s="6"/>
      <c r="C178" s="6"/>
      <c r="D178" s="6"/>
      <c r="E178" s="6"/>
      <c r="F178" s="6"/>
      <c r="G178" s="6"/>
    </row>
    <row r="179" spans="1:7" x14ac:dyDescent="0.3">
      <c r="A179" s="6"/>
      <c r="B179" s="308"/>
      <c r="C179" s="6"/>
      <c r="D179" s="6"/>
      <c r="E179" s="6"/>
      <c r="F179" s="6"/>
      <c r="G179" s="6"/>
    </row>
    <row r="180" spans="1:7" x14ac:dyDescent="0.3">
      <c r="A180" s="6"/>
      <c r="B180" s="6"/>
      <c r="C180" s="6"/>
      <c r="D180" s="306"/>
      <c r="E180" s="306"/>
      <c r="F180" s="306"/>
      <c r="G180" s="6"/>
    </row>
    <row r="181" spans="1:7" x14ac:dyDescent="0.3">
      <c r="A181" s="6"/>
      <c r="B181" s="6"/>
      <c r="C181" s="6"/>
      <c r="D181" s="6"/>
      <c r="E181" s="6"/>
      <c r="F181" s="6"/>
      <c r="G181" s="6"/>
    </row>
    <row r="182" spans="1:7" x14ac:dyDescent="0.3">
      <c r="A182" s="6"/>
      <c r="B182" s="6"/>
      <c r="C182" s="6"/>
      <c r="D182" s="6"/>
      <c r="E182" s="6"/>
      <c r="F182" s="6"/>
      <c r="G182" s="6"/>
    </row>
    <row r="183" spans="1:7" x14ac:dyDescent="0.3">
      <c r="A183" s="6"/>
      <c r="B183" s="6"/>
      <c r="C183" s="6"/>
      <c r="D183" s="6"/>
      <c r="E183" s="6"/>
      <c r="F183" s="6"/>
      <c r="G183" s="6"/>
    </row>
    <row r="184" spans="1:7" x14ac:dyDescent="0.3">
      <c r="A184" s="6"/>
      <c r="B184" s="6"/>
      <c r="C184" s="6"/>
      <c r="D184" s="6"/>
      <c r="E184" s="6"/>
      <c r="F184" s="6"/>
      <c r="G184" s="6"/>
    </row>
    <row r="185" spans="1:7" x14ac:dyDescent="0.3">
      <c r="A185" s="6"/>
      <c r="B185" s="6"/>
      <c r="C185" s="6"/>
      <c r="D185" s="6"/>
      <c r="E185" s="6"/>
      <c r="F185" s="6"/>
      <c r="G185" s="6"/>
    </row>
    <row r="186" spans="1:7" x14ac:dyDescent="0.3">
      <c r="A186" s="6"/>
      <c r="B186" s="6"/>
      <c r="C186" s="6"/>
      <c r="D186" s="6"/>
      <c r="E186" s="6"/>
      <c r="F186" s="6"/>
      <c r="G186" s="30"/>
    </row>
    <row r="187" spans="1:7" x14ac:dyDescent="0.3">
      <c r="A187" s="6"/>
      <c r="B187" s="6"/>
      <c r="C187" s="6"/>
      <c r="D187" s="6"/>
      <c r="E187" s="6"/>
      <c r="F187" s="6"/>
      <c r="G187" s="6"/>
    </row>
    <row r="188" spans="1:7" x14ac:dyDescent="0.3">
      <c r="A188" s="6"/>
      <c r="B188" s="307"/>
      <c r="C188" s="6"/>
      <c r="D188" s="306"/>
      <c r="E188" s="306"/>
      <c r="F188" s="306"/>
      <c r="G188" s="6"/>
    </row>
    <row r="189" spans="1:7" x14ac:dyDescent="0.3">
      <c r="A189" s="6"/>
      <c r="B189" s="6"/>
      <c r="C189" s="6"/>
      <c r="D189" s="6"/>
      <c r="E189" s="6"/>
      <c r="F189" s="6"/>
      <c r="G189" s="6"/>
    </row>
    <row r="190" spans="1:7" x14ac:dyDescent="0.3">
      <c r="A190" s="6"/>
      <c r="B190" s="6"/>
      <c r="C190" s="6"/>
      <c r="D190" s="6"/>
      <c r="E190" s="6"/>
      <c r="F190" s="6"/>
      <c r="G190" s="6"/>
    </row>
    <row r="191" spans="1:7" x14ac:dyDescent="0.3">
      <c r="A191" s="6"/>
      <c r="B191" s="6"/>
      <c r="C191" s="6"/>
      <c r="D191" s="306"/>
      <c r="E191" s="306"/>
      <c r="F191" s="306"/>
      <c r="G191" s="6"/>
    </row>
    <row r="192" spans="1:7" x14ac:dyDescent="0.3">
      <c r="A192" s="6"/>
      <c r="B192" s="308"/>
      <c r="C192" s="6"/>
      <c r="D192" s="6"/>
      <c r="E192" s="6"/>
      <c r="F192" s="6"/>
      <c r="G192" s="6"/>
    </row>
    <row r="193" spans="1:7" x14ac:dyDescent="0.3">
      <c r="A193" s="6"/>
      <c r="B193" s="6"/>
      <c r="C193" s="6"/>
      <c r="D193" s="6"/>
      <c r="E193" s="6"/>
      <c r="F193" s="6"/>
      <c r="G193" s="6"/>
    </row>
    <row r="194" spans="1:7" x14ac:dyDescent="0.3">
      <c r="A194" s="6"/>
      <c r="B194" s="6"/>
      <c r="C194" s="6"/>
      <c r="D194" s="6"/>
      <c r="E194" s="6"/>
      <c r="F194" s="6"/>
      <c r="G194" s="6"/>
    </row>
    <row r="195" spans="1:7" x14ac:dyDescent="0.3">
      <c r="A195" s="6"/>
      <c r="B195" s="308"/>
      <c r="C195" s="6"/>
      <c r="D195" s="6"/>
      <c r="E195" s="6"/>
      <c r="F195" s="6"/>
      <c r="G195" s="6"/>
    </row>
    <row r="196" spans="1:7" x14ac:dyDescent="0.3">
      <c r="A196" s="6"/>
      <c r="B196" s="6"/>
      <c r="C196" s="6"/>
      <c r="D196" s="6"/>
      <c r="E196" s="6"/>
      <c r="F196" s="6"/>
      <c r="G196" s="6"/>
    </row>
    <row r="197" spans="1:7" x14ac:dyDescent="0.3">
      <c r="A197" s="6"/>
      <c r="B197" s="307"/>
      <c r="C197" s="6"/>
      <c r="D197" s="6"/>
      <c r="E197" s="6"/>
      <c r="F197" s="6"/>
      <c r="G197" s="6"/>
    </row>
    <row r="198" spans="1:7" x14ac:dyDescent="0.3">
      <c r="A198" s="6"/>
      <c r="B198" s="6"/>
      <c r="C198" s="6"/>
      <c r="D198" s="6"/>
      <c r="E198" s="6"/>
      <c r="F198" s="6"/>
      <c r="G198" s="6"/>
    </row>
    <row r="199" spans="1:7" x14ac:dyDescent="0.3">
      <c r="A199" s="6"/>
      <c r="B199" s="6"/>
      <c r="C199" s="6"/>
      <c r="D199" s="6"/>
      <c r="E199" s="6"/>
      <c r="F199" s="6"/>
      <c r="G199" s="6"/>
    </row>
    <row r="200" spans="1:7" x14ac:dyDescent="0.3">
      <c r="B200" s="308"/>
      <c r="C200" s="6"/>
      <c r="D200" s="6"/>
      <c r="E200" s="6"/>
      <c r="F200" s="6"/>
      <c r="G200" s="6"/>
    </row>
    <row r="201" spans="1:7" x14ac:dyDescent="0.3">
      <c r="B201" s="6"/>
      <c r="C201" s="6"/>
      <c r="D201" s="6"/>
      <c r="E201" s="6"/>
      <c r="F201" s="6"/>
      <c r="G201" s="6"/>
    </row>
    <row r="202" spans="1:7" x14ac:dyDescent="0.3">
      <c r="B202" s="6"/>
      <c r="C202" s="6"/>
      <c r="D202" s="6"/>
      <c r="E202" s="6"/>
      <c r="F202" s="6"/>
      <c r="G202" s="6"/>
    </row>
    <row r="203" spans="1:7" x14ac:dyDescent="0.3">
      <c r="B203" s="6"/>
      <c r="C203" s="6"/>
      <c r="D203" s="6"/>
      <c r="E203" s="6"/>
      <c r="F203" s="6"/>
      <c r="G203" s="6"/>
    </row>
    <row r="204" spans="1:7" x14ac:dyDescent="0.3">
      <c r="B204" s="6"/>
      <c r="C204" s="6"/>
      <c r="D204" s="6"/>
      <c r="E204" s="6"/>
      <c r="F204" s="6"/>
      <c r="G204" s="6"/>
    </row>
  </sheetData>
  <mergeCells count="6">
    <mergeCell ref="B46:G46"/>
    <mergeCell ref="B4:G4"/>
    <mergeCell ref="D7:G7"/>
    <mergeCell ref="D25:G25"/>
    <mergeCell ref="D32:G32"/>
    <mergeCell ref="B40:G40"/>
  </mergeCells>
  <pageMargins left="0.70866141732283472" right="0.11811023622047245" top="0.35433070866141736" bottom="0.3543307086614173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N34"/>
  <sheetViews>
    <sheetView workbookViewId="0">
      <selection activeCell="L10" sqref="L10"/>
    </sheetView>
  </sheetViews>
  <sheetFormatPr defaultRowHeight="14.4" x14ac:dyDescent="0.3"/>
  <cols>
    <col min="1" max="1" width="1.5546875" customWidth="1"/>
    <col min="2" max="2" width="4.109375" customWidth="1"/>
    <col min="3" max="3" width="5.5546875" customWidth="1"/>
    <col min="4" max="5" width="7.6640625" customWidth="1"/>
    <col min="6" max="6" width="4.88671875" hidden="1" customWidth="1"/>
    <col min="7" max="7" width="26.5546875" customWidth="1"/>
    <col min="8" max="9" width="10.6640625" bestFit="1" customWidth="1"/>
    <col min="10" max="10" width="10" customWidth="1"/>
    <col min="11" max="12" width="10.6640625" bestFit="1" customWidth="1"/>
    <col min="13" max="13" width="9.6640625" bestFit="1" customWidth="1"/>
    <col min="253" max="253" width="1.5546875" customWidth="1"/>
    <col min="254" max="254" width="4.109375" customWidth="1"/>
    <col min="255" max="255" width="5.5546875" customWidth="1"/>
    <col min="256" max="256" width="7.6640625" customWidth="1"/>
    <col min="257" max="257" width="6.33203125" customWidth="1"/>
    <col min="258" max="258" width="0" hidden="1" customWidth="1"/>
    <col min="259" max="259" width="24.6640625" customWidth="1"/>
    <col min="260" max="260" width="9.88671875" customWidth="1"/>
    <col min="261" max="261" width="0" hidden="1" customWidth="1"/>
    <col min="262" max="262" width="10.5546875" customWidth="1"/>
    <col min="263" max="263" width="9.6640625" bestFit="1" customWidth="1"/>
    <col min="264" max="264" width="10.109375" customWidth="1"/>
    <col min="265" max="265" width="9.88671875" bestFit="1" customWidth="1"/>
    <col min="509" max="509" width="1.5546875" customWidth="1"/>
    <col min="510" max="510" width="4.109375" customWidth="1"/>
    <col min="511" max="511" width="5.5546875" customWidth="1"/>
    <col min="512" max="512" width="7.6640625" customWidth="1"/>
    <col min="513" max="513" width="6.33203125" customWidth="1"/>
    <col min="514" max="514" width="0" hidden="1" customWidth="1"/>
    <col min="515" max="515" width="24.6640625" customWidth="1"/>
    <col min="516" max="516" width="9.88671875" customWidth="1"/>
    <col min="517" max="517" width="0" hidden="1" customWidth="1"/>
    <col min="518" max="518" width="10.5546875" customWidth="1"/>
    <col min="519" max="519" width="9.6640625" bestFit="1" customWidth="1"/>
    <col min="520" max="520" width="10.109375" customWidth="1"/>
    <col min="521" max="521" width="9.88671875" bestFit="1" customWidth="1"/>
    <col min="765" max="765" width="1.5546875" customWidth="1"/>
    <col min="766" max="766" width="4.109375" customWidth="1"/>
    <col min="767" max="767" width="5.5546875" customWidth="1"/>
    <col min="768" max="768" width="7.6640625" customWidth="1"/>
    <col min="769" max="769" width="6.33203125" customWidth="1"/>
    <col min="770" max="770" width="0" hidden="1" customWidth="1"/>
    <col min="771" max="771" width="24.6640625" customWidth="1"/>
    <col min="772" max="772" width="9.88671875" customWidth="1"/>
    <col min="773" max="773" width="0" hidden="1" customWidth="1"/>
    <col min="774" max="774" width="10.5546875" customWidth="1"/>
    <col min="775" max="775" width="9.6640625" bestFit="1" customWidth="1"/>
    <col min="776" max="776" width="10.109375" customWidth="1"/>
    <col min="777" max="777" width="9.88671875" bestFit="1" customWidth="1"/>
    <col min="1021" max="1021" width="1.5546875" customWidth="1"/>
    <col min="1022" max="1022" width="4.109375" customWidth="1"/>
    <col min="1023" max="1023" width="5.5546875" customWidth="1"/>
    <col min="1024" max="1024" width="7.6640625" customWidth="1"/>
    <col min="1025" max="1025" width="6.33203125" customWidth="1"/>
    <col min="1026" max="1026" width="0" hidden="1" customWidth="1"/>
    <col min="1027" max="1027" width="24.6640625" customWidth="1"/>
    <col min="1028" max="1028" width="9.88671875" customWidth="1"/>
    <col min="1029" max="1029" width="0" hidden="1" customWidth="1"/>
    <col min="1030" max="1030" width="10.5546875" customWidth="1"/>
    <col min="1031" max="1031" width="9.6640625" bestFit="1" customWidth="1"/>
    <col min="1032" max="1032" width="10.109375" customWidth="1"/>
    <col min="1033" max="1033" width="9.88671875" bestFit="1" customWidth="1"/>
    <col min="1277" max="1277" width="1.5546875" customWidth="1"/>
    <col min="1278" max="1278" width="4.109375" customWidth="1"/>
    <col min="1279" max="1279" width="5.5546875" customWidth="1"/>
    <col min="1280" max="1280" width="7.6640625" customWidth="1"/>
    <col min="1281" max="1281" width="6.33203125" customWidth="1"/>
    <col min="1282" max="1282" width="0" hidden="1" customWidth="1"/>
    <col min="1283" max="1283" width="24.6640625" customWidth="1"/>
    <col min="1284" max="1284" width="9.88671875" customWidth="1"/>
    <col min="1285" max="1285" width="0" hidden="1" customWidth="1"/>
    <col min="1286" max="1286" width="10.5546875" customWidth="1"/>
    <col min="1287" max="1287" width="9.6640625" bestFit="1" customWidth="1"/>
    <col min="1288" max="1288" width="10.109375" customWidth="1"/>
    <col min="1289" max="1289" width="9.88671875" bestFit="1" customWidth="1"/>
    <col min="1533" max="1533" width="1.5546875" customWidth="1"/>
    <col min="1534" max="1534" width="4.109375" customWidth="1"/>
    <col min="1535" max="1535" width="5.5546875" customWidth="1"/>
    <col min="1536" max="1536" width="7.6640625" customWidth="1"/>
    <col min="1537" max="1537" width="6.33203125" customWidth="1"/>
    <col min="1538" max="1538" width="0" hidden="1" customWidth="1"/>
    <col min="1539" max="1539" width="24.6640625" customWidth="1"/>
    <col min="1540" max="1540" width="9.88671875" customWidth="1"/>
    <col min="1541" max="1541" width="0" hidden="1" customWidth="1"/>
    <col min="1542" max="1542" width="10.5546875" customWidth="1"/>
    <col min="1543" max="1543" width="9.6640625" bestFit="1" customWidth="1"/>
    <col min="1544" max="1544" width="10.109375" customWidth="1"/>
    <col min="1545" max="1545" width="9.88671875" bestFit="1" customWidth="1"/>
    <col min="1789" max="1789" width="1.5546875" customWidth="1"/>
    <col min="1790" max="1790" width="4.109375" customWidth="1"/>
    <col min="1791" max="1791" width="5.5546875" customWidth="1"/>
    <col min="1792" max="1792" width="7.6640625" customWidth="1"/>
    <col min="1793" max="1793" width="6.33203125" customWidth="1"/>
    <col min="1794" max="1794" width="0" hidden="1" customWidth="1"/>
    <col min="1795" max="1795" width="24.6640625" customWidth="1"/>
    <col min="1796" max="1796" width="9.88671875" customWidth="1"/>
    <col min="1797" max="1797" width="0" hidden="1" customWidth="1"/>
    <col min="1798" max="1798" width="10.5546875" customWidth="1"/>
    <col min="1799" max="1799" width="9.6640625" bestFit="1" customWidth="1"/>
    <col min="1800" max="1800" width="10.109375" customWidth="1"/>
    <col min="1801" max="1801" width="9.88671875" bestFit="1" customWidth="1"/>
    <col min="2045" max="2045" width="1.5546875" customWidth="1"/>
    <col min="2046" max="2046" width="4.109375" customWidth="1"/>
    <col min="2047" max="2047" width="5.5546875" customWidth="1"/>
    <col min="2048" max="2048" width="7.6640625" customWidth="1"/>
    <col min="2049" max="2049" width="6.33203125" customWidth="1"/>
    <col min="2050" max="2050" width="0" hidden="1" customWidth="1"/>
    <col min="2051" max="2051" width="24.6640625" customWidth="1"/>
    <col min="2052" max="2052" width="9.88671875" customWidth="1"/>
    <col min="2053" max="2053" width="0" hidden="1" customWidth="1"/>
    <col min="2054" max="2054" width="10.5546875" customWidth="1"/>
    <col min="2055" max="2055" width="9.6640625" bestFit="1" customWidth="1"/>
    <col min="2056" max="2056" width="10.109375" customWidth="1"/>
    <col min="2057" max="2057" width="9.88671875" bestFit="1" customWidth="1"/>
    <col min="2301" max="2301" width="1.5546875" customWidth="1"/>
    <col min="2302" max="2302" width="4.109375" customWidth="1"/>
    <col min="2303" max="2303" width="5.5546875" customWidth="1"/>
    <col min="2304" max="2304" width="7.6640625" customWidth="1"/>
    <col min="2305" max="2305" width="6.33203125" customWidth="1"/>
    <col min="2306" max="2306" width="0" hidden="1" customWidth="1"/>
    <col min="2307" max="2307" width="24.6640625" customWidth="1"/>
    <col min="2308" max="2308" width="9.88671875" customWidth="1"/>
    <col min="2309" max="2309" width="0" hidden="1" customWidth="1"/>
    <col min="2310" max="2310" width="10.5546875" customWidth="1"/>
    <col min="2311" max="2311" width="9.6640625" bestFit="1" customWidth="1"/>
    <col min="2312" max="2312" width="10.109375" customWidth="1"/>
    <col min="2313" max="2313" width="9.88671875" bestFit="1" customWidth="1"/>
    <col min="2557" max="2557" width="1.5546875" customWidth="1"/>
    <col min="2558" max="2558" width="4.109375" customWidth="1"/>
    <col min="2559" max="2559" width="5.5546875" customWidth="1"/>
    <col min="2560" max="2560" width="7.6640625" customWidth="1"/>
    <col min="2561" max="2561" width="6.33203125" customWidth="1"/>
    <col min="2562" max="2562" width="0" hidden="1" customWidth="1"/>
    <col min="2563" max="2563" width="24.6640625" customWidth="1"/>
    <col min="2564" max="2564" width="9.88671875" customWidth="1"/>
    <col min="2565" max="2565" width="0" hidden="1" customWidth="1"/>
    <col min="2566" max="2566" width="10.5546875" customWidth="1"/>
    <col min="2567" max="2567" width="9.6640625" bestFit="1" customWidth="1"/>
    <col min="2568" max="2568" width="10.109375" customWidth="1"/>
    <col min="2569" max="2569" width="9.88671875" bestFit="1" customWidth="1"/>
    <col min="2813" max="2813" width="1.5546875" customWidth="1"/>
    <col min="2814" max="2814" width="4.109375" customWidth="1"/>
    <col min="2815" max="2815" width="5.5546875" customWidth="1"/>
    <col min="2816" max="2816" width="7.6640625" customWidth="1"/>
    <col min="2817" max="2817" width="6.33203125" customWidth="1"/>
    <col min="2818" max="2818" width="0" hidden="1" customWidth="1"/>
    <col min="2819" max="2819" width="24.6640625" customWidth="1"/>
    <col min="2820" max="2820" width="9.88671875" customWidth="1"/>
    <col min="2821" max="2821" width="0" hidden="1" customWidth="1"/>
    <col min="2822" max="2822" width="10.5546875" customWidth="1"/>
    <col min="2823" max="2823" width="9.6640625" bestFit="1" customWidth="1"/>
    <col min="2824" max="2824" width="10.109375" customWidth="1"/>
    <col min="2825" max="2825" width="9.88671875" bestFit="1" customWidth="1"/>
    <col min="3069" max="3069" width="1.5546875" customWidth="1"/>
    <col min="3070" max="3070" width="4.109375" customWidth="1"/>
    <col min="3071" max="3071" width="5.5546875" customWidth="1"/>
    <col min="3072" max="3072" width="7.6640625" customWidth="1"/>
    <col min="3073" max="3073" width="6.33203125" customWidth="1"/>
    <col min="3074" max="3074" width="0" hidden="1" customWidth="1"/>
    <col min="3075" max="3075" width="24.6640625" customWidth="1"/>
    <col min="3076" max="3076" width="9.88671875" customWidth="1"/>
    <col min="3077" max="3077" width="0" hidden="1" customWidth="1"/>
    <col min="3078" max="3078" width="10.5546875" customWidth="1"/>
    <col min="3079" max="3079" width="9.6640625" bestFit="1" customWidth="1"/>
    <col min="3080" max="3080" width="10.109375" customWidth="1"/>
    <col min="3081" max="3081" width="9.88671875" bestFit="1" customWidth="1"/>
    <col min="3325" max="3325" width="1.5546875" customWidth="1"/>
    <col min="3326" max="3326" width="4.109375" customWidth="1"/>
    <col min="3327" max="3327" width="5.5546875" customWidth="1"/>
    <col min="3328" max="3328" width="7.6640625" customWidth="1"/>
    <col min="3329" max="3329" width="6.33203125" customWidth="1"/>
    <col min="3330" max="3330" width="0" hidden="1" customWidth="1"/>
    <col min="3331" max="3331" width="24.6640625" customWidth="1"/>
    <col min="3332" max="3332" width="9.88671875" customWidth="1"/>
    <col min="3333" max="3333" width="0" hidden="1" customWidth="1"/>
    <col min="3334" max="3334" width="10.5546875" customWidth="1"/>
    <col min="3335" max="3335" width="9.6640625" bestFit="1" customWidth="1"/>
    <col min="3336" max="3336" width="10.109375" customWidth="1"/>
    <col min="3337" max="3337" width="9.88671875" bestFit="1" customWidth="1"/>
    <col min="3581" max="3581" width="1.5546875" customWidth="1"/>
    <col min="3582" max="3582" width="4.109375" customWidth="1"/>
    <col min="3583" max="3583" width="5.5546875" customWidth="1"/>
    <col min="3584" max="3584" width="7.6640625" customWidth="1"/>
    <col min="3585" max="3585" width="6.33203125" customWidth="1"/>
    <col min="3586" max="3586" width="0" hidden="1" customWidth="1"/>
    <col min="3587" max="3587" width="24.6640625" customWidth="1"/>
    <col min="3588" max="3588" width="9.88671875" customWidth="1"/>
    <col min="3589" max="3589" width="0" hidden="1" customWidth="1"/>
    <col min="3590" max="3590" width="10.5546875" customWidth="1"/>
    <col min="3591" max="3591" width="9.6640625" bestFit="1" customWidth="1"/>
    <col min="3592" max="3592" width="10.109375" customWidth="1"/>
    <col min="3593" max="3593" width="9.88671875" bestFit="1" customWidth="1"/>
    <col min="3837" max="3837" width="1.5546875" customWidth="1"/>
    <col min="3838" max="3838" width="4.109375" customWidth="1"/>
    <col min="3839" max="3839" width="5.5546875" customWidth="1"/>
    <col min="3840" max="3840" width="7.6640625" customWidth="1"/>
    <col min="3841" max="3841" width="6.33203125" customWidth="1"/>
    <col min="3842" max="3842" width="0" hidden="1" customWidth="1"/>
    <col min="3843" max="3843" width="24.6640625" customWidth="1"/>
    <col min="3844" max="3844" width="9.88671875" customWidth="1"/>
    <col min="3845" max="3845" width="0" hidden="1" customWidth="1"/>
    <col min="3846" max="3846" width="10.5546875" customWidth="1"/>
    <col min="3847" max="3847" width="9.6640625" bestFit="1" customWidth="1"/>
    <col min="3848" max="3848" width="10.109375" customWidth="1"/>
    <col min="3849" max="3849" width="9.88671875" bestFit="1" customWidth="1"/>
    <col min="4093" max="4093" width="1.5546875" customWidth="1"/>
    <col min="4094" max="4094" width="4.109375" customWidth="1"/>
    <col min="4095" max="4095" width="5.5546875" customWidth="1"/>
    <col min="4096" max="4096" width="7.6640625" customWidth="1"/>
    <col min="4097" max="4097" width="6.33203125" customWidth="1"/>
    <col min="4098" max="4098" width="0" hidden="1" customWidth="1"/>
    <col min="4099" max="4099" width="24.6640625" customWidth="1"/>
    <col min="4100" max="4100" width="9.88671875" customWidth="1"/>
    <col min="4101" max="4101" width="0" hidden="1" customWidth="1"/>
    <col min="4102" max="4102" width="10.5546875" customWidth="1"/>
    <col min="4103" max="4103" width="9.6640625" bestFit="1" customWidth="1"/>
    <col min="4104" max="4104" width="10.109375" customWidth="1"/>
    <col min="4105" max="4105" width="9.88671875" bestFit="1" customWidth="1"/>
    <col min="4349" max="4349" width="1.5546875" customWidth="1"/>
    <col min="4350" max="4350" width="4.109375" customWidth="1"/>
    <col min="4351" max="4351" width="5.5546875" customWidth="1"/>
    <col min="4352" max="4352" width="7.6640625" customWidth="1"/>
    <col min="4353" max="4353" width="6.33203125" customWidth="1"/>
    <col min="4354" max="4354" width="0" hidden="1" customWidth="1"/>
    <col min="4355" max="4355" width="24.6640625" customWidth="1"/>
    <col min="4356" max="4356" width="9.88671875" customWidth="1"/>
    <col min="4357" max="4357" width="0" hidden="1" customWidth="1"/>
    <col min="4358" max="4358" width="10.5546875" customWidth="1"/>
    <col min="4359" max="4359" width="9.6640625" bestFit="1" customWidth="1"/>
    <col min="4360" max="4360" width="10.109375" customWidth="1"/>
    <col min="4361" max="4361" width="9.88671875" bestFit="1" customWidth="1"/>
    <col min="4605" max="4605" width="1.5546875" customWidth="1"/>
    <col min="4606" max="4606" width="4.109375" customWidth="1"/>
    <col min="4607" max="4607" width="5.5546875" customWidth="1"/>
    <col min="4608" max="4608" width="7.6640625" customWidth="1"/>
    <col min="4609" max="4609" width="6.33203125" customWidth="1"/>
    <col min="4610" max="4610" width="0" hidden="1" customWidth="1"/>
    <col min="4611" max="4611" width="24.6640625" customWidth="1"/>
    <col min="4612" max="4612" width="9.88671875" customWidth="1"/>
    <col min="4613" max="4613" width="0" hidden="1" customWidth="1"/>
    <col min="4614" max="4614" width="10.5546875" customWidth="1"/>
    <col min="4615" max="4615" width="9.6640625" bestFit="1" customWidth="1"/>
    <col min="4616" max="4616" width="10.109375" customWidth="1"/>
    <col min="4617" max="4617" width="9.88671875" bestFit="1" customWidth="1"/>
    <col min="4861" max="4861" width="1.5546875" customWidth="1"/>
    <col min="4862" max="4862" width="4.109375" customWidth="1"/>
    <col min="4863" max="4863" width="5.5546875" customWidth="1"/>
    <col min="4864" max="4864" width="7.6640625" customWidth="1"/>
    <col min="4865" max="4865" width="6.33203125" customWidth="1"/>
    <col min="4866" max="4866" width="0" hidden="1" customWidth="1"/>
    <col min="4867" max="4867" width="24.6640625" customWidth="1"/>
    <col min="4868" max="4868" width="9.88671875" customWidth="1"/>
    <col min="4869" max="4869" width="0" hidden="1" customWidth="1"/>
    <col min="4870" max="4870" width="10.5546875" customWidth="1"/>
    <col min="4871" max="4871" width="9.6640625" bestFit="1" customWidth="1"/>
    <col min="4872" max="4872" width="10.109375" customWidth="1"/>
    <col min="4873" max="4873" width="9.88671875" bestFit="1" customWidth="1"/>
    <col min="5117" max="5117" width="1.5546875" customWidth="1"/>
    <col min="5118" max="5118" width="4.109375" customWidth="1"/>
    <col min="5119" max="5119" width="5.5546875" customWidth="1"/>
    <col min="5120" max="5120" width="7.6640625" customWidth="1"/>
    <col min="5121" max="5121" width="6.33203125" customWidth="1"/>
    <col min="5122" max="5122" width="0" hidden="1" customWidth="1"/>
    <col min="5123" max="5123" width="24.6640625" customWidth="1"/>
    <col min="5124" max="5124" width="9.88671875" customWidth="1"/>
    <col min="5125" max="5125" width="0" hidden="1" customWidth="1"/>
    <col min="5126" max="5126" width="10.5546875" customWidth="1"/>
    <col min="5127" max="5127" width="9.6640625" bestFit="1" customWidth="1"/>
    <col min="5128" max="5128" width="10.109375" customWidth="1"/>
    <col min="5129" max="5129" width="9.88671875" bestFit="1" customWidth="1"/>
    <col min="5373" max="5373" width="1.5546875" customWidth="1"/>
    <col min="5374" max="5374" width="4.109375" customWidth="1"/>
    <col min="5375" max="5375" width="5.5546875" customWidth="1"/>
    <col min="5376" max="5376" width="7.6640625" customWidth="1"/>
    <col min="5377" max="5377" width="6.33203125" customWidth="1"/>
    <col min="5378" max="5378" width="0" hidden="1" customWidth="1"/>
    <col min="5379" max="5379" width="24.6640625" customWidth="1"/>
    <col min="5380" max="5380" width="9.88671875" customWidth="1"/>
    <col min="5381" max="5381" width="0" hidden="1" customWidth="1"/>
    <col min="5382" max="5382" width="10.5546875" customWidth="1"/>
    <col min="5383" max="5383" width="9.6640625" bestFit="1" customWidth="1"/>
    <col min="5384" max="5384" width="10.109375" customWidth="1"/>
    <col min="5385" max="5385" width="9.88671875" bestFit="1" customWidth="1"/>
    <col min="5629" max="5629" width="1.5546875" customWidth="1"/>
    <col min="5630" max="5630" width="4.109375" customWidth="1"/>
    <col min="5631" max="5631" width="5.5546875" customWidth="1"/>
    <col min="5632" max="5632" width="7.6640625" customWidth="1"/>
    <col min="5633" max="5633" width="6.33203125" customWidth="1"/>
    <col min="5634" max="5634" width="0" hidden="1" customWidth="1"/>
    <col min="5635" max="5635" width="24.6640625" customWidth="1"/>
    <col min="5636" max="5636" width="9.88671875" customWidth="1"/>
    <col min="5637" max="5637" width="0" hidden="1" customWidth="1"/>
    <col min="5638" max="5638" width="10.5546875" customWidth="1"/>
    <col min="5639" max="5639" width="9.6640625" bestFit="1" customWidth="1"/>
    <col min="5640" max="5640" width="10.109375" customWidth="1"/>
    <col min="5641" max="5641" width="9.88671875" bestFit="1" customWidth="1"/>
    <col min="5885" max="5885" width="1.5546875" customWidth="1"/>
    <col min="5886" max="5886" width="4.109375" customWidth="1"/>
    <col min="5887" max="5887" width="5.5546875" customWidth="1"/>
    <col min="5888" max="5888" width="7.6640625" customWidth="1"/>
    <col min="5889" max="5889" width="6.33203125" customWidth="1"/>
    <col min="5890" max="5890" width="0" hidden="1" customWidth="1"/>
    <col min="5891" max="5891" width="24.6640625" customWidth="1"/>
    <col min="5892" max="5892" width="9.88671875" customWidth="1"/>
    <col min="5893" max="5893" width="0" hidden="1" customWidth="1"/>
    <col min="5894" max="5894" width="10.5546875" customWidth="1"/>
    <col min="5895" max="5895" width="9.6640625" bestFit="1" customWidth="1"/>
    <col min="5896" max="5896" width="10.109375" customWidth="1"/>
    <col min="5897" max="5897" width="9.88671875" bestFit="1" customWidth="1"/>
    <col min="6141" max="6141" width="1.5546875" customWidth="1"/>
    <col min="6142" max="6142" width="4.109375" customWidth="1"/>
    <col min="6143" max="6143" width="5.5546875" customWidth="1"/>
    <col min="6144" max="6144" width="7.6640625" customWidth="1"/>
    <col min="6145" max="6145" width="6.33203125" customWidth="1"/>
    <col min="6146" max="6146" width="0" hidden="1" customWidth="1"/>
    <col min="6147" max="6147" width="24.6640625" customWidth="1"/>
    <col min="6148" max="6148" width="9.88671875" customWidth="1"/>
    <col min="6149" max="6149" width="0" hidden="1" customWidth="1"/>
    <col min="6150" max="6150" width="10.5546875" customWidth="1"/>
    <col min="6151" max="6151" width="9.6640625" bestFit="1" customWidth="1"/>
    <col min="6152" max="6152" width="10.109375" customWidth="1"/>
    <col min="6153" max="6153" width="9.88671875" bestFit="1" customWidth="1"/>
    <col min="6397" max="6397" width="1.5546875" customWidth="1"/>
    <col min="6398" max="6398" width="4.109375" customWidth="1"/>
    <col min="6399" max="6399" width="5.5546875" customWidth="1"/>
    <col min="6400" max="6400" width="7.6640625" customWidth="1"/>
    <col min="6401" max="6401" width="6.33203125" customWidth="1"/>
    <col min="6402" max="6402" width="0" hidden="1" customWidth="1"/>
    <col min="6403" max="6403" width="24.6640625" customWidth="1"/>
    <col min="6404" max="6404" width="9.88671875" customWidth="1"/>
    <col min="6405" max="6405" width="0" hidden="1" customWidth="1"/>
    <col min="6406" max="6406" width="10.5546875" customWidth="1"/>
    <col min="6407" max="6407" width="9.6640625" bestFit="1" customWidth="1"/>
    <col min="6408" max="6408" width="10.109375" customWidth="1"/>
    <col min="6409" max="6409" width="9.88671875" bestFit="1" customWidth="1"/>
    <col min="6653" max="6653" width="1.5546875" customWidth="1"/>
    <col min="6654" max="6654" width="4.109375" customWidth="1"/>
    <col min="6655" max="6655" width="5.5546875" customWidth="1"/>
    <col min="6656" max="6656" width="7.6640625" customWidth="1"/>
    <col min="6657" max="6657" width="6.33203125" customWidth="1"/>
    <col min="6658" max="6658" width="0" hidden="1" customWidth="1"/>
    <col min="6659" max="6659" width="24.6640625" customWidth="1"/>
    <col min="6660" max="6660" width="9.88671875" customWidth="1"/>
    <col min="6661" max="6661" width="0" hidden="1" customWidth="1"/>
    <col min="6662" max="6662" width="10.5546875" customWidth="1"/>
    <col min="6663" max="6663" width="9.6640625" bestFit="1" customWidth="1"/>
    <col min="6664" max="6664" width="10.109375" customWidth="1"/>
    <col min="6665" max="6665" width="9.88671875" bestFit="1" customWidth="1"/>
    <col min="6909" max="6909" width="1.5546875" customWidth="1"/>
    <col min="6910" max="6910" width="4.109375" customWidth="1"/>
    <col min="6911" max="6911" width="5.5546875" customWidth="1"/>
    <col min="6912" max="6912" width="7.6640625" customWidth="1"/>
    <col min="6913" max="6913" width="6.33203125" customWidth="1"/>
    <col min="6914" max="6914" width="0" hidden="1" customWidth="1"/>
    <col min="6915" max="6915" width="24.6640625" customWidth="1"/>
    <col min="6916" max="6916" width="9.88671875" customWidth="1"/>
    <col min="6917" max="6917" width="0" hidden="1" customWidth="1"/>
    <col min="6918" max="6918" width="10.5546875" customWidth="1"/>
    <col min="6919" max="6919" width="9.6640625" bestFit="1" customWidth="1"/>
    <col min="6920" max="6920" width="10.109375" customWidth="1"/>
    <col min="6921" max="6921" width="9.88671875" bestFit="1" customWidth="1"/>
    <col min="7165" max="7165" width="1.5546875" customWidth="1"/>
    <col min="7166" max="7166" width="4.109375" customWidth="1"/>
    <col min="7167" max="7167" width="5.5546875" customWidth="1"/>
    <col min="7168" max="7168" width="7.6640625" customWidth="1"/>
    <col min="7169" max="7169" width="6.33203125" customWidth="1"/>
    <col min="7170" max="7170" width="0" hidden="1" customWidth="1"/>
    <col min="7171" max="7171" width="24.6640625" customWidth="1"/>
    <col min="7172" max="7172" width="9.88671875" customWidth="1"/>
    <col min="7173" max="7173" width="0" hidden="1" customWidth="1"/>
    <col min="7174" max="7174" width="10.5546875" customWidth="1"/>
    <col min="7175" max="7175" width="9.6640625" bestFit="1" customWidth="1"/>
    <col min="7176" max="7176" width="10.109375" customWidth="1"/>
    <col min="7177" max="7177" width="9.88671875" bestFit="1" customWidth="1"/>
    <col min="7421" max="7421" width="1.5546875" customWidth="1"/>
    <col min="7422" max="7422" width="4.109375" customWidth="1"/>
    <col min="7423" max="7423" width="5.5546875" customWidth="1"/>
    <col min="7424" max="7424" width="7.6640625" customWidth="1"/>
    <col min="7425" max="7425" width="6.33203125" customWidth="1"/>
    <col min="7426" max="7426" width="0" hidden="1" customWidth="1"/>
    <col min="7427" max="7427" width="24.6640625" customWidth="1"/>
    <col min="7428" max="7428" width="9.88671875" customWidth="1"/>
    <col min="7429" max="7429" width="0" hidden="1" customWidth="1"/>
    <col min="7430" max="7430" width="10.5546875" customWidth="1"/>
    <col min="7431" max="7431" width="9.6640625" bestFit="1" customWidth="1"/>
    <col min="7432" max="7432" width="10.109375" customWidth="1"/>
    <col min="7433" max="7433" width="9.88671875" bestFit="1" customWidth="1"/>
    <col min="7677" max="7677" width="1.5546875" customWidth="1"/>
    <col min="7678" max="7678" width="4.109375" customWidth="1"/>
    <col min="7679" max="7679" width="5.5546875" customWidth="1"/>
    <col min="7680" max="7680" width="7.6640625" customWidth="1"/>
    <col min="7681" max="7681" width="6.33203125" customWidth="1"/>
    <col min="7682" max="7682" width="0" hidden="1" customWidth="1"/>
    <col min="7683" max="7683" width="24.6640625" customWidth="1"/>
    <col min="7684" max="7684" width="9.88671875" customWidth="1"/>
    <col min="7685" max="7685" width="0" hidden="1" customWidth="1"/>
    <col min="7686" max="7686" width="10.5546875" customWidth="1"/>
    <col min="7687" max="7687" width="9.6640625" bestFit="1" customWidth="1"/>
    <col min="7688" max="7688" width="10.109375" customWidth="1"/>
    <col min="7689" max="7689" width="9.88671875" bestFit="1" customWidth="1"/>
    <col min="7933" max="7933" width="1.5546875" customWidth="1"/>
    <col min="7934" max="7934" width="4.109375" customWidth="1"/>
    <col min="7935" max="7935" width="5.5546875" customWidth="1"/>
    <col min="7936" max="7936" width="7.6640625" customWidth="1"/>
    <col min="7937" max="7937" width="6.33203125" customWidth="1"/>
    <col min="7938" max="7938" width="0" hidden="1" customWidth="1"/>
    <col min="7939" max="7939" width="24.6640625" customWidth="1"/>
    <col min="7940" max="7940" width="9.88671875" customWidth="1"/>
    <col min="7941" max="7941" width="0" hidden="1" customWidth="1"/>
    <col min="7942" max="7942" width="10.5546875" customWidth="1"/>
    <col min="7943" max="7943" width="9.6640625" bestFit="1" customWidth="1"/>
    <col min="7944" max="7944" width="10.109375" customWidth="1"/>
    <col min="7945" max="7945" width="9.88671875" bestFit="1" customWidth="1"/>
    <col min="8189" max="8189" width="1.5546875" customWidth="1"/>
    <col min="8190" max="8190" width="4.109375" customWidth="1"/>
    <col min="8191" max="8191" width="5.5546875" customWidth="1"/>
    <col min="8192" max="8192" width="7.6640625" customWidth="1"/>
    <col min="8193" max="8193" width="6.33203125" customWidth="1"/>
    <col min="8194" max="8194" width="0" hidden="1" customWidth="1"/>
    <col min="8195" max="8195" width="24.6640625" customWidth="1"/>
    <col min="8196" max="8196" width="9.88671875" customWidth="1"/>
    <col min="8197" max="8197" width="0" hidden="1" customWidth="1"/>
    <col min="8198" max="8198" width="10.5546875" customWidth="1"/>
    <col min="8199" max="8199" width="9.6640625" bestFit="1" customWidth="1"/>
    <col min="8200" max="8200" width="10.109375" customWidth="1"/>
    <col min="8201" max="8201" width="9.88671875" bestFit="1" customWidth="1"/>
    <col min="8445" max="8445" width="1.5546875" customWidth="1"/>
    <col min="8446" max="8446" width="4.109375" customWidth="1"/>
    <col min="8447" max="8447" width="5.5546875" customWidth="1"/>
    <col min="8448" max="8448" width="7.6640625" customWidth="1"/>
    <col min="8449" max="8449" width="6.33203125" customWidth="1"/>
    <col min="8450" max="8450" width="0" hidden="1" customWidth="1"/>
    <col min="8451" max="8451" width="24.6640625" customWidth="1"/>
    <col min="8452" max="8452" width="9.88671875" customWidth="1"/>
    <col min="8453" max="8453" width="0" hidden="1" customWidth="1"/>
    <col min="8454" max="8454" width="10.5546875" customWidth="1"/>
    <col min="8455" max="8455" width="9.6640625" bestFit="1" customWidth="1"/>
    <col min="8456" max="8456" width="10.109375" customWidth="1"/>
    <col min="8457" max="8457" width="9.88671875" bestFit="1" customWidth="1"/>
    <col min="8701" max="8701" width="1.5546875" customWidth="1"/>
    <col min="8702" max="8702" width="4.109375" customWidth="1"/>
    <col min="8703" max="8703" width="5.5546875" customWidth="1"/>
    <col min="8704" max="8704" width="7.6640625" customWidth="1"/>
    <col min="8705" max="8705" width="6.33203125" customWidth="1"/>
    <col min="8706" max="8706" width="0" hidden="1" customWidth="1"/>
    <col min="8707" max="8707" width="24.6640625" customWidth="1"/>
    <col min="8708" max="8708" width="9.88671875" customWidth="1"/>
    <col min="8709" max="8709" width="0" hidden="1" customWidth="1"/>
    <col min="8710" max="8710" width="10.5546875" customWidth="1"/>
    <col min="8711" max="8711" width="9.6640625" bestFit="1" customWidth="1"/>
    <col min="8712" max="8712" width="10.109375" customWidth="1"/>
    <col min="8713" max="8713" width="9.88671875" bestFit="1" customWidth="1"/>
    <col min="8957" max="8957" width="1.5546875" customWidth="1"/>
    <col min="8958" max="8958" width="4.109375" customWidth="1"/>
    <col min="8959" max="8959" width="5.5546875" customWidth="1"/>
    <col min="8960" max="8960" width="7.6640625" customWidth="1"/>
    <col min="8961" max="8961" width="6.33203125" customWidth="1"/>
    <col min="8962" max="8962" width="0" hidden="1" customWidth="1"/>
    <col min="8963" max="8963" width="24.6640625" customWidth="1"/>
    <col min="8964" max="8964" width="9.88671875" customWidth="1"/>
    <col min="8965" max="8965" width="0" hidden="1" customWidth="1"/>
    <col min="8966" max="8966" width="10.5546875" customWidth="1"/>
    <col min="8967" max="8967" width="9.6640625" bestFit="1" customWidth="1"/>
    <col min="8968" max="8968" width="10.109375" customWidth="1"/>
    <col min="8969" max="8969" width="9.88671875" bestFit="1" customWidth="1"/>
    <col min="9213" max="9213" width="1.5546875" customWidth="1"/>
    <col min="9214" max="9214" width="4.109375" customWidth="1"/>
    <col min="9215" max="9215" width="5.5546875" customWidth="1"/>
    <col min="9216" max="9216" width="7.6640625" customWidth="1"/>
    <col min="9217" max="9217" width="6.33203125" customWidth="1"/>
    <col min="9218" max="9218" width="0" hidden="1" customWidth="1"/>
    <col min="9219" max="9219" width="24.6640625" customWidth="1"/>
    <col min="9220" max="9220" width="9.88671875" customWidth="1"/>
    <col min="9221" max="9221" width="0" hidden="1" customWidth="1"/>
    <col min="9222" max="9222" width="10.5546875" customWidth="1"/>
    <col min="9223" max="9223" width="9.6640625" bestFit="1" customWidth="1"/>
    <col min="9224" max="9224" width="10.109375" customWidth="1"/>
    <col min="9225" max="9225" width="9.88671875" bestFit="1" customWidth="1"/>
    <col min="9469" max="9469" width="1.5546875" customWidth="1"/>
    <col min="9470" max="9470" width="4.109375" customWidth="1"/>
    <col min="9471" max="9471" width="5.5546875" customWidth="1"/>
    <col min="9472" max="9472" width="7.6640625" customWidth="1"/>
    <col min="9473" max="9473" width="6.33203125" customWidth="1"/>
    <col min="9474" max="9474" width="0" hidden="1" customWidth="1"/>
    <col min="9475" max="9475" width="24.6640625" customWidth="1"/>
    <col min="9476" max="9476" width="9.88671875" customWidth="1"/>
    <col min="9477" max="9477" width="0" hidden="1" customWidth="1"/>
    <col min="9478" max="9478" width="10.5546875" customWidth="1"/>
    <col min="9479" max="9479" width="9.6640625" bestFit="1" customWidth="1"/>
    <col min="9480" max="9480" width="10.109375" customWidth="1"/>
    <col min="9481" max="9481" width="9.88671875" bestFit="1" customWidth="1"/>
    <col min="9725" max="9725" width="1.5546875" customWidth="1"/>
    <col min="9726" max="9726" width="4.109375" customWidth="1"/>
    <col min="9727" max="9727" width="5.5546875" customWidth="1"/>
    <col min="9728" max="9728" width="7.6640625" customWidth="1"/>
    <col min="9729" max="9729" width="6.33203125" customWidth="1"/>
    <col min="9730" max="9730" width="0" hidden="1" customWidth="1"/>
    <col min="9731" max="9731" width="24.6640625" customWidth="1"/>
    <col min="9732" max="9732" width="9.88671875" customWidth="1"/>
    <col min="9733" max="9733" width="0" hidden="1" customWidth="1"/>
    <col min="9734" max="9734" width="10.5546875" customWidth="1"/>
    <col min="9735" max="9735" width="9.6640625" bestFit="1" customWidth="1"/>
    <col min="9736" max="9736" width="10.109375" customWidth="1"/>
    <col min="9737" max="9737" width="9.88671875" bestFit="1" customWidth="1"/>
    <col min="9981" max="9981" width="1.5546875" customWidth="1"/>
    <col min="9982" max="9982" width="4.109375" customWidth="1"/>
    <col min="9983" max="9983" width="5.5546875" customWidth="1"/>
    <col min="9984" max="9984" width="7.6640625" customWidth="1"/>
    <col min="9985" max="9985" width="6.33203125" customWidth="1"/>
    <col min="9986" max="9986" width="0" hidden="1" customWidth="1"/>
    <col min="9987" max="9987" width="24.6640625" customWidth="1"/>
    <col min="9988" max="9988" width="9.88671875" customWidth="1"/>
    <col min="9989" max="9989" width="0" hidden="1" customWidth="1"/>
    <col min="9990" max="9990" width="10.5546875" customWidth="1"/>
    <col min="9991" max="9991" width="9.6640625" bestFit="1" customWidth="1"/>
    <col min="9992" max="9992" width="10.109375" customWidth="1"/>
    <col min="9993" max="9993" width="9.88671875" bestFit="1" customWidth="1"/>
    <col min="10237" max="10237" width="1.5546875" customWidth="1"/>
    <col min="10238" max="10238" width="4.109375" customWidth="1"/>
    <col min="10239" max="10239" width="5.5546875" customWidth="1"/>
    <col min="10240" max="10240" width="7.6640625" customWidth="1"/>
    <col min="10241" max="10241" width="6.33203125" customWidth="1"/>
    <col min="10242" max="10242" width="0" hidden="1" customWidth="1"/>
    <col min="10243" max="10243" width="24.6640625" customWidth="1"/>
    <col min="10244" max="10244" width="9.88671875" customWidth="1"/>
    <col min="10245" max="10245" width="0" hidden="1" customWidth="1"/>
    <col min="10246" max="10246" width="10.5546875" customWidth="1"/>
    <col min="10247" max="10247" width="9.6640625" bestFit="1" customWidth="1"/>
    <col min="10248" max="10248" width="10.109375" customWidth="1"/>
    <col min="10249" max="10249" width="9.88671875" bestFit="1" customWidth="1"/>
    <col min="10493" max="10493" width="1.5546875" customWidth="1"/>
    <col min="10494" max="10494" width="4.109375" customWidth="1"/>
    <col min="10495" max="10495" width="5.5546875" customWidth="1"/>
    <col min="10496" max="10496" width="7.6640625" customWidth="1"/>
    <col min="10497" max="10497" width="6.33203125" customWidth="1"/>
    <col min="10498" max="10498" width="0" hidden="1" customWidth="1"/>
    <col min="10499" max="10499" width="24.6640625" customWidth="1"/>
    <col min="10500" max="10500" width="9.88671875" customWidth="1"/>
    <col min="10501" max="10501" width="0" hidden="1" customWidth="1"/>
    <col min="10502" max="10502" width="10.5546875" customWidth="1"/>
    <col min="10503" max="10503" width="9.6640625" bestFit="1" customWidth="1"/>
    <col min="10504" max="10504" width="10.109375" customWidth="1"/>
    <col min="10505" max="10505" width="9.88671875" bestFit="1" customWidth="1"/>
    <col min="10749" max="10749" width="1.5546875" customWidth="1"/>
    <col min="10750" max="10750" width="4.109375" customWidth="1"/>
    <col min="10751" max="10751" width="5.5546875" customWidth="1"/>
    <col min="10752" max="10752" width="7.6640625" customWidth="1"/>
    <col min="10753" max="10753" width="6.33203125" customWidth="1"/>
    <col min="10754" max="10754" width="0" hidden="1" customWidth="1"/>
    <col min="10755" max="10755" width="24.6640625" customWidth="1"/>
    <col min="10756" max="10756" width="9.88671875" customWidth="1"/>
    <col min="10757" max="10757" width="0" hidden="1" customWidth="1"/>
    <col min="10758" max="10758" width="10.5546875" customWidth="1"/>
    <col min="10759" max="10759" width="9.6640625" bestFit="1" customWidth="1"/>
    <col min="10760" max="10760" width="10.109375" customWidth="1"/>
    <col min="10761" max="10761" width="9.88671875" bestFit="1" customWidth="1"/>
    <col min="11005" max="11005" width="1.5546875" customWidth="1"/>
    <col min="11006" max="11006" width="4.109375" customWidth="1"/>
    <col min="11007" max="11007" width="5.5546875" customWidth="1"/>
    <col min="11008" max="11008" width="7.6640625" customWidth="1"/>
    <col min="11009" max="11009" width="6.33203125" customWidth="1"/>
    <col min="11010" max="11010" width="0" hidden="1" customWidth="1"/>
    <col min="11011" max="11011" width="24.6640625" customWidth="1"/>
    <col min="11012" max="11012" width="9.88671875" customWidth="1"/>
    <col min="11013" max="11013" width="0" hidden="1" customWidth="1"/>
    <col min="11014" max="11014" width="10.5546875" customWidth="1"/>
    <col min="11015" max="11015" width="9.6640625" bestFit="1" customWidth="1"/>
    <col min="11016" max="11016" width="10.109375" customWidth="1"/>
    <col min="11017" max="11017" width="9.88671875" bestFit="1" customWidth="1"/>
    <col min="11261" max="11261" width="1.5546875" customWidth="1"/>
    <col min="11262" max="11262" width="4.109375" customWidth="1"/>
    <col min="11263" max="11263" width="5.5546875" customWidth="1"/>
    <col min="11264" max="11264" width="7.6640625" customWidth="1"/>
    <col min="11265" max="11265" width="6.33203125" customWidth="1"/>
    <col min="11266" max="11266" width="0" hidden="1" customWidth="1"/>
    <col min="11267" max="11267" width="24.6640625" customWidth="1"/>
    <col min="11268" max="11268" width="9.88671875" customWidth="1"/>
    <col min="11269" max="11269" width="0" hidden="1" customWidth="1"/>
    <col min="11270" max="11270" width="10.5546875" customWidth="1"/>
    <col min="11271" max="11271" width="9.6640625" bestFit="1" customWidth="1"/>
    <col min="11272" max="11272" width="10.109375" customWidth="1"/>
    <col min="11273" max="11273" width="9.88671875" bestFit="1" customWidth="1"/>
    <col min="11517" max="11517" width="1.5546875" customWidth="1"/>
    <col min="11518" max="11518" width="4.109375" customWidth="1"/>
    <col min="11519" max="11519" width="5.5546875" customWidth="1"/>
    <col min="11520" max="11520" width="7.6640625" customWidth="1"/>
    <col min="11521" max="11521" width="6.33203125" customWidth="1"/>
    <col min="11522" max="11522" width="0" hidden="1" customWidth="1"/>
    <col min="11523" max="11523" width="24.6640625" customWidth="1"/>
    <col min="11524" max="11524" width="9.88671875" customWidth="1"/>
    <col min="11525" max="11525" width="0" hidden="1" customWidth="1"/>
    <col min="11526" max="11526" width="10.5546875" customWidth="1"/>
    <col min="11527" max="11527" width="9.6640625" bestFit="1" customWidth="1"/>
    <col min="11528" max="11528" width="10.109375" customWidth="1"/>
    <col min="11529" max="11529" width="9.88671875" bestFit="1" customWidth="1"/>
    <col min="11773" max="11773" width="1.5546875" customWidth="1"/>
    <col min="11774" max="11774" width="4.109375" customWidth="1"/>
    <col min="11775" max="11775" width="5.5546875" customWidth="1"/>
    <col min="11776" max="11776" width="7.6640625" customWidth="1"/>
    <col min="11777" max="11777" width="6.33203125" customWidth="1"/>
    <col min="11778" max="11778" width="0" hidden="1" customWidth="1"/>
    <col min="11779" max="11779" width="24.6640625" customWidth="1"/>
    <col min="11780" max="11780" width="9.88671875" customWidth="1"/>
    <col min="11781" max="11781" width="0" hidden="1" customWidth="1"/>
    <col min="11782" max="11782" width="10.5546875" customWidth="1"/>
    <col min="11783" max="11783" width="9.6640625" bestFit="1" customWidth="1"/>
    <col min="11784" max="11784" width="10.109375" customWidth="1"/>
    <col min="11785" max="11785" width="9.88671875" bestFit="1" customWidth="1"/>
    <col min="12029" max="12029" width="1.5546875" customWidth="1"/>
    <col min="12030" max="12030" width="4.109375" customWidth="1"/>
    <col min="12031" max="12031" width="5.5546875" customWidth="1"/>
    <col min="12032" max="12032" width="7.6640625" customWidth="1"/>
    <col min="12033" max="12033" width="6.33203125" customWidth="1"/>
    <col min="12034" max="12034" width="0" hidden="1" customWidth="1"/>
    <col min="12035" max="12035" width="24.6640625" customWidth="1"/>
    <col min="12036" max="12036" width="9.88671875" customWidth="1"/>
    <col min="12037" max="12037" width="0" hidden="1" customWidth="1"/>
    <col min="12038" max="12038" width="10.5546875" customWidth="1"/>
    <col min="12039" max="12039" width="9.6640625" bestFit="1" customWidth="1"/>
    <col min="12040" max="12040" width="10.109375" customWidth="1"/>
    <col min="12041" max="12041" width="9.88671875" bestFit="1" customWidth="1"/>
    <col min="12285" max="12285" width="1.5546875" customWidth="1"/>
    <col min="12286" max="12286" width="4.109375" customWidth="1"/>
    <col min="12287" max="12287" width="5.5546875" customWidth="1"/>
    <col min="12288" max="12288" width="7.6640625" customWidth="1"/>
    <col min="12289" max="12289" width="6.33203125" customWidth="1"/>
    <col min="12290" max="12290" width="0" hidden="1" customWidth="1"/>
    <col min="12291" max="12291" width="24.6640625" customWidth="1"/>
    <col min="12292" max="12292" width="9.88671875" customWidth="1"/>
    <col min="12293" max="12293" width="0" hidden="1" customWidth="1"/>
    <col min="12294" max="12294" width="10.5546875" customWidth="1"/>
    <col min="12295" max="12295" width="9.6640625" bestFit="1" customWidth="1"/>
    <col min="12296" max="12296" width="10.109375" customWidth="1"/>
    <col min="12297" max="12297" width="9.88671875" bestFit="1" customWidth="1"/>
    <col min="12541" max="12541" width="1.5546875" customWidth="1"/>
    <col min="12542" max="12542" width="4.109375" customWidth="1"/>
    <col min="12543" max="12543" width="5.5546875" customWidth="1"/>
    <col min="12544" max="12544" width="7.6640625" customWidth="1"/>
    <col min="12545" max="12545" width="6.33203125" customWidth="1"/>
    <col min="12546" max="12546" width="0" hidden="1" customWidth="1"/>
    <col min="12547" max="12547" width="24.6640625" customWidth="1"/>
    <col min="12548" max="12548" width="9.88671875" customWidth="1"/>
    <col min="12549" max="12549" width="0" hidden="1" customWidth="1"/>
    <col min="12550" max="12550" width="10.5546875" customWidth="1"/>
    <col min="12551" max="12551" width="9.6640625" bestFit="1" customWidth="1"/>
    <col min="12552" max="12552" width="10.109375" customWidth="1"/>
    <col min="12553" max="12553" width="9.88671875" bestFit="1" customWidth="1"/>
    <col min="12797" max="12797" width="1.5546875" customWidth="1"/>
    <col min="12798" max="12798" width="4.109375" customWidth="1"/>
    <col min="12799" max="12799" width="5.5546875" customWidth="1"/>
    <col min="12800" max="12800" width="7.6640625" customWidth="1"/>
    <col min="12801" max="12801" width="6.33203125" customWidth="1"/>
    <col min="12802" max="12802" width="0" hidden="1" customWidth="1"/>
    <col min="12803" max="12803" width="24.6640625" customWidth="1"/>
    <col min="12804" max="12804" width="9.88671875" customWidth="1"/>
    <col min="12805" max="12805" width="0" hidden="1" customWidth="1"/>
    <col min="12806" max="12806" width="10.5546875" customWidth="1"/>
    <col min="12807" max="12807" width="9.6640625" bestFit="1" customWidth="1"/>
    <col min="12808" max="12808" width="10.109375" customWidth="1"/>
    <col min="12809" max="12809" width="9.88671875" bestFit="1" customWidth="1"/>
    <col min="13053" max="13053" width="1.5546875" customWidth="1"/>
    <col min="13054" max="13054" width="4.109375" customWidth="1"/>
    <col min="13055" max="13055" width="5.5546875" customWidth="1"/>
    <col min="13056" max="13056" width="7.6640625" customWidth="1"/>
    <col min="13057" max="13057" width="6.33203125" customWidth="1"/>
    <col min="13058" max="13058" width="0" hidden="1" customWidth="1"/>
    <col min="13059" max="13059" width="24.6640625" customWidth="1"/>
    <col min="13060" max="13060" width="9.88671875" customWidth="1"/>
    <col min="13061" max="13061" width="0" hidden="1" customWidth="1"/>
    <col min="13062" max="13062" width="10.5546875" customWidth="1"/>
    <col min="13063" max="13063" width="9.6640625" bestFit="1" customWidth="1"/>
    <col min="13064" max="13064" width="10.109375" customWidth="1"/>
    <col min="13065" max="13065" width="9.88671875" bestFit="1" customWidth="1"/>
    <col min="13309" max="13309" width="1.5546875" customWidth="1"/>
    <col min="13310" max="13310" width="4.109375" customWidth="1"/>
    <col min="13311" max="13311" width="5.5546875" customWidth="1"/>
    <col min="13312" max="13312" width="7.6640625" customWidth="1"/>
    <col min="13313" max="13313" width="6.33203125" customWidth="1"/>
    <col min="13314" max="13314" width="0" hidden="1" customWidth="1"/>
    <col min="13315" max="13315" width="24.6640625" customWidth="1"/>
    <col min="13316" max="13316" width="9.88671875" customWidth="1"/>
    <col min="13317" max="13317" width="0" hidden="1" customWidth="1"/>
    <col min="13318" max="13318" width="10.5546875" customWidth="1"/>
    <col min="13319" max="13319" width="9.6640625" bestFit="1" customWidth="1"/>
    <col min="13320" max="13320" width="10.109375" customWidth="1"/>
    <col min="13321" max="13321" width="9.88671875" bestFit="1" customWidth="1"/>
    <col min="13565" max="13565" width="1.5546875" customWidth="1"/>
    <col min="13566" max="13566" width="4.109375" customWidth="1"/>
    <col min="13567" max="13567" width="5.5546875" customWidth="1"/>
    <col min="13568" max="13568" width="7.6640625" customWidth="1"/>
    <col min="13569" max="13569" width="6.33203125" customWidth="1"/>
    <col min="13570" max="13570" width="0" hidden="1" customWidth="1"/>
    <col min="13571" max="13571" width="24.6640625" customWidth="1"/>
    <col min="13572" max="13572" width="9.88671875" customWidth="1"/>
    <col min="13573" max="13573" width="0" hidden="1" customWidth="1"/>
    <col min="13574" max="13574" width="10.5546875" customWidth="1"/>
    <col min="13575" max="13575" width="9.6640625" bestFit="1" customWidth="1"/>
    <col min="13576" max="13576" width="10.109375" customWidth="1"/>
    <col min="13577" max="13577" width="9.88671875" bestFit="1" customWidth="1"/>
    <col min="13821" max="13821" width="1.5546875" customWidth="1"/>
    <col min="13822" max="13822" width="4.109375" customWidth="1"/>
    <col min="13823" max="13823" width="5.5546875" customWidth="1"/>
    <col min="13824" max="13824" width="7.6640625" customWidth="1"/>
    <col min="13825" max="13825" width="6.33203125" customWidth="1"/>
    <col min="13826" max="13826" width="0" hidden="1" customWidth="1"/>
    <col min="13827" max="13827" width="24.6640625" customWidth="1"/>
    <col min="13828" max="13828" width="9.88671875" customWidth="1"/>
    <col min="13829" max="13829" width="0" hidden="1" customWidth="1"/>
    <col min="13830" max="13830" width="10.5546875" customWidth="1"/>
    <col min="13831" max="13831" width="9.6640625" bestFit="1" customWidth="1"/>
    <col min="13832" max="13832" width="10.109375" customWidth="1"/>
    <col min="13833" max="13833" width="9.88671875" bestFit="1" customWidth="1"/>
    <col min="14077" max="14077" width="1.5546875" customWidth="1"/>
    <col min="14078" max="14078" width="4.109375" customWidth="1"/>
    <col min="14079" max="14079" width="5.5546875" customWidth="1"/>
    <col min="14080" max="14080" width="7.6640625" customWidth="1"/>
    <col min="14081" max="14081" width="6.33203125" customWidth="1"/>
    <col min="14082" max="14082" width="0" hidden="1" customWidth="1"/>
    <col min="14083" max="14083" width="24.6640625" customWidth="1"/>
    <col min="14084" max="14084" width="9.88671875" customWidth="1"/>
    <col min="14085" max="14085" width="0" hidden="1" customWidth="1"/>
    <col min="14086" max="14086" width="10.5546875" customWidth="1"/>
    <col min="14087" max="14087" width="9.6640625" bestFit="1" customWidth="1"/>
    <col min="14088" max="14088" width="10.109375" customWidth="1"/>
    <col min="14089" max="14089" width="9.88671875" bestFit="1" customWidth="1"/>
    <col min="14333" max="14333" width="1.5546875" customWidth="1"/>
    <col min="14334" max="14334" width="4.109375" customWidth="1"/>
    <col min="14335" max="14335" width="5.5546875" customWidth="1"/>
    <col min="14336" max="14336" width="7.6640625" customWidth="1"/>
    <col min="14337" max="14337" width="6.33203125" customWidth="1"/>
    <col min="14338" max="14338" width="0" hidden="1" customWidth="1"/>
    <col min="14339" max="14339" width="24.6640625" customWidth="1"/>
    <col min="14340" max="14340" width="9.88671875" customWidth="1"/>
    <col min="14341" max="14341" width="0" hidden="1" customWidth="1"/>
    <col min="14342" max="14342" width="10.5546875" customWidth="1"/>
    <col min="14343" max="14343" width="9.6640625" bestFit="1" customWidth="1"/>
    <col min="14344" max="14344" width="10.109375" customWidth="1"/>
    <col min="14345" max="14345" width="9.88671875" bestFit="1" customWidth="1"/>
    <col min="14589" max="14589" width="1.5546875" customWidth="1"/>
    <col min="14590" max="14590" width="4.109375" customWidth="1"/>
    <col min="14591" max="14591" width="5.5546875" customWidth="1"/>
    <col min="14592" max="14592" width="7.6640625" customWidth="1"/>
    <col min="14593" max="14593" width="6.33203125" customWidth="1"/>
    <col min="14594" max="14594" width="0" hidden="1" customWidth="1"/>
    <col min="14595" max="14595" width="24.6640625" customWidth="1"/>
    <col min="14596" max="14596" width="9.88671875" customWidth="1"/>
    <col min="14597" max="14597" width="0" hidden="1" customWidth="1"/>
    <col min="14598" max="14598" width="10.5546875" customWidth="1"/>
    <col min="14599" max="14599" width="9.6640625" bestFit="1" customWidth="1"/>
    <col min="14600" max="14600" width="10.109375" customWidth="1"/>
    <col min="14601" max="14601" width="9.88671875" bestFit="1" customWidth="1"/>
    <col min="14845" max="14845" width="1.5546875" customWidth="1"/>
    <col min="14846" max="14846" width="4.109375" customWidth="1"/>
    <col min="14847" max="14847" width="5.5546875" customWidth="1"/>
    <col min="14848" max="14848" width="7.6640625" customWidth="1"/>
    <col min="14849" max="14849" width="6.33203125" customWidth="1"/>
    <col min="14850" max="14850" width="0" hidden="1" customWidth="1"/>
    <col min="14851" max="14851" width="24.6640625" customWidth="1"/>
    <col min="14852" max="14852" width="9.88671875" customWidth="1"/>
    <col min="14853" max="14853" width="0" hidden="1" customWidth="1"/>
    <col min="14854" max="14854" width="10.5546875" customWidth="1"/>
    <col min="14855" max="14855" width="9.6640625" bestFit="1" customWidth="1"/>
    <col min="14856" max="14856" width="10.109375" customWidth="1"/>
    <col min="14857" max="14857" width="9.88671875" bestFit="1" customWidth="1"/>
    <col min="15101" max="15101" width="1.5546875" customWidth="1"/>
    <col min="15102" max="15102" width="4.109375" customWidth="1"/>
    <col min="15103" max="15103" width="5.5546875" customWidth="1"/>
    <col min="15104" max="15104" width="7.6640625" customWidth="1"/>
    <col min="15105" max="15105" width="6.33203125" customWidth="1"/>
    <col min="15106" max="15106" width="0" hidden="1" customWidth="1"/>
    <col min="15107" max="15107" width="24.6640625" customWidth="1"/>
    <col min="15108" max="15108" width="9.88671875" customWidth="1"/>
    <col min="15109" max="15109" width="0" hidden="1" customWidth="1"/>
    <col min="15110" max="15110" width="10.5546875" customWidth="1"/>
    <col min="15111" max="15111" width="9.6640625" bestFit="1" customWidth="1"/>
    <col min="15112" max="15112" width="10.109375" customWidth="1"/>
    <col min="15113" max="15113" width="9.88671875" bestFit="1" customWidth="1"/>
    <col min="15357" max="15357" width="1.5546875" customWidth="1"/>
    <col min="15358" max="15358" width="4.109375" customWidth="1"/>
    <col min="15359" max="15359" width="5.5546875" customWidth="1"/>
    <col min="15360" max="15360" width="7.6640625" customWidth="1"/>
    <col min="15361" max="15361" width="6.33203125" customWidth="1"/>
    <col min="15362" max="15362" width="0" hidden="1" customWidth="1"/>
    <col min="15363" max="15363" width="24.6640625" customWidth="1"/>
    <col min="15364" max="15364" width="9.88671875" customWidth="1"/>
    <col min="15365" max="15365" width="0" hidden="1" customWidth="1"/>
    <col min="15366" max="15366" width="10.5546875" customWidth="1"/>
    <col min="15367" max="15367" width="9.6640625" bestFit="1" customWidth="1"/>
    <col min="15368" max="15368" width="10.109375" customWidth="1"/>
    <col min="15369" max="15369" width="9.88671875" bestFit="1" customWidth="1"/>
    <col min="15613" max="15613" width="1.5546875" customWidth="1"/>
    <col min="15614" max="15614" width="4.109375" customWidth="1"/>
    <col min="15615" max="15615" width="5.5546875" customWidth="1"/>
    <col min="15616" max="15616" width="7.6640625" customWidth="1"/>
    <col min="15617" max="15617" width="6.33203125" customWidth="1"/>
    <col min="15618" max="15618" width="0" hidden="1" customWidth="1"/>
    <col min="15619" max="15619" width="24.6640625" customWidth="1"/>
    <col min="15620" max="15620" width="9.88671875" customWidth="1"/>
    <col min="15621" max="15621" width="0" hidden="1" customWidth="1"/>
    <col min="15622" max="15622" width="10.5546875" customWidth="1"/>
    <col min="15623" max="15623" width="9.6640625" bestFit="1" customWidth="1"/>
    <col min="15624" max="15624" width="10.109375" customWidth="1"/>
    <col min="15625" max="15625" width="9.88671875" bestFit="1" customWidth="1"/>
    <col min="15869" max="15869" width="1.5546875" customWidth="1"/>
    <col min="15870" max="15870" width="4.109375" customWidth="1"/>
    <col min="15871" max="15871" width="5.5546875" customWidth="1"/>
    <col min="15872" max="15872" width="7.6640625" customWidth="1"/>
    <col min="15873" max="15873" width="6.33203125" customWidth="1"/>
    <col min="15874" max="15874" width="0" hidden="1" customWidth="1"/>
    <col min="15875" max="15875" width="24.6640625" customWidth="1"/>
    <col min="15876" max="15876" width="9.88671875" customWidth="1"/>
    <col min="15877" max="15877" width="0" hidden="1" customWidth="1"/>
    <col min="15878" max="15878" width="10.5546875" customWidth="1"/>
    <col min="15879" max="15879" width="9.6640625" bestFit="1" customWidth="1"/>
    <col min="15880" max="15880" width="10.109375" customWidth="1"/>
    <col min="15881" max="15881" width="9.88671875" bestFit="1" customWidth="1"/>
    <col min="16125" max="16125" width="1.5546875" customWidth="1"/>
    <col min="16126" max="16126" width="4.109375" customWidth="1"/>
    <col min="16127" max="16127" width="5.5546875" customWidth="1"/>
    <col min="16128" max="16128" width="7.6640625" customWidth="1"/>
    <col min="16129" max="16129" width="6.33203125" customWidth="1"/>
    <col min="16130" max="16130" width="0" hidden="1" customWidth="1"/>
    <col min="16131" max="16131" width="24.6640625" customWidth="1"/>
    <col min="16132" max="16132" width="9.88671875" customWidth="1"/>
    <col min="16133" max="16133" width="0" hidden="1" customWidth="1"/>
    <col min="16134" max="16134" width="10.5546875" customWidth="1"/>
    <col min="16135" max="16135" width="9.6640625" bestFit="1" customWidth="1"/>
    <col min="16136" max="16136" width="10.109375" customWidth="1"/>
    <col min="16137" max="16137" width="9.88671875" bestFit="1" customWidth="1"/>
  </cols>
  <sheetData>
    <row r="1" spans="2:14" ht="15" thickBot="1" x14ac:dyDescent="0.35"/>
    <row r="2" spans="2:14" ht="17.399999999999999" x14ac:dyDescent="0.3">
      <c r="B2" s="311" t="s">
        <v>223</v>
      </c>
      <c r="C2" s="312"/>
      <c r="D2" s="312"/>
      <c r="E2" s="312"/>
      <c r="F2" s="312"/>
      <c r="G2" s="312"/>
      <c r="H2" s="184"/>
      <c r="I2" s="184"/>
      <c r="J2" s="184"/>
      <c r="K2" s="184"/>
      <c r="L2" s="184"/>
      <c r="M2" s="184"/>
      <c r="N2" s="184"/>
    </row>
    <row r="3" spans="2:14" ht="39.6" x14ac:dyDescent="0.3">
      <c r="B3" s="929" t="s">
        <v>0</v>
      </c>
      <c r="C3" s="930"/>
      <c r="D3" s="930"/>
      <c r="E3" s="930"/>
      <c r="F3" s="930"/>
      <c r="G3" s="931"/>
      <c r="H3" s="616" t="s">
        <v>372</v>
      </c>
      <c r="I3" s="617" t="s">
        <v>410</v>
      </c>
      <c r="J3" s="617" t="s">
        <v>473</v>
      </c>
      <c r="K3" s="617" t="s">
        <v>454</v>
      </c>
      <c r="L3" s="617" t="s">
        <v>355</v>
      </c>
      <c r="M3" s="617" t="s">
        <v>376</v>
      </c>
      <c r="N3" s="617" t="s">
        <v>474</v>
      </c>
    </row>
    <row r="4" spans="2:14" x14ac:dyDescent="0.3">
      <c r="B4" s="313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</row>
    <row r="5" spans="2:14" ht="35.25" customHeight="1" x14ac:dyDescent="0.3">
      <c r="B5" s="185" t="s">
        <v>186</v>
      </c>
      <c r="C5" s="186" t="s">
        <v>187</v>
      </c>
      <c r="D5" s="187" t="s">
        <v>188</v>
      </c>
      <c r="E5" s="187" t="s">
        <v>189</v>
      </c>
      <c r="F5" s="187" t="s">
        <v>211</v>
      </c>
      <c r="G5" s="187" t="s">
        <v>191</v>
      </c>
      <c r="H5" s="449">
        <f t="shared" ref="H5:N5" si="0">H6+H11</f>
        <v>81213.83</v>
      </c>
      <c r="I5" s="449">
        <f t="shared" si="0"/>
        <v>80628.570000000007</v>
      </c>
      <c r="J5" s="449">
        <f t="shared" si="0"/>
        <v>88622.98</v>
      </c>
      <c r="K5" s="449">
        <f t="shared" si="0"/>
        <v>88361.98</v>
      </c>
      <c r="L5" s="449">
        <f t="shared" si="0"/>
        <v>78000</v>
      </c>
      <c r="M5" s="853">
        <f t="shared" si="0"/>
        <v>73800</v>
      </c>
      <c r="N5" s="853">
        <f t="shared" si="0"/>
        <v>73300</v>
      </c>
    </row>
    <row r="6" spans="2:14" x14ac:dyDescent="0.3">
      <c r="B6" s="228"/>
      <c r="C6" s="315">
        <v>1</v>
      </c>
      <c r="D6" s="941" t="s">
        <v>224</v>
      </c>
      <c r="E6" s="942"/>
      <c r="F6" s="942"/>
      <c r="G6" s="942"/>
      <c r="H6" s="192">
        <f t="shared" ref="H6:N6" si="1">H7</f>
        <v>66736.2</v>
      </c>
      <c r="I6" s="192">
        <f t="shared" si="1"/>
        <v>59814.15</v>
      </c>
      <c r="J6" s="192">
        <f t="shared" si="1"/>
        <v>62375.76</v>
      </c>
      <c r="K6" s="192">
        <f t="shared" si="1"/>
        <v>62114.76</v>
      </c>
      <c r="L6" s="192">
        <f t="shared" si="1"/>
        <v>65000</v>
      </c>
      <c r="M6" s="611">
        <f t="shared" si="1"/>
        <v>64500</v>
      </c>
      <c r="N6" s="611">
        <f t="shared" si="1"/>
        <v>64000</v>
      </c>
    </row>
    <row r="7" spans="2:14" x14ac:dyDescent="0.3">
      <c r="B7" s="193"/>
      <c r="C7" s="288"/>
      <c r="D7" s="69" t="s">
        <v>225</v>
      </c>
      <c r="E7" s="65">
        <v>630</v>
      </c>
      <c r="F7" s="65"/>
      <c r="G7" s="95" t="s">
        <v>19</v>
      </c>
      <c r="H7" s="79">
        <f t="shared" ref="H7" si="2">SUM(H8:H10)</f>
        <v>66736.2</v>
      </c>
      <c r="I7" s="755">
        <f>SUM(I8:I10)</f>
        <v>59814.15</v>
      </c>
      <c r="J7" s="755">
        <f t="shared" ref="J7:N7" si="3">SUM(J8:J10)</f>
        <v>62375.76</v>
      </c>
      <c r="K7" s="755">
        <f t="shared" si="3"/>
        <v>62114.76</v>
      </c>
      <c r="L7" s="79">
        <f t="shared" si="3"/>
        <v>65000</v>
      </c>
      <c r="M7" s="755">
        <f t="shared" si="3"/>
        <v>64500</v>
      </c>
      <c r="N7" s="79">
        <f t="shared" si="3"/>
        <v>64000</v>
      </c>
    </row>
    <row r="8" spans="2:14" x14ac:dyDescent="0.3">
      <c r="B8" s="193"/>
      <c r="C8" s="288"/>
      <c r="D8" s="69" t="s">
        <v>225</v>
      </c>
      <c r="E8" s="200">
        <v>633</v>
      </c>
      <c r="F8" s="200"/>
      <c r="G8" s="199" t="s">
        <v>67</v>
      </c>
      <c r="H8" s="44">
        <v>3158.1</v>
      </c>
      <c r="I8" s="756">
        <v>1702.61</v>
      </c>
      <c r="J8" s="752">
        <v>0</v>
      </c>
      <c r="K8" s="752">
        <v>0</v>
      </c>
      <c r="L8" s="68">
        <v>0</v>
      </c>
      <c r="M8" s="752">
        <v>0</v>
      </c>
      <c r="N8" s="68">
        <v>0</v>
      </c>
    </row>
    <row r="9" spans="2:14" x14ac:dyDescent="0.3">
      <c r="B9" s="193"/>
      <c r="C9" s="288"/>
      <c r="D9" s="69" t="s">
        <v>488</v>
      </c>
      <c r="E9" s="200">
        <v>637002</v>
      </c>
      <c r="F9" s="200"/>
      <c r="G9" s="199" t="s">
        <v>357</v>
      </c>
      <c r="H9" s="44">
        <v>0</v>
      </c>
      <c r="I9" s="756">
        <v>495</v>
      </c>
      <c r="J9" s="752">
        <v>1914.76</v>
      </c>
      <c r="K9" s="752">
        <v>1914.76</v>
      </c>
      <c r="L9" s="68">
        <v>0</v>
      </c>
      <c r="M9" s="752">
        <v>0</v>
      </c>
      <c r="N9" s="68">
        <v>0</v>
      </c>
    </row>
    <row r="10" spans="2:14" x14ac:dyDescent="0.3">
      <c r="B10" s="193"/>
      <c r="C10" s="288"/>
      <c r="D10" s="69" t="s">
        <v>225</v>
      </c>
      <c r="E10" s="200">
        <v>637</v>
      </c>
      <c r="F10" s="200"/>
      <c r="G10" s="199" t="s">
        <v>77</v>
      </c>
      <c r="H10" s="68">
        <v>63578.1</v>
      </c>
      <c r="I10" s="756">
        <v>57616.54</v>
      </c>
      <c r="J10" s="752">
        <v>60461</v>
      </c>
      <c r="K10" s="752">
        <v>60200</v>
      </c>
      <c r="L10" s="68">
        <v>65000</v>
      </c>
      <c r="M10" s="752">
        <v>64500</v>
      </c>
      <c r="N10" s="68">
        <v>64000</v>
      </c>
    </row>
    <row r="11" spans="2:14" x14ac:dyDescent="0.3">
      <c r="B11" s="228"/>
      <c r="C11" s="315">
        <v>2</v>
      </c>
      <c r="D11" s="943" t="s">
        <v>226</v>
      </c>
      <c r="E11" s="944"/>
      <c r="F11" s="944"/>
      <c r="G11" s="944"/>
      <c r="H11" s="192">
        <f t="shared" ref="H11" si="4">SUM(H13)</f>
        <v>14477.630000000001</v>
      </c>
      <c r="I11" s="855">
        <f>I12+I13</f>
        <v>20814.420000000002</v>
      </c>
      <c r="J11" s="855">
        <f t="shared" ref="J11:N11" si="5">SUM(J12:J13)</f>
        <v>26247.219999999998</v>
      </c>
      <c r="K11" s="855">
        <f t="shared" si="5"/>
        <v>26247.219999999998</v>
      </c>
      <c r="L11" s="838">
        <f t="shared" si="5"/>
        <v>13000</v>
      </c>
      <c r="M11" s="855">
        <f t="shared" si="5"/>
        <v>9300</v>
      </c>
      <c r="N11" s="838">
        <f t="shared" si="5"/>
        <v>9300</v>
      </c>
    </row>
    <row r="12" spans="2:14" s="6" customFormat="1" x14ac:dyDescent="0.3">
      <c r="B12" s="276"/>
      <c r="C12" s="316"/>
      <c r="D12" s="317" t="s">
        <v>227</v>
      </c>
      <c r="E12" s="65">
        <v>620</v>
      </c>
      <c r="F12" s="318"/>
      <c r="G12" s="319" t="s">
        <v>228</v>
      </c>
      <c r="H12" s="79">
        <v>0</v>
      </c>
      <c r="I12" s="755">
        <v>0</v>
      </c>
      <c r="J12" s="68">
        <v>0</v>
      </c>
      <c r="K12" s="68">
        <v>0</v>
      </c>
      <c r="L12" s="79">
        <v>0</v>
      </c>
      <c r="M12" s="755">
        <v>0</v>
      </c>
      <c r="N12" s="79">
        <v>0</v>
      </c>
    </row>
    <row r="13" spans="2:14" x14ac:dyDescent="0.3">
      <c r="B13" s="193"/>
      <c r="C13" s="288"/>
      <c r="D13" s="69" t="s">
        <v>227</v>
      </c>
      <c r="E13" s="133">
        <v>630</v>
      </c>
      <c r="F13" s="133"/>
      <c r="G13" s="90" t="s">
        <v>19</v>
      </c>
      <c r="H13" s="75">
        <f t="shared" ref="H13" si="6">SUM(H14:H16)</f>
        <v>14477.630000000001</v>
      </c>
      <c r="I13" s="749">
        <f>SUM(I14:I16)</f>
        <v>20814.420000000002</v>
      </c>
      <c r="J13" s="749">
        <f t="shared" ref="J13:N13" si="7">SUM(J14:J16)</f>
        <v>26247.219999999998</v>
      </c>
      <c r="K13" s="749">
        <f t="shared" si="7"/>
        <v>26247.219999999998</v>
      </c>
      <c r="L13" s="75">
        <f t="shared" si="7"/>
        <v>13000</v>
      </c>
      <c r="M13" s="749">
        <f t="shared" si="7"/>
        <v>9300</v>
      </c>
      <c r="N13" s="75">
        <f t="shared" si="7"/>
        <v>9300</v>
      </c>
    </row>
    <row r="14" spans="2:14" x14ac:dyDescent="0.3">
      <c r="B14" s="257"/>
      <c r="C14" s="258"/>
      <c r="D14" s="69" t="s">
        <v>227</v>
      </c>
      <c r="E14" s="101">
        <v>633</v>
      </c>
      <c r="F14" s="101"/>
      <c r="G14" s="99" t="s">
        <v>67</v>
      </c>
      <c r="H14" s="68">
        <v>2249.69</v>
      </c>
      <c r="I14" s="752">
        <v>5193.5200000000004</v>
      </c>
      <c r="J14" s="752">
        <v>20320</v>
      </c>
      <c r="K14" s="752">
        <v>20320</v>
      </c>
      <c r="L14" s="68">
        <v>5000</v>
      </c>
      <c r="M14" s="752">
        <v>2600</v>
      </c>
      <c r="N14" s="68">
        <v>2600</v>
      </c>
    </row>
    <row r="15" spans="2:14" x14ac:dyDescent="0.3">
      <c r="B15" s="257"/>
      <c r="C15" s="258"/>
      <c r="D15" s="69" t="s">
        <v>227</v>
      </c>
      <c r="E15" s="98">
        <v>635</v>
      </c>
      <c r="F15" s="98"/>
      <c r="G15" s="69" t="s">
        <v>72</v>
      </c>
      <c r="H15" s="68">
        <v>9333.98</v>
      </c>
      <c r="I15" s="752">
        <v>15390.49</v>
      </c>
      <c r="J15" s="752">
        <v>5131.62</v>
      </c>
      <c r="K15" s="752">
        <v>5131.62</v>
      </c>
      <c r="L15" s="68">
        <v>8000</v>
      </c>
      <c r="M15" s="752">
        <v>6700</v>
      </c>
      <c r="N15" s="68">
        <v>6700</v>
      </c>
    </row>
    <row r="16" spans="2:14" x14ac:dyDescent="0.3">
      <c r="B16" s="257"/>
      <c r="C16" s="258"/>
      <c r="D16" s="69" t="s">
        <v>227</v>
      </c>
      <c r="E16" s="98">
        <v>637</v>
      </c>
      <c r="F16" s="98"/>
      <c r="G16" s="69" t="s">
        <v>52</v>
      </c>
      <c r="H16" s="68">
        <v>2893.96</v>
      </c>
      <c r="I16" s="752">
        <v>230.41</v>
      </c>
      <c r="J16" s="752">
        <v>795.6</v>
      </c>
      <c r="K16" s="752">
        <v>795.6</v>
      </c>
      <c r="L16" s="681">
        <v>0</v>
      </c>
      <c r="M16" s="752">
        <v>0</v>
      </c>
      <c r="N16" s="68">
        <v>0</v>
      </c>
    </row>
    <row r="17" spans="2:14" ht="7.5" customHeight="1" x14ac:dyDescent="0.3">
      <c r="B17" s="257"/>
      <c r="C17" s="258"/>
      <c r="D17" s="70"/>
      <c r="E17" s="70"/>
      <c r="F17" s="70"/>
      <c r="G17" s="70"/>
      <c r="N17" s="162"/>
    </row>
    <row r="18" spans="2:14" x14ac:dyDescent="0.3">
      <c r="B18" s="945" t="s">
        <v>104</v>
      </c>
      <c r="C18" s="946"/>
      <c r="D18" s="946"/>
      <c r="E18" s="946"/>
      <c r="F18" s="946"/>
      <c r="G18" s="946"/>
      <c r="H18" s="49"/>
      <c r="I18" s="49"/>
      <c r="J18" s="49"/>
      <c r="K18" s="49"/>
      <c r="L18" s="49"/>
      <c r="M18" s="854"/>
      <c r="N18" s="380"/>
    </row>
    <row r="19" spans="2:14" ht="39" customHeight="1" x14ac:dyDescent="0.3">
      <c r="B19" s="185" t="s">
        <v>186</v>
      </c>
      <c r="C19" s="186" t="s">
        <v>187</v>
      </c>
      <c r="D19" s="187" t="s">
        <v>188</v>
      </c>
      <c r="E19" s="187" t="s">
        <v>189</v>
      </c>
      <c r="F19" s="187" t="s">
        <v>211</v>
      </c>
      <c r="G19" s="187" t="s">
        <v>191</v>
      </c>
      <c r="H19" s="320">
        <f>SUM(H20:H30)</f>
        <v>39728.03</v>
      </c>
      <c r="I19" s="320">
        <f>SUM(I20:I30)</f>
        <v>9223.93</v>
      </c>
      <c r="J19" s="320">
        <f>SUM(J20:J30)</f>
        <v>113057.66</v>
      </c>
      <c r="K19" s="320">
        <f t="shared" ref="K19:L19" si="8">SUM(K20:K30)</f>
        <v>113057.66</v>
      </c>
      <c r="L19" s="314">
        <f t="shared" si="8"/>
        <v>369350.40000000002</v>
      </c>
      <c r="M19" s="320">
        <f>SUM(M20:M32)</f>
        <v>1000</v>
      </c>
      <c r="N19" s="320">
        <f>SUM(N20:N32)</f>
        <v>1000</v>
      </c>
    </row>
    <row r="20" spans="2:14" ht="26.25" customHeight="1" x14ac:dyDescent="0.3">
      <c r="B20" s="321"/>
      <c r="C20" s="299"/>
      <c r="D20" s="474" t="s">
        <v>225</v>
      </c>
      <c r="E20" s="474">
        <v>716</v>
      </c>
      <c r="F20" s="475"/>
      <c r="G20" s="476" t="s">
        <v>229</v>
      </c>
      <c r="H20" s="428">
        <v>3844.9</v>
      </c>
      <c r="I20" s="428">
        <v>36</v>
      </c>
      <c r="J20" s="428">
        <v>0</v>
      </c>
      <c r="K20" s="428"/>
      <c r="L20" s="428"/>
      <c r="M20" s="829"/>
      <c r="N20" s="428"/>
    </row>
    <row r="21" spans="2:14" ht="26.25" customHeight="1" x14ac:dyDescent="0.3">
      <c r="B21" s="856"/>
      <c r="C21" s="299"/>
      <c r="D21" s="474" t="s">
        <v>488</v>
      </c>
      <c r="E21" s="474">
        <v>713</v>
      </c>
      <c r="F21" s="475"/>
      <c r="G21" s="476" t="s">
        <v>489</v>
      </c>
      <c r="H21" s="428">
        <v>0</v>
      </c>
      <c r="I21" s="428">
        <v>0</v>
      </c>
      <c r="J21" s="428">
        <v>0</v>
      </c>
      <c r="K21" s="428">
        <v>0</v>
      </c>
      <c r="L21" s="428">
        <v>15000</v>
      </c>
      <c r="M21" s="829">
        <v>0</v>
      </c>
      <c r="N21" s="428">
        <v>0</v>
      </c>
    </row>
    <row r="22" spans="2:14" x14ac:dyDescent="0.3">
      <c r="B22" s="298"/>
      <c r="C22" s="299"/>
      <c r="D22" s="477" t="s">
        <v>225</v>
      </c>
      <c r="E22" s="478">
        <v>716</v>
      </c>
      <c r="F22" s="478"/>
      <c r="G22" s="239" t="s">
        <v>337</v>
      </c>
      <c r="H22" s="428">
        <v>160.75</v>
      </c>
      <c r="I22" s="428">
        <v>0</v>
      </c>
      <c r="J22" s="428">
        <v>3000</v>
      </c>
      <c r="K22" s="428">
        <v>3000</v>
      </c>
      <c r="L22" s="428">
        <v>3000</v>
      </c>
      <c r="M22" s="829">
        <v>1000</v>
      </c>
      <c r="N22" s="428">
        <v>1000</v>
      </c>
    </row>
    <row r="23" spans="2:14" ht="24.75" customHeight="1" x14ac:dyDescent="0.3">
      <c r="B23" s="298"/>
      <c r="C23" s="299"/>
      <c r="D23" s="477" t="s">
        <v>225</v>
      </c>
      <c r="E23" s="478">
        <v>713</v>
      </c>
      <c r="F23" s="478"/>
      <c r="G23" s="239" t="s">
        <v>384</v>
      </c>
      <c r="H23" s="49">
        <v>2115.92</v>
      </c>
      <c r="I23" s="49">
        <v>0</v>
      </c>
      <c r="J23" s="49">
        <v>0</v>
      </c>
      <c r="K23" s="428">
        <v>0</v>
      </c>
      <c r="L23" s="428">
        <v>0</v>
      </c>
      <c r="M23" s="829">
        <v>0</v>
      </c>
      <c r="N23" s="428"/>
    </row>
    <row r="24" spans="2:14" ht="27" x14ac:dyDescent="0.3">
      <c r="B24" s="298"/>
      <c r="C24" s="299"/>
      <c r="D24" s="477" t="s">
        <v>225</v>
      </c>
      <c r="E24" s="478">
        <v>713</v>
      </c>
      <c r="F24" s="478"/>
      <c r="G24" s="239" t="s">
        <v>385</v>
      </c>
      <c r="H24" s="49">
        <v>26775.599999999999</v>
      </c>
      <c r="I24" s="49">
        <v>0</v>
      </c>
      <c r="J24" s="49">
        <v>0</v>
      </c>
      <c r="K24" s="428">
        <v>0</v>
      </c>
      <c r="L24" s="428">
        <v>0</v>
      </c>
      <c r="M24" s="829">
        <v>0</v>
      </c>
      <c r="N24" s="428">
        <v>0</v>
      </c>
    </row>
    <row r="25" spans="2:14" x14ac:dyDescent="0.3">
      <c r="B25" s="298"/>
      <c r="C25" s="299"/>
      <c r="D25" s="477" t="s">
        <v>225</v>
      </c>
      <c r="E25" s="478">
        <v>717</v>
      </c>
      <c r="F25" s="478"/>
      <c r="G25" s="239" t="s">
        <v>491</v>
      </c>
      <c r="H25" s="49">
        <v>0</v>
      </c>
      <c r="I25" s="49">
        <v>0</v>
      </c>
      <c r="J25" s="49">
        <v>61788.44</v>
      </c>
      <c r="K25" s="428">
        <v>61788.44</v>
      </c>
      <c r="L25" s="428">
        <v>298647.84000000003</v>
      </c>
      <c r="M25" s="829">
        <v>0</v>
      </c>
      <c r="N25" s="428">
        <v>0</v>
      </c>
    </row>
    <row r="26" spans="2:14" x14ac:dyDescent="0.3">
      <c r="B26" s="298"/>
      <c r="C26" s="299"/>
      <c r="D26" s="477" t="s">
        <v>225</v>
      </c>
      <c r="E26" s="478">
        <v>717</v>
      </c>
      <c r="F26" s="478"/>
      <c r="G26" s="239" t="s">
        <v>492</v>
      </c>
      <c r="H26" s="49">
        <v>0</v>
      </c>
      <c r="I26" s="49">
        <v>0</v>
      </c>
      <c r="J26" s="49">
        <v>7269.22</v>
      </c>
      <c r="K26" s="428">
        <v>7269.22</v>
      </c>
      <c r="L26" s="428">
        <v>35135.040000000001</v>
      </c>
      <c r="M26" s="829">
        <v>0</v>
      </c>
      <c r="N26" s="428">
        <v>0</v>
      </c>
    </row>
    <row r="27" spans="2:14" x14ac:dyDescent="0.3">
      <c r="B27" s="298"/>
      <c r="C27" s="299"/>
      <c r="D27" s="477" t="s">
        <v>225</v>
      </c>
      <c r="E27" s="478">
        <v>717</v>
      </c>
      <c r="F27" s="478"/>
      <c r="G27" s="239" t="s">
        <v>490</v>
      </c>
      <c r="H27" s="49"/>
      <c r="I27" s="49">
        <v>3817.93</v>
      </c>
      <c r="J27" s="49">
        <v>23000</v>
      </c>
      <c r="K27" s="428">
        <v>23000</v>
      </c>
      <c r="L27" s="428">
        <v>17567.52</v>
      </c>
      <c r="M27" s="829">
        <v>0</v>
      </c>
      <c r="N27" s="428">
        <v>0</v>
      </c>
    </row>
    <row r="28" spans="2:14" x14ac:dyDescent="0.3">
      <c r="B28" s="298"/>
      <c r="C28" s="299"/>
      <c r="D28" s="477" t="s">
        <v>225</v>
      </c>
      <c r="E28" s="478">
        <v>717</v>
      </c>
      <c r="F28" s="478"/>
      <c r="G28" s="239" t="s">
        <v>493</v>
      </c>
      <c r="H28" s="49">
        <v>0</v>
      </c>
      <c r="I28" s="49">
        <v>0</v>
      </c>
      <c r="J28" s="49">
        <v>10000</v>
      </c>
      <c r="K28" s="428">
        <v>10000</v>
      </c>
      <c r="L28" s="428">
        <v>0</v>
      </c>
      <c r="M28" s="829">
        <v>0</v>
      </c>
      <c r="N28" s="428">
        <v>0</v>
      </c>
    </row>
    <row r="29" spans="2:14" x14ac:dyDescent="0.3">
      <c r="B29" s="298"/>
      <c r="C29" s="299"/>
      <c r="D29" s="477" t="s">
        <v>225</v>
      </c>
      <c r="E29" s="478"/>
      <c r="F29" s="478"/>
      <c r="G29" s="239" t="s">
        <v>375</v>
      </c>
      <c r="H29" s="49"/>
      <c r="I29" s="49">
        <v>1388</v>
      </c>
      <c r="J29" s="49">
        <v>5000</v>
      </c>
      <c r="K29" s="428">
        <v>5000</v>
      </c>
      <c r="L29" s="428">
        <v>0</v>
      </c>
      <c r="M29" s="829">
        <v>0</v>
      </c>
      <c r="N29" s="428">
        <v>0</v>
      </c>
    </row>
    <row r="30" spans="2:14" x14ac:dyDescent="0.3">
      <c r="B30" s="298"/>
      <c r="C30" s="299"/>
      <c r="D30" s="477" t="s">
        <v>227</v>
      </c>
      <c r="E30" s="478">
        <v>717</v>
      </c>
      <c r="F30" s="478"/>
      <c r="G30" s="476" t="s">
        <v>109</v>
      </c>
      <c r="H30" s="49">
        <v>6830.86</v>
      </c>
      <c r="I30" s="49">
        <v>3982</v>
      </c>
      <c r="J30" s="49">
        <v>3000</v>
      </c>
      <c r="K30" s="428">
        <v>3000</v>
      </c>
      <c r="L30" s="428">
        <v>0</v>
      </c>
      <c r="M30" s="829">
        <v>0</v>
      </c>
      <c r="N30" s="428">
        <v>0</v>
      </c>
    </row>
    <row r="31" spans="2:14" x14ac:dyDescent="0.3">
      <c r="B31" s="298"/>
      <c r="C31" s="299"/>
      <c r="D31" s="477"/>
      <c r="E31" s="478"/>
      <c r="F31" s="478"/>
      <c r="G31" s="476"/>
      <c r="H31" s="49"/>
      <c r="I31" s="49"/>
      <c r="J31" s="49"/>
      <c r="K31" s="428"/>
      <c r="L31" s="428"/>
      <c r="M31" s="428"/>
      <c r="N31" s="428"/>
    </row>
    <row r="32" spans="2:14" x14ac:dyDescent="0.3">
      <c r="B32" s="298"/>
      <c r="C32" s="299"/>
      <c r="D32" s="477"/>
      <c r="E32" s="478"/>
      <c r="F32" s="478"/>
      <c r="G32" s="476"/>
      <c r="H32" s="49"/>
      <c r="I32" s="49"/>
      <c r="J32" s="49"/>
      <c r="K32" s="428"/>
      <c r="L32" s="428"/>
      <c r="M32" s="428"/>
      <c r="N32" s="428"/>
    </row>
    <row r="33" spans="2:14" ht="11.25" customHeight="1" x14ac:dyDescent="0.3">
      <c r="N33" s="797"/>
    </row>
    <row r="34" spans="2:14" ht="15.6" x14ac:dyDescent="0.3">
      <c r="B34" s="939" t="s">
        <v>208</v>
      </c>
      <c r="C34" s="940"/>
      <c r="D34" s="940"/>
      <c r="E34" s="940"/>
      <c r="F34" s="940"/>
      <c r="G34" s="940"/>
      <c r="H34" s="192">
        <f>H5+H19</f>
        <v>120941.86</v>
      </c>
      <c r="I34" s="192">
        <f>I5+I19</f>
        <v>89852.5</v>
      </c>
      <c r="J34" s="192">
        <f>J5+J19</f>
        <v>201680.64000000001</v>
      </c>
      <c r="K34" s="192">
        <f>K19+K5</f>
        <v>201419.64</v>
      </c>
      <c r="L34" s="192">
        <f>L19+L5</f>
        <v>447350.4</v>
      </c>
      <c r="M34" s="192">
        <f>M5+M19</f>
        <v>74800</v>
      </c>
      <c r="N34" s="192">
        <f>N5+N19</f>
        <v>74300</v>
      </c>
    </row>
  </sheetData>
  <mergeCells count="5">
    <mergeCell ref="B34:G34"/>
    <mergeCell ref="B3:G3"/>
    <mergeCell ref="D6:G6"/>
    <mergeCell ref="D11:G11"/>
    <mergeCell ref="B18:G18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21"/>
  <sheetViews>
    <sheetView workbookViewId="0">
      <selection activeCell="L8" sqref="L8"/>
    </sheetView>
  </sheetViews>
  <sheetFormatPr defaultRowHeight="16.5" customHeight="1" x14ac:dyDescent="0.3"/>
  <cols>
    <col min="1" max="1" width="1" customWidth="1"/>
    <col min="2" max="2" width="3.5546875" customWidth="1"/>
    <col min="3" max="3" width="5.5546875" customWidth="1"/>
    <col min="4" max="4" width="5.33203125" customWidth="1"/>
    <col min="5" max="5" width="6.88671875" customWidth="1"/>
    <col min="6" max="6" width="7" customWidth="1"/>
    <col min="7" max="7" width="22.44140625" customWidth="1"/>
    <col min="8" max="8" width="9.6640625" bestFit="1" customWidth="1"/>
    <col min="9" max="9" width="10.6640625" bestFit="1" customWidth="1"/>
    <col min="10" max="10" width="10.88671875" bestFit="1" customWidth="1"/>
    <col min="11" max="11" width="11" customWidth="1"/>
    <col min="12" max="14" width="9.6640625" bestFit="1" customWidth="1"/>
    <col min="253" max="253" width="1" customWidth="1"/>
    <col min="254" max="254" width="3.5546875" customWidth="1"/>
    <col min="255" max="255" width="5.5546875" customWidth="1"/>
    <col min="256" max="256" width="5.33203125" customWidth="1"/>
    <col min="257" max="257" width="6.88671875" customWidth="1"/>
    <col min="258" max="258" width="7" customWidth="1"/>
    <col min="259" max="259" width="22.5546875" customWidth="1"/>
    <col min="260" max="260" width="10.33203125" customWidth="1"/>
    <col min="261" max="261" width="0" hidden="1" customWidth="1"/>
    <col min="262" max="262" width="10.109375" customWidth="1"/>
    <col min="263" max="263" width="9.33203125" bestFit="1" customWidth="1"/>
    <col min="264" max="264" width="10.109375" customWidth="1"/>
    <col min="265" max="265" width="10.33203125" customWidth="1"/>
    <col min="509" max="509" width="1" customWidth="1"/>
    <col min="510" max="510" width="3.5546875" customWidth="1"/>
    <col min="511" max="511" width="5.5546875" customWidth="1"/>
    <col min="512" max="512" width="5.33203125" customWidth="1"/>
    <col min="513" max="513" width="6.88671875" customWidth="1"/>
    <col min="514" max="514" width="7" customWidth="1"/>
    <col min="515" max="515" width="22.5546875" customWidth="1"/>
    <col min="516" max="516" width="10.33203125" customWidth="1"/>
    <col min="517" max="517" width="0" hidden="1" customWidth="1"/>
    <col min="518" max="518" width="10.109375" customWidth="1"/>
    <col min="519" max="519" width="9.33203125" bestFit="1" customWidth="1"/>
    <col min="520" max="520" width="10.109375" customWidth="1"/>
    <col min="521" max="521" width="10.33203125" customWidth="1"/>
    <col min="765" max="765" width="1" customWidth="1"/>
    <col min="766" max="766" width="3.5546875" customWidth="1"/>
    <col min="767" max="767" width="5.5546875" customWidth="1"/>
    <col min="768" max="768" width="5.33203125" customWidth="1"/>
    <col min="769" max="769" width="6.88671875" customWidth="1"/>
    <col min="770" max="770" width="7" customWidth="1"/>
    <col min="771" max="771" width="22.5546875" customWidth="1"/>
    <col min="772" max="772" width="10.33203125" customWidth="1"/>
    <col min="773" max="773" width="0" hidden="1" customWidth="1"/>
    <col min="774" max="774" width="10.109375" customWidth="1"/>
    <col min="775" max="775" width="9.33203125" bestFit="1" customWidth="1"/>
    <col min="776" max="776" width="10.109375" customWidth="1"/>
    <col min="777" max="777" width="10.33203125" customWidth="1"/>
    <col min="1021" max="1021" width="1" customWidth="1"/>
    <col min="1022" max="1022" width="3.5546875" customWidth="1"/>
    <col min="1023" max="1023" width="5.5546875" customWidth="1"/>
    <col min="1024" max="1024" width="5.33203125" customWidth="1"/>
    <col min="1025" max="1025" width="6.88671875" customWidth="1"/>
    <col min="1026" max="1026" width="7" customWidth="1"/>
    <col min="1027" max="1027" width="22.5546875" customWidth="1"/>
    <col min="1028" max="1028" width="10.33203125" customWidth="1"/>
    <col min="1029" max="1029" width="0" hidden="1" customWidth="1"/>
    <col min="1030" max="1030" width="10.109375" customWidth="1"/>
    <col min="1031" max="1031" width="9.33203125" bestFit="1" customWidth="1"/>
    <col min="1032" max="1032" width="10.109375" customWidth="1"/>
    <col min="1033" max="1033" width="10.33203125" customWidth="1"/>
    <col min="1277" max="1277" width="1" customWidth="1"/>
    <col min="1278" max="1278" width="3.5546875" customWidth="1"/>
    <col min="1279" max="1279" width="5.5546875" customWidth="1"/>
    <col min="1280" max="1280" width="5.33203125" customWidth="1"/>
    <col min="1281" max="1281" width="6.88671875" customWidth="1"/>
    <col min="1282" max="1282" width="7" customWidth="1"/>
    <col min="1283" max="1283" width="22.5546875" customWidth="1"/>
    <col min="1284" max="1284" width="10.33203125" customWidth="1"/>
    <col min="1285" max="1285" width="0" hidden="1" customWidth="1"/>
    <col min="1286" max="1286" width="10.109375" customWidth="1"/>
    <col min="1287" max="1287" width="9.33203125" bestFit="1" customWidth="1"/>
    <col min="1288" max="1288" width="10.109375" customWidth="1"/>
    <col min="1289" max="1289" width="10.33203125" customWidth="1"/>
    <col min="1533" max="1533" width="1" customWidth="1"/>
    <col min="1534" max="1534" width="3.5546875" customWidth="1"/>
    <col min="1535" max="1535" width="5.5546875" customWidth="1"/>
    <col min="1536" max="1536" width="5.33203125" customWidth="1"/>
    <col min="1537" max="1537" width="6.88671875" customWidth="1"/>
    <col min="1538" max="1538" width="7" customWidth="1"/>
    <col min="1539" max="1539" width="22.5546875" customWidth="1"/>
    <col min="1540" max="1540" width="10.33203125" customWidth="1"/>
    <col min="1541" max="1541" width="0" hidden="1" customWidth="1"/>
    <col min="1542" max="1542" width="10.109375" customWidth="1"/>
    <col min="1543" max="1543" width="9.33203125" bestFit="1" customWidth="1"/>
    <col min="1544" max="1544" width="10.109375" customWidth="1"/>
    <col min="1545" max="1545" width="10.33203125" customWidth="1"/>
    <col min="1789" max="1789" width="1" customWidth="1"/>
    <col min="1790" max="1790" width="3.5546875" customWidth="1"/>
    <col min="1791" max="1791" width="5.5546875" customWidth="1"/>
    <col min="1792" max="1792" width="5.33203125" customWidth="1"/>
    <col min="1793" max="1793" width="6.88671875" customWidth="1"/>
    <col min="1794" max="1794" width="7" customWidth="1"/>
    <col min="1795" max="1795" width="22.5546875" customWidth="1"/>
    <col min="1796" max="1796" width="10.33203125" customWidth="1"/>
    <col min="1797" max="1797" width="0" hidden="1" customWidth="1"/>
    <col min="1798" max="1798" width="10.109375" customWidth="1"/>
    <col min="1799" max="1799" width="9.33203125" bestFit="1" customWidth="1"/>
    <col min="1800" max="1800" width="10.109375" customWidth="1"/>
    <col min="1801" max="1801" width="10.33203125" customWidth="1"/>
    <col min="2045" max="2045" width="1" customWidth="1"/>
    <col min="2046" max="2046" width="3.5546875" customWidth="1"/>
    <col min="2047" max="2047" width="5.5546875" customWidth="1"/>
    <col min="2048" max="2048" width="5.33203125" customWidth="1"/>
    <col min="2049" max="2049" width="6.88671875" customWidth="1"/>
    <col min="2050" max="2050" width="7" customWidth="1"/>
    <col min="2051" max="2051" width="22.5546875" customWidth="1"/>
    <col min="2052" max="2052" width="10.33203125" customWidth="1"/>
    <col min="2053" max="2053" width="0" hidden="1" customWidth="1"/>
    <col min="2054" max="2054" width="10.109375" customWidth="1"/>
    <col min="2055" max="2055" width="9.33203125" bestFit="1" customWidth="1"/>
    <col min="2056" max="2056" width="10.109375" customWidth="1"/>
    <col min="2057" max="2057" width="10.33203125" customWidth="1"/>
    <col min="2301" max="2301" width="1" customWidth="1"/>
    <col min="2302" max="2302" width="3.5546875" customWidth="1"/>
    <col min="2303" max="2303" width="5.5546875" customWidth="1"/>
    <col min="2304" max="2304" width="5.33203125" customWidth="1"/>
    <col min="2305" max="2305" width="6.88671875" customWidth="1"/>
    <col min="2306" max="2306" width="7" customWidth="1"/>
    <col min="2307" max="2307" width="22.5546875" customWidth="1"/>
    <col min="2308" max="2308" width="10.33203125" customWidth="1"/>
    <col min="2309" max="2309" width="0" hidden="1" customWidth="1"/>
    <col min="2310" max="2310" width="10.109375" customWidth="1"/>
    <col min="2311" max="2311" width="9.33203125" bestFit="1" customWidth="1"/>
    <col min="2312" max="2312" width="10.109375" customWidth="1"/>
    <col min="2313" max="2313" width="10.33203125" customWidth="1"/>
    <col min="2557" max="2557" width="1" customWidth="1"/>
    <col min="2558" max="2558" width="3.5546875" customWidth="1"/>
    <col min="2559" max="2559" width="5.5546875" customWidth="1"/>
    <col min="2560" max="2560" width="5.33203125" customWidth="1"/>
    <col min="2561" max="2561" width="6.88671875" customWidth="1"/>
    <col min="2562" max="2562" width="7" customWidth="1"/>
    <col min="2563" max="2563" width="22.5546875" customWidth="1"/>
    <col min="2564" max="2564" width="10.33203125" customWidth="1"/>
    <col min="2565" max="2565" width="0" hidden="1" customWidth="1"/>
    <col min="2566" max="2566" width="10.109375" customWidth="1"/>
    <col min="2567" max="2567" width="9.33203125" bestFit="1" customWidth="1"/>
    <col min="2568" max="2568" width="10.109375" customWidth="1"/>
    <col min="2569" max="2569" width="10.33203125" customWidth="1"/>
    <col min="2813" max="2813" width="1" customWidth="1"/>
    <col min="2814" max="2814" width="3.5546875" customWidth="1"/>
    <col min="2815" max="2815" width="5.5546875" customWidth="1"/>
    <col min="2816" max="2816" width="5.33203125" customWidth="1"/>
    <col min="2817" max="2817" width="6.88671875" customWidth="1"/>
    <col min="2818" max="2818" width="7" customWidth="1"/>
    <col min="2819" max="2819" width="22.5546875" customWidth="1"/>
    <col min="2820" max="2820" width="10.33203125" customWidth="1"/>
    <col min="2821" max="2821" width="0" hidden="1" customWidth="1"/>
    <col min="2822" max="2822" width="10.109375" customWidth="1"/>
    <col min="2823" max="2823" width="9.33203125" bestFit="1" customWidth="1"/>
    <col min="2824" max="2824" width="10.109375" customWidth="1"/>
    <col min="2825" max="2825" width="10.33203125" customWidth="1"/>
    <col min="3069" max="3069" width="1" customWidth="1"/>
    <col min="3070" max="3070" width="3.5546875" customWidth="1"/>
    <col min="3071" max="3071" width="5.5546875" customWidth="1"/>
    <col min="3072" max="3072" width="5.33203125" customWidth="1"/>
    <col min="3073" max="3073" width="6.88671875" customWidth="1"/>
    <col min="3074" max="3074" width="7" customWidth="1"/>
    <col min="3075" max="3075" width="22.5546875" customWidth="1"/>
    <col min="3076" max="3076" width="10.33203125" customWidth="1"/>
    <col min="3077" max="3077" width="0" hidden="1" customWidth="1"/>
    <col min="3078" max="3078" width="10.109375" customWidth="1"/>
    <col min="3079" max="3079" width="9.33203125" bestFit="1" customWidth="1"/>
    <col min="3080" max="3080" width="10.109375" customWidth="1"/>
    <col min="3081" max="3081" width="10.33203125" customWidth="1"/>
    <col min="3325" max="3325" width="1" customWidth="1"/>
    <col min="3326" max="3326" width="3.5546875" customWidth="1"/>
    <col min="3327" max="3327" width="5.5546875" customWidth="1"/>
    <col min="3328" max="3328" width="5.33203125" customWidth="1"/>
    <col min="3329" max="3329" width="6.88671875" customWidth="1"/>
    <col min="3330" max="3330" width="7" customWidth="1"/>
    <col min="3331" max="3331" width="22.5546875" customWidth="1"/>
    <col min="3332" max="3332" width="10.33203125" customWidth="1"/>
    <col min="3333" max="3333" width="0" hidden="1" customWidth="1"/>
    <col min="3334" max="3334" width="10.109375" customWidth="1"/>
    <col min="3335" max="3335" width="9.33203125" bestFit="1" customWidth="1"/>
    <col min="3336" max="3336" width="10.109375" customWidth="1"/>
    <col min="3337" max="3337" width="10.33203125" customWidth="1"/>
    <col min="3581" max="3581" width="1" customWidth="1"/>
    <col min="3582" max="3582" width="3.5546875" customWidth="1"/>
    <col min="3583" max="3583" width="5.5546875" customWidth="1"/>
    <col min="3584" max="3584" width="5.33203125" customWidth="1"/>
    <col min="3585" max="3585" width="6.88671875" customWidth="1"/>
    <col min="3586" max="3586" width="7" customWidth="1"/>
    <col min="3587" max="3587" width="22.5546875" customWidth="1"/>
    <col min="3588" max="3588" width="10.33203125" customWidth="1"/>
    <col min="3589" max="3589" width="0" hidden="1" customWidth="1"/>
    <col min="3590" max="3590" width="10.109375" customWidth="1"/>
    <col min="3591" max="3591" width="9.33203125" bestFit="1" customWidth="1"/>
    <col min="3592" max="3592" width="10.109375" customWidth="1"/>
    <col min="3593" max="3593" width="10.33203125" customWidth="1"/>
    <col min="3837" max="3837" width="1" customWidth="1"/>
    <col min="3838" max="3838" width="3.5546875" customWidth="1"/>
    <col min="3839" max="3839" width="5.5546875" customWidth="1"/>
    <col min="3840" max="3840" width="5.33203125" customWidth="1"/>
    <col min="3841" max="3841" width="6.88671875" customWidth="1"/>
    <col min="3842" max="3842" width="7" customWidth="1"/>
    <col min="3843" max="3843" width="22.5546875" customWidth="1"/>
    <col min="3844" max="3844" width="10.33203125" customWidth="1"/>
    <col min="3845" max="3845" width="0" hidden="1" customWidth="1"/>
    <col min="3846" max="3846" width="10.109375" customWidth="1"/>
    <col min="3847" max="3847" width="9.33203125" bestFit="1" customWidth="1"/>
    <col min="3848" max="3848" width="10.109375" customWidth="1"/>
    <col min="3849" max="3849" width="10.33203125" customWidth="1"/>
    <col min="4093" max="4093" width="1" customWidth="1"/>
    <col min="4094" max="4094" width="3.5546875" customWidth="1"/>
    <col min="4095" max="4095" width="5.5546875" customWidth="1"/>
    <col min="4096" max="4096" width="5.33203125" customWidth="1"/>
    <col min="4097" max="4097" width="6.88671875" customWidth="1"/>
    <col min="4098" max="4098" width="7" customWidth="1"/>
    <col min="4099" max="4099" width="22.5546875" customWidth="1"/>
    <col min="4100" max="4100" width="10.33203125" customWidth="1"/>
    <col min="4101" max="4101" width="0" hidden="1" customWidth="1"/>
    <col min="4102" max="4102" width="10.109375" customWidth="1"/>
    <col min="4103" max="4103" width="9.33203125" bestFit="1" customWidth="1"/>
    <col min="4104" max="4104" width="10.109375" customWidth="1"/>
    <col min="4105" max="4105" width="10.33203125" customWidth="1"/>
    <col min="4349" max="4349" width="1" customWidth="1"/>
    <col min="4350" max="4350" width="3.5546875" customWidth="1"/>
    <col min="4351" max="4351" width="5.5546875" customWidth="1"/>
    <col min="4352" max="4352" width="5.33203125" customWidth="1"/>
    <col min="4353" max="4353" width="6.88671875" customWidth="1"/>
    <col min="4354" max="4354" width="7" customWidth="1"/>
    <col min="4355" max="4355" width="22.5546875" customWidth="1"/>
    <col min="4356" max="4356" width="10.33203125" customWidth="1"/>
    <col min="4357" max="4357" width="0" hidden="1" customWidth="1"/>
    <col min="4358" max="4358" width="10.109375" customWidth="1"/>
    <col min="4359" max="4359" width="9.33203125" bestFit="1" customWidth="1"/>
    <col min="4360" max="4360" width="10.109375" customWidth="1"/>
    <col min="4361" max="4361" width="10.33203125" customWidth="1"/>
    <col min="4605" max="4605" width="1" customWidth="1"/>
    <col min="4606" max="4606" width="3.5546875" customWidth="1"/>
    <col min="4607" max="4607" width="5.5546875" customWidth="1"/>
    <col min="4608" max="4608" width="5.33203125" customWidth="1"/>
    <col min="4609" max="4609" width="6.88671875" customWidth="1"/>
    <col min="4610" max="4610" width="7" customWidth="1"/>
    <col min="4611" max="4611" width="22.5546875" customWidth="1"/>
    <col min="4612" max="4612" width="10.33203125" customWidth="1"/>
    <col min="4613" max="4613" width="0" hidden="1" customWidth="1"/>
    <col min="4614" max="4614" width="10.109375" customWidth="1"/>
    <col min="4615" max="4615" width="9.33203125" bestFit="1" customWidth="1"/>
    <col min="4616" max="4616" width="10.109375" customWidth="1"/>
    <col min="4617" max="4617" width="10.33203125" customWidth="1"/>
    <col min="4861" max="4861" width="1" customWidth="1"/>
    <col min="4862" max="4862" width="3.5546875" customWidth="1"/>
    <col min="4863" max="4863" width="5.5546875" customWidth="1"/>
    <col min="4864" max="4864" width="5.33203125" customWidth="1"/>
    <col min="4865" max="4865" width="6.88671875" customWidth="1"/>
    <col min="4866" max="4866" width="7" customWidth="1"/>
    <col min="4867" max="4867" width="22.5546875" customWidth="1"/>
    <col min="4868" max="4868" width="10.33203125" customWidth="1"/>
    <col min="4869" max="4869" width="0" hidden="1" customWidth="1"/>
    <col min="4870" max="4870" width="10.109375" customWidth="1"/>
    <col min="4871" max="4871" width="9.33203125" bestFit="1" customWidth="1"/>
    <col min="4872" max="4872" width="10.109375" customWidth="1"/>
    <col min="4873" max="4873" width="10.33203125" customWidth="1"/>
    <col min="5117" max="5117" width="1" customWidth="1"/>
    <col min="5118" max="5118" width="3.5546875" customWidth="1"/>
    <col min="5119" max="5119" width="5.5546875" customWidth="1"/>
    <col min="5120" max="5120" width="5.33203125" customWidth="1"/>
    <col min="5121" max="5121" width="6.88671875" customWidth="1"/>
    <col min="5122" max="5122" width="7" customWidth="1"/>
    <col min="5123" max="5123" width="22.5546875" customWidth="1"/>
    <col min="5124" max="5124" width="10.33203125" customWidth="1"/>
    <col min="5125" max="5125" width="0" hidden="1" customWidth="1"/>
    <col min="5126" max="5126" width="10.109375" customWidth="1"/>
    <col min="5127" max="5127" width="9.33203125" bestFit="1" customWidth="1"/>
    <col min="5128" max="5128" width="10.109375" customWidth="1"/>
    <col min="5129" max="5129" width="10.33203125" customWidth="1"/>
    <col min="5373" max="5373" width="1" customWidth="1"/>
    <col min="5374" max="5374" width="3.5546875" customWidth="1"/>
    <col min="5375" max="5375" width="5.5546875" customWidth="1"/>
    <col min="5376" max="5376" width="5.33203125" customWidth="1"/>
    <col min="5377" max="5377" width="6.88671875" customWidth="1"/>
    <col min="5378" max="5378" width="7" customWidth="1"/>
    <col min="5379" max="5379" width="22.5546875" customWidth="1"/>
    <col min="5380" max="5380" width="10.33203125" customWidth="1"/>
    <col min="5381" max="5381" width="0" hidden="1" customWidth="1"/>
    <col min="5382" max="5382" width="10.109375" customWidth="1"/>
    <col min="5383" max="5383" width="9.33203125" bestFit="1" customWidth="1"/>
    <col min="5384" max="5384" width="10.109375" customWidth="1"/>
    <col min="5385" max="5385" width="10.33203125" customWidth="1"/>
    <col min="5629" max="5629" width="1" customWidth="1"/>
    <col min="5630" max="5630" width="3.5546875" customWidth="1"/>
    <col min="5631" max="5631" width="5.5546875" customWidth="1"/>
    <col min="5632" max="5632" width="5.33203125" customWidth="1"/>
    <col min="5633" max="5633" width="6.88671875" customWidth="1"/>
    <col min="5634" max="5634" width="7" customWidth="1"/>
    <col min="5635" max="5635" width="22.5546875" customWidth="1"/>
    <col min="5636" max="5636" width="10.33203125" customWidth="1"/>
    <col min="5637" max="5637" width="0" hidden="1" customWidth="1"/>
    <col min="5638" max="5638" width="10.109375" customWidth="1"/>
    <col min="5639" max="5639" width="9.33203125" bestFit="1" customWidth="1"/>
    <col min="5640" max="5640" width="10.109375" customWidth="1"/>
    <col min="5641" max="5641" width="10.33203125" customWidth="1"/>
    <col min="5885" max="5885" width="1" customWidth="1"/>
    <col min="5886" max="5886" width="3.5546875" customWidth="1"/>
    <col min="5887" max="5887" width="5.5546875" customWidth="1"/>
    <col min="5888" max="5888" width="5.33203125" customWidth="1"/>
    <col min="5889" max="5889" width="6.88671875" customWidth="1"/>
    <col min="5890" max="5890" width="7" customWidth="1"/>
    <col min="5891" max="5891" width="22.5546875" customWidth="1"/>
    <col min="5892" max="5892" width="10.33203125" customWidth="1"/>
    <col min="5893" max="5893" width="0" hidden="1" customWidth="1"/>
    <col min="5894" max="5894" width="10.109375" customWidth="1"/>
    <col min="5895" max="5895" width="9.33203125" bestFit="1" customWidth="1"/>
    <col min="5896" max="5896" width="10.109375" customWidth="1"/>
    <col min="5897" max="5897" width="10.33203125" customWidth="1"/>
    <col min="6141" max="6141" width="1" customWidth="1"/>
    <col min="6142" max="6142" width="3.5546875" customWidth="1"/>
    <col min="6143" max="6143" width="5.5546875" customWidth="1"/>
    <col min="6144" max="6144" width="5.33203125" customWidth="1"/>
    <col min="6145" max="6145" width="6.88671875" customWidth="1"/>
    <col min="6146" max="6146" width="7" customWidth="1"/>
    <col min="6147" max="6147" width="22.5546875" customWidth="1"/>
    <col min="6148" max="6148" width="10.33203125" customWidth="1"/>
    <col min="6149" max="6149" width="0" hidden="1" customWidth="1"/>
    <col min="6150" max="6150" width="10.109375" customWidth="1"/>
    <col min="6151" max="6151" width="9.33203125" bestFit="1" customWidth="1"/>
    <col min="6152" max="6152" width="10.109375" customWidth="1"/>
    <col min="6153" max="6153" width="10.33203125" customWidth="1"/>
    <col min="6397" max="6397" width="1" customWidth="1"/>
    <col min="6398" max="6398" width="3.5546875" customWidth="1"/>
    <col min="6399" max="6399" width="5.5546875" customWidth="1"/>
    <col min="6400" max="6400" width="5.33203125" customWidth="1"/>
    <col min="6401" max="6401" width="6.88671875" customWidth="1"/>
    <col min="6402" max="6402" width="7" customWidth="1"/>
    <col min="6403" max="6403" width="22.5546875" customWidth="1"/>
    <col min="6404" max="6404" width="10.33203125" customWidth="1"/>
    <col min="6405" max="6405" width="0" hidden="1" customWidth="1"/>
    <col min="6406" max="6406" width="10.109375" customWidth="1"/>
    <col min="6407" max="6407" width="9.33203125" bestFit="1" customWidth="1"/>
    <col min="6408" max="6408" width="10.109375" customWidth="1"/>
    <col min="6409" max="6409" width="10.33203125" customWidth="1"/>
    <col min="6653" max="6653" width="1" customWidth="1"/>
    <col min="6654" max="6654" width="3.5546875" customWidth="1"/>
    <col min="6655" max="6655" width="5.5546875" customWidth="1"/>
    <col min="6656" max="6656" width="5.33203125" customWidth="1"/>
    <col min="6657" max="6657" width="6.88671875" customWidth="1"/>
    <col min="6658" max="6658" width="7" customWidth="1"/>
    <col min="6659" max="6659" width="22.5546875" customWidth="1"/>
    <col min="6660" max="6660" width="10.33203125" customWidth="1"/>
    <col min="6661" max="6661" width="0" hidden="1" customWidth="1"/>
    <col min="6662" max="6662" width="10.109375" customWidth="1"/>
    <col min="6663" max="6663" width="9.33203125" bestFit="1" customWidth="1"/>
    <col min="6664" max="6664" width="10.109375" customWidth="1"/>
    <col min="6665" max="6665" width="10.33203125" customWidth="1"/>
    <col min="6909" max="6909" width="1" customWidth="1"/>
    <col min="6910" max="6910" width="3.5546875" customWidth="1"/>
    <col min="6911" max="6911" width="5.5546875" customWidth="1"/>
    <col min="6912" max="6912" width="5.33203125" customWidth="1"/>
    <col min="6913" max="6913" width="6.88671875" customWidth="1"/>
    <col min="6914" max="6914" width="7" customWidth="1"/>
    <col min="6915" max="6915" width="22.5546875" customWidth="1"/>
    <col min="6916" max="6916" width="10.33203125" customWidth="1"/>
    <col min="6917" max="6917" width="0" hidden="1" customWidth="1"/>
    <col min="6918" max="6918" width="10.109375" customWidth="1"/>
    <col min="6919" max="6919" width="9.33203125" bestFit="1" customWidth="1"/>
    <col min="6920" max="6920" width="10.109375" customWidth="1"/>
    <col min="6921" max="6921" width="10.33203125" customWidth="1"/>
    <col min="7165" max="7165" width="1" customWidth="1"/>
    <col min="7166" max="7166" width="3.5546875" customWidth="1"/>
    <col min="7167" max="7167" width="5.5546875" customWidth="1"/>
    <col min="7168" max="7168" width="5.33203125" customWidth="1"/>
    <col min="7169" max="7169" width="6.88671875" customWidth="1"/>
    <col min="7170" max="7170" width="7" customWidth="1"/>
    <col min="7171" max="7171" width="22.5546875" customWidth="1"/>
    <col min="7172" max="7172" width="10.33203125" customWidth="1"/>
    <col min="7173" max="7173" width="0" hidden="1" customWidth="1"/>
    <col min="7174" max="7174" width="10.109375" customWidth="1"/>
    <col min="7175" max="7175" width="9.33203125" bestFit="1" customWidth="1"/>
    <col min="7176" max="7176" width="10.109375" customWidth="1"/>
    <col min="7177" max="7177" width="10.33203125" customWidth="1"/>
    <col min="7421" max="7421" width="1" customWidth="1"/>
    <col min="7422" max="7422" width="3.5546875" customWidth="1"/>
    <col min="7423" max="7423" width="5.5546875" customWidth="1"/>
    <col min="7424" max="7424" width="5.33203125" customWidth="1"/>
    <col min="7425" max="7425" width="6.88671875" customWidth="1"/>
    <col min="7426" max="7426" width="7" customWidth="1"/>
    <col min="7427" max="7427" width="22.5546875" customWidth="1"/>
    <col min="7428" max="7428" width="10.33203125" customWidth="1"/>
    <col min="7429" max="7429" width="0" hidden="1" customWidth="1"/>
    <col min="7430" max="7430" width="10.109375" customWidth="1"/>
    <col min="7431" max="7431" width="9.33203125" bestFit="1" customWidth="1"/>
    <col min="7432" max="7432" width="10.109375" customWidth="1"/>
    <col min="7433" max="7433" width="10.33203125" customWidth="1"/>
    <col min="7677" max="7677" width="1" customWidth="1"/>
    <col min="7678" max="7678" width="3.5546875" customWidth="1"/>
    <col min="7679" max="7679" width="5.5546875" customWidth="1"/>
    <col min="7680" max="7680" width="5.33203125" customWidth="1"/>
    <col min="7681" max="7681" width="6.88671875" customWidth="1"/>
    <col min="7682" max="7682" width="7" customWidth="1"/>
    <col min="7683" max="7683" width="22.5546875" customWidth="1"/>
    <col min="7684" max="7684" width="10.33203125" customWidth="1"/>
    <col min="7685" max="7685" width="0" hidden="1" customWidth="1"/>
    <col min="7686" max="7686" width="10.109375" customWidth="1"/>
    <col min="7687" max="7687" width="9.33203125" bestFit="1" customWidth="1"/>
    <col min="7688" max="7688" width="10.109375" customWidth="1"/>
    <col min="7689" max="7689" width="10.33203125" customWidth="1"/>
    <col min="7933" max="7933" width="1" customWidth="1"/>
    <col min="7934" max="7934" width="3.5546875" customWidth="1"/>
    <col min="7935" max="7935" width="5.5546875" customWidth="1"/>
    <col min="7936" max="7936" width="5.33203125" customWidth="1"/>
    <col min="7937" max="7937" width="6.88671875" customWidth="1"/>
    <col min="7938" max="7938" width="7" customWidth="1"/>
    <col min="7939" max="7939" width="22.5546875" customWidth="1"/>
    <col min="7940" max="7940" width="10.33203125" customWidth="1"/>
    <col min="7941" max="7941" width="0" hidden="1" customWidth="1"/>
    <col min="7942" max="7942" width="10.109375" customWidth="1"/>
    <col min="7943" max="7943" width="9.33203125" bestFit="1" customWidth="1"/>
    <col min="7944" max="7944" width="10.109375" customWidth="1"/>
    <col min="7945" max="7945" width="10.33203125" customWidth="1"/>
    <col min="8189" max="8189" width="1" customWidth="1"/>
    <col min="8190" max="8190" width="3.5546875" customWidth="1"/>
    <col min="8191" max="8191" width="5.5546875" customWidth="1"/>
    <col min="8192" max="8192" width="5.33203125" customWidth="1"/>
    <col min="8193" max="8193" width="6.88671875" customWidth="1"/>
    <col min="8194" max="8194" width="7" customWidth="1"/>
    <col min="8195" max="8195" width="22.5546875" customWidth="1"/>
    <col min="8196" max="8196" width="10.33203125" customWidth="1"/>
    <col min="8197" max="8197" width="0" hidden="1" customWidth="1"/>
    <col min="8198" max="8198" width="10.109375" customWidth="1"/>
    <col min="8199" max="8199" width="9.33203125" bestFit="1" customWidth="1"/>
    <col min="8200" max="8200" width="10.109375" customWidth="1"/>
    <col min="8201" max="8201" width="10.33203125" customWidth="1"/>
    <col min="8445" max="8445" width="1" customWidth="1"/>
    <col min="8446" max="8446" width="3.5546875" customWidth="1"/>
    <col min="8447" max="8447" width="5.5546875" customWidth="1"/>
    <col min="8448" max="8448" width="5.33203125" customWidth="1"/>
    <col min="8449" max="8449" width="6.88671875" customWidth="1"/>
    <col min="8450" max="8450" width="7" customWidth="1"/>
    <col min="8451" max="8451" width="22.5546875" customWidth="1"/>
    <col min="8452" max="8452" width="10.33203125" customWidth="1"/>
    <col min="8453" max="8453" width="0" hidden="1" customWidth="1"/>
    <col min="8454" max="8454" width="10.109375" customWidth="1"/>
    <col min="8455" max="8455" width="9.33203125" bestFit="1" customWidth="1"/>
    <col min="8456" max="8456" width="10.109375" customWidth="1"/>
    <col min="8457" max="8457" width="10.33203125" customWidth="1"/>
    <col min="8701" max="8701" width="1" customWidth="1"/>
    <col min="8702" max="8702" width="3.5546875" customWidth="1"/>
    <col min="8703" max="8703" width="5.5546875" customWidth="1"/>
    <col min="8704" max="8704" width="5.33203125" customWidth="1"/>
    <col min="8705" max="8705" width="6.88671875" customWidth="1"/>
    <col min="8706" max="8706" width="7" customWidth="1"/>
    <col min="8707" max="8707" width="22.5546875" customWidth="1"/>
    <col min="8708" max="8708" width="10.33203125" customWidth="1"/>
    <col min="8709" max="8709" width="0" hidden="1" customWidth="1"/>
    <col min="8710" max="8710" width="10.109375" customWidth="1"/>
    <col min="8711" max="8711" width="9.33203125" bestFit="1" customWidth="1"/>
    <col min="8712" max="8712" width="10.109375" customWidth="1"/>
    <col min="8713" max="8713" width="10.33203125" customWidth="1"/>
    <col min="8957" max="8957" width="1" customWidth="1"/>
    <col min="8958" max="8958" width="3.5546875" customWidth="1"/>
    <col min="8959" max="8959" width="5.5546875" customWidth="1"/>
    <col min="8960" max="8960" width="5.33203125" customWidth="1"/>
    <col min="8961" max="8961" width="6.88671875" customWidth="1"/>
    <col min="8962" max="8962" width="7" customWidth="1"/>
    <col min="8963" max="8963" width="22.5546875" customWidth="1"/>
    <col min="8964" max="8964" width="10.33203125" customWidth="1"/>
    <col min="8965" max="8965" width="0" hidden="1" customWidth="1"/>
    <col min="8966" max="8966" width="10.109375" customWidth="1"/>
    <col min="8967" max="8967" width="9.33203125" bestFit="1" customWidth="1"/>
    <col min="8968" max="8968" width="10.109375" customWidth="1"/>
    <col min="8969" max="8969" width="10.33203125" customWidth="1"/>
    <col min="9213" max="9213" width="1" customWidth="1"/>
    <col min="9214" max="9214" width="3.5546875" customWidth="1"/>
    <col min="9215" max="9215" width="5.5546875" customWidth="1"/>
    <col min="9216" max="9216" width="5.33203125" customWidth="1"/>
    <col min="9217" max="9217" width="6.88671875" customWidth="1"/>
    <col min="9218" max="9218" width="7" customWidth="1"/>
    <col min="9219" max="9219" width="22.5546875" customWidth="1"/>
    <col min="9220" max="9220" width="10.33203125" customWidth="1"/>
    <col min="9221" max="9221" width="0" hidden="1" customWidth="1"/>
    <col min="9222" max="9222" width="10.109375" customWidth="1"/>
    <col min="9223" max="9223" width="9.33203125" bestFit="1" customWidth="1"/>
    <col min="9224" max="9224" width="10.109375" customWidth="1"/>
    <col min="9225" max="9225" width="10.33203125" customWidth="1"/>
    <col min="9469" max="9469" width="1" customWidth="1"/>
    <col min="9470" max="9470" width="3.5546875" customWidth="1"/>
    <col min="9471" max="9471" width="5.5546875" customWidth="1"/>
    <col min="9472" max="9472" width="5.33203125" customWidth="1"/>
    <col min="9473" max="9473" width="6.88671875" customWidth="1"/>
    <col min="9474" max="9474" width="7" customWidth="1"/>
    <col min="9475" max="9475" width="22.5546875" customWidth="1"/>
    <col min="9476" max="9476" width="10.33203125" customWidth="1"/>
    <col min="9477" max="9477" width="0" hidden="1" customWidth="1"/>
    <col min="9478" max="9478" width="10.109375" customWidth="1"/>
    <col min="9479" max="9479" width="9.33203125" bestFit="1" customWidth="1"/>
    <col min="9480" max="9480" width="10.109375" customWidth="1"/>
    <col min="9481" max="9481" width="10.33203125" customWidth="1"/>
    <col min="9725" max="9725" width="1" customWidth="1"/>
    <col min="9726" max="9726" width="3.5546875" customWidth="1"/>
    <col min="9727" max="9727" width="5.5546875" customWidth="1"/>
    <col min="9728" max="9728" width="5.33203125" customWidth="1"/>
    <col min="9729" max="9729" width="6.88671875" customWidth="1"/>
    <col min="9730" max="9730" width="7" customWidth="1"/>
    <col min="9731" max="9731" width="22.5546875" customWidth="1"/>
    <col min="9732" max="9732" width="10.33203125" customWidth="1"/>
    <col min="9733" max="9733" width="0" hidden="1" customWidth="1"/>
    <col min="9734" max="9734" width="10.109375" customWidth="1"/>
    <col min="9735" max="9735" width="9.33203125" bestFit="1" customWidth="1"/>
    <col min="9736" max="9736" width="10.109375" customWidth="1"/>
    <col min="9737" max="9737" width="10.33203125" customWidth="1"/>
    <col min="9981" max="9981" width="1" customWidth="1"/>
    <col min="9982" max="9982" width="3.5546875" customWidth="1"/>
    <col min="9983" max="9983" width="5.5546875" customWidth="1"/>
    <col min="9984" max="9984" width="5.33203125" customWidth="1"/>
    <col min="9985" max="9985" width="6.88671875" customWidth="1"/>
    <col min="9986" max="9986" width="7" customWidth="1"/>
    <col min="9987" max="9987" width="22.5546875" customWidth="1"/>
    <col min="9988" max="9988" width="10.33203125" customWidth="1"/>
    <col min="9989" max="9989" width="0" hidden="1" customWidth="1"/>
    <col min="9990" max="9990" width="10.109375" customWidth="1"/>
    <col min="9991" max="9991" width="9.33203125" bestFit="1" customWidth="1"/>
    <col min="9992" max="9992" width="10.109375" customWidth="1"/>
    <col min="9993" max="9993" width="10.33203125" customWidth="1"/>
    <col min="10237" max="10237" width="1" customWidth="1"/>
    <col min="10238" max="10238" width="3.5546875" customWidth="1"/>
    <col min="10239" max="10239" width="5.5546875" customWidth="1"/>
    <col min="10240" max="10240" width="5.33203125" customWidth="1"/>
    <col min="10241" max="10241" width="6.88671875" customWidth="1"/>
    <col min="10242" max="10242" width="7" customWidth="1"/>
    <col min="10243" max="10243" width="22.5546875" customWidth="1"/>
    <col min="10244" max="10244" width="10.33203125" customWidth="1"/>
    <col min="10245" max="10245" width="0" hidden="1" customWidth="1"/>
    <col min="10246" max="10246" width="10.109375" customWidth="1"/>
    <col min="10247" max="10247" width="9.33203125" bestFit="1" customWidth="1"/>
    <col min="10248" max="10248" width="10.109375" customWidth="1"/>
    <col min="10249" max="10249" width="10.33203125" customWidth="1"/>
    <col min="10493" max="10493" width="1" customWidth="1"/>
    <col min="10494" max="10494" width="3.5546875" customWidth="1"/>
    <col min="10495" max="10495" width="5.5546875" customWidth="1"/>
    <col min="10496" max="10496" width="5.33203125" customWidth="1"/>
    <col min="10497" max="10497" width="6.88671875" customWidth="1"/>
    <col min="10498" max="10498" width="7" customWidth="1"/>
    <col min="10499" max="10499" width="22.5546875" customWidth="1"/>
    <col min="10500" max="10500" width="10.33203125" customWidth="1"/>
    <col min="10501" max="10501" width="0" hidden="1" customWidth="1"/>
    <col min="10502" max="10502" width="10.109375" customWidth="1"/>
    <col min="10503" max="10503" width="9.33203125" bestFit="1" customWidth="1"/>
    <col min="10504" max="10504" width="10.109375" customWidth="1"/>
    <col min="10505" max="10505" width="10.33203125" customWidth="1"/>
    <col min="10749" max="10749" width="1" customWidth="1"/>
    <col min="10750" max="10750" width="3.5546875" customWidth="1"/>
    <col min="10751" max="10751" width="5.5546875" customWidth="1"/>
    <col min="10752" max="10752" width="5.33203125" customWidth="1"/>
    <col min="10753" max="10753" width="6.88671875" customWidth="1"/>
    <col min="10754" max="10754" width="7" customWidth="1"/>
    <col min="10755" max="10755" width="22.5546875" customWidth="1"/>
    <col min="10756" max="10756" width="10.33203125" customWidth="1"/>
    <col min="10757" max="10757" width="0" hidden="1" customWidth="1"/>
    <col min="10758" max="10758" width="10.109375" customWidth="1"/>
    <col min="10759" max="10759" width="9.33203125" bestFit="1" customWidth="1"/>
    <col min="10760" max="10760" width="10.109375" customWidth="1"/>
    <col min="10761" max="10761" width="10.33203125" customWidth="1"/>
    <col min="11005" max="11005" width="1" customWidth="1"/>
    <col min="11006" max="11006" width="3.5546875" customWidth="1"/>
    <col min="11007" max="11007" width="5.5546875" customWidth="1"/>
    <col min="11008" max="11008" width="5.33203125" customWidth="1"/>
    <col min="11009" max="11009" width="6.88671875" customWidth="1"/>
    <col min="11010" max="11010" width="7" customWidth="1"/>
    <col min="11011" max="11011" width="22.5546875" customWidth="1"/>
    <col min="11012" max="11012" width="10.33203125" customWidth="1"/>
    <col min="11013" max="11013" width="0" hidden="1" customWidth="1"/>
    <col min="11014" max="11014" width="10.109375" customWidth="1"/>
    <col min="11015" max="11015" width="9.33203125" bestFit="1" customWidth="1"/>
    <col min="11016" max="11016" width="10.109375" customWidth="1"/>
    <col min="11017" max="11017" width="10.33203125" customWidth="1"/>
    <col min="11261" max="11261" width="1" customWidth="1"/>
    <col min="11262" max="11262" width="3.5546875" customWidth="1"/>
    <col min="11263" max="11263" width="5.5546875" customWidth="1"/>
    <col min="11264" max="11264" width="5.33203125" customWidth="1"/>
    <col min="11265" max="11265" width="6.88671875" customWidth="1"/>
    <col min="11266" max="11266" width="7" customWidth="1"/>
    <col min="11267" max="11267" width="22.5546875" customWidth="1"/>
    <col min="11268" max="11268" width="10.33203125" customWidth="1"/>
    <col min="11269" max="11269" width="0" hidden="1" customWidth="1"/>
    <col min="11270" max="11270" width="10.109375" customWidth="1"/>
    <col min="11271" max="11271" width="9.33203125" bestFit="1" customWidth="1"/>
    <col min="11272" max="11272" width="10.109375" customWidth="1"/>
    <col min="11273" max="11273" width="10.33203125" customWidth="1"/>
    <col min="11517" max="11517" width="1" customWidth="1"/>
    <col min="11518" max="11518" width="3.5546875" customWidth="1"/>
    <col min="11519" max="11519" width="5.5546875" customWidth="1"/>
    <col min="11520" max="11520" width="5.33203125" customWidth="1"/>
    <col min="11521" max="11521" width="6.88671875" customWidth="1"/>
    <col min="11522" max="11522" width="7" customWidth="1"/>
    <col min="11523" max="11523" width="22.5546875" customWidth="1"/>
    <col min="11524" max="11524" width="10.33203125" customWidth="1"/>
    <col min="11525" max="11525" width="0" hidden="1" customWidth="1"/>
    <col min="11526" max="11526" width="10.109375" customWidth="1"/>
    <col min="11527" max="11527" width="9.33203125" bestFit="1" customWidth="1"/>
    <col min="11528" max="11528" width="10.109375" customWidth="1"/>
    <col min="11529" max="11529" width="10.33203125" customWidth="1"/>
    <col min="11773" max="11773" width="1" customWidth="1"/>
    <col min="11774" max="11774" width="3.5546875" customWidth="1"/>
    <col min="11775" max="11775" width="5.5546875" customWidth="1"/>
    <col min="11776" max="11776" width="5.33203125" customWidth="1"/>
    <col min="11777" max="11777" width="6.88671875" customWidth="1"/>
    <col min="11778" max="11778" width="7" customWidth="1"/>
    <col min="11779" max="11779" width="22.5546875" customWidth="1"/>
    <col min="11780" max="11780" width="10.33203125" customWidth="1"/>
    <col min="11781" max="11781" width="0" hidden="1" customWidth="1"/>
    <col min="11782" max="11782" width="10.109375" customWidth="1"/>
    <col min="11783" max="11783" width="9.33203125" bestFit="1" customWidth="1"/>
    <col min="11784" max="11784" width="10.109375" customWidth="1"/>
    <col min="11785" max="11785" width="10.33203125" customWidth="1"/>
    <col min="12029" max="12029" width="1" customWidth="1"/>
    <col min="12030" max="12030" width="3.5546875" customWidth="1"/>
    <col min="12031" max="12031" width="5.5546875" customWidth="1"/>
    <col min="12032" max="12032" width="5.33203125" customWidth="1"/>
    <col min="12033" max="12033" width="6.88671875" customWidth="1"/>
    <col min="12034" max="12034" width="7" customWidth="1"/>
    <col min="12035" max="12035" width="22.5546875" customWidth="1"/>
    <col min="12036" max="12036" width="10.33203125" customWidth="1"/>
    <col min="12037" max="12037" width="0" hidden="1" customWidth="1"/>
    <col min="12038" max="12038" width="10.109375" customWidth="1"/>
    <col min="12039" max="12039" width="9.33203125" bestFit="1" customWidth="1"/>
    <col min="12040" max="12040" width="10.109375" customWidth="1"/>
    <col min="12041" max="12041" width="10.33203125" customWidth="1"/>
    <col min="12285" max="12285" width="1" customWidth="1"/>
    <col min="12286" max="12286" width="3.5546875" customWidth="1"/>
    <col min="12287" max="12287" width="5.5546875" customWidth="1"/>
    <col min="12288" max="12288" width="5.33203125" customWidth="1"/>
    <col min="12289" max="12289" width="6.88671875" customWidth="1"/>
    <col min="12290" max="12290" width="7" customWidth="1"/>
    <col min="12291" max="12291" width="22.5546875" customWidth="1"/>
    <col min="12292" max="12292" width="10.33203125" customWidth="1"/>
    <col min="12293" max="12293" width="0" hidden="1" customWidth="1"/>
    <col min="12294" max="12294" width="10.109375" customWidth="1"/>
    <col min="12295" max="12295" width="9.33203125" bestFit="1" customWidth="1"/>
    <col min="12296" max="12296" width="10.109375" customWidth="1"/>
    <col min="12297" max="12297" width="10.33203125" customWidth="1"/>
    <col min="12541" max="12541" width="1" customWidth="1"/>
    <col min="12542" max="12542" width="3.5546875" customWidth="1"/>
    <col min="12543" max="12543" width="5.5546875" customWidth="1"/>
    <col min="12544" max="12544" width="5.33203125" customWidth="1"/>
    <col min="12545" max="12545" width="6.88671875" customWidth="1"/>
    <col min="12546" max="12546" width="7" customWidth="1"/>
    <col min="12547" max="12547" width="22.5546875" customWidth="1"/>
    <col min="12548" max="12548" width="10.33203125" customWidth="1"/>
    <col min="12549" max="12549" width="0" hidden="1" customWidth="1"/>
    <col min="12550" max="12550" width="10.109375" customWidth="1"/>
    <col min="12551" max="12551" width="9.33203125" bestFit="1" customWidth="1"/>
    <col min="12552" max="12552" width="10.109375" customWidth="1"/>
    <col min="12553" max="12553" width="10.33203125" customWidth="1"/>
    <col min="12797" max="12797" width="1" customWidth="1"/>
    <col min="12798" max="12798" width="3.5546875" customWidth="1"/>
    <col min="12799" max="12799" width="5.5546875" customWidth="1"/>
    <col min="12800" max="12800" width="5.33203125" customWidth="1"/>
    <col min="12801" max="12801" width="6.88671875" customWidth="1"/>
    <col min="12802" max="12802" width="7" customWidth="1"/>
    <col min="12803" max="12803" width="22.5546875" customWidth="1"/>
    <col min="12804" max="12804" width="10.33203125" customWidth="1"/>
    <col min="12805" max="12805" width="0" hidden="1" customWidth="1"/>
    <col min="12806" max="12806" width="10.109375" customWidth="1"/>
    <col min="12807" max="12807" width="9.33203125" bestFit="1" customWidth="1"/>
    <col min="12808" max="12808" width="10.109375" customWidth="1"/>
    <col min="12809" max="12809" width="10.33203125" customWidth="1"/>
    <col min="13053" max="13053" width="1" customWidth="1"/>
    <col min="13054" max="13054" width="3.5546875" customWidth="1"/>
    <col min="13055" max="13055" width="5.5546875" customWidth="1"/>
    <col min="13056" max="13056" width="5.33203125" customWidth="1"/>
    <col min="13057" max="13057" width="6.88671875" customWidth="1"/>
    <col min="13058" max="13058" width="7" customWidth="1"/>
    <col min="13059" max="13059" width="22.5546875" customWidth="1"/>
    <col min="13060" max="13060" width="10.33203125" customWidth="1"/>
    <col min="13061" max="13061" width="0" hidden="1" customWidth="1"/>
    <col min="13062" max="13062" width="10.109375" customWidth="1"/>
    <col min="13063" max="13063" width="9.33203125" bestFit="1" customWidth="1"/>
    <col min="13064" max="13064" width="10.109375" customWidth="1"/>
    <col min="13065" max="13065" width="10.33203125" customWidth="1"/>
    <col min="13309" max="13309" width="1" customWidth="1"/>
    <col min="13310" max="13310" width="3.5546875" customWidth="1"/>
    <col min="13311" max="13311" width="5.5546875" customWidth="1"/>
    <col min="13312" max="13312" width="5.33203125" customWidth="1"/>
    <col min="13313" max="13313" width="6.88671875" customWidth="1"/>
    <col min="13314" max="13314" width="7" customWidth="1"/>
    <col min="13315" max="13315" width="22.5546875" customWidth="1"/>
    <col min="13316" max="13316" width="10.33203125" customWidth="1"/>
    <col min="13317" max="13317" width="0" hidden="1" customWidth="1"/>
    <col min="13318" max="13318" width="10.109375" customWidth="1"/>
    <col min="13319" max="13319" width="9.33203125" bestFit="1" customWidth="1"/>
    <col min="13320" max="13320" width="10.109375" customWidth="1"/>
    <col min="13321" max="13321" width="10.33203125" customWidth="1"/>
    <col min="13565" max="13565" width="1" customWidth="1"/>
    <col min="13566" max="13566" width="3.5546875" customWidth="1"/>
    <col min="13567" max="13567" width="5.5546875" customWidth="1"/>
    <col min="13568" max="13568" width="5.33203125" customWidth="1"/>
    <col min="13569" max="13569" width="6.88671875" customWidth="1"/>
    <col min="13570" max="13570" width="7" customWidth="1"/>
    <col min="13571" max="13571" width="22.5546875" customWidth="1"/>
    <col min="13572" max="13572" width="10.33203125" customWidth="1"/>
    <col min="13573" max="13573" width="0" hidden="1" customWidth="1"/>
    <col min="13574" max="13574" width="10.109375" customWidth="1"/>
    <col min="13575" max="13575" width="9.33203125" bestFit="1" customWidth="1"/>
    <col min="13576" max="13576" width="10.109375" customWidth="1"/>
    <col min="13577" max="13577" width="10.33203125" customWidth="1"/>
    <col min="13821" max="13821" width="1" customWidth="1"/>
    <col min="13822" max="13822" width="3.5546875" customWidth="1"/>
    <col min="13823" max="13823" width="5.5546875" customWidth="1"/>
    <col min="13824" max="13824" width="5.33203125" customWidth="1"/>
    <col min="13825" max="13825" width="6.88671875" customWidth="1"/>
    <col min="13826" max="13826" width="7" customWidth="1"/>
    <col min="13827" max="13827" width="22.5546875" customWidth="1"/>
    <col min="13828" max="13828" width="10.33203125" customWidth="1"/>
    <col min="13829" max="13829" width="0" hidden="1" customWidth="1"/>
    <col min="13830" max="13830" width="10.109375" customWidth="1"/>
    <col min="13831" max="13831" width="9.33203125" bestFit="1" customWidth="1"/>
    <col min="13832" max="13832" width="10.109375" customWidth="1"/>
    <col min="13833" max="13833" width="10.33203125" customWidth="1"/>
    <col min="14077" max="14077" width="1" customWidth="1"/>
    <col min="14078" max="14078" width="3.5546875" customWidth="1"/>
    <col min="14079" max="14079" width="5.5546875" customWidth="1"/>
    <col min="14080" max="14080" width="5.33203125" customWidth="1"/>
    <col min="14081" max="14081" width="6.88671875" customWidth="1"/>
    <col min="14082" max="14082" width="7" customWidth="1"/>
    <col min="14083" max="14083" width="22.5546875" customWidth="1"/>
    <col min="14084" max="14084" width="10.33203125" customWidth="1"/>
    <col min="14085" max="14085" width="0" hidden="1" customWidth="1"/>
    <col min="14086" max="14086" width="10.109375" customWidth="1"/>
    <col min="14087" max="14087" width="9.33203125" bestFit="1" customWidth="1"/>
    <col min="14088" max="14088" width="10.109375" customWidth="1"/>
    <col min="14089" max="14089" width="10.33203125" customWidth="1"/>
    <col min="14333" max="14333" width="1" customWidth="1"/>
    <col min="14334" max="14334" width="3.5546875" customWidth="1"/>
    <col min="14335" max="14335" width="5.5546875" customWidth="1"/>
    <col min="14336" max="14336" width="5.33203125" customWidth="1"/>
    <col min="14337" max="14337" width="6.88671875" customWidth="1"/>
    <col min="14338" max="14338" width="7" customWidth="1"/>
    <col min="14339" max="14339" width="22.5546875" customWidth="1"/>
    <col min="14340" max="14340" width="10.33203125" customWidth="1"/>
    <col min="14341" max="14341" width="0" hidden="1" customWidth="1"/>
    <col min="14342" max="14342" width="10.109375" customWidth="1"/>
    <col min="14343" max="14343" width="9.33203125" bestFit="1" customWidth="1"/>
    <col min="14344" max="14344" width="10.109375" customWidth="1"/>
    <col min="14345" max="14345" width="10.33203125" customWidth="1"/>
    <col min="14589" max="14589" width="1" customWidth="1"/>
    <col min="14590" max="14590" width="3.5546875" customWidth="1"/>
    <col min="14591" max="14591" width="5.5546875" customWidth="1"/>
    <col min="14592" max="14592" width="5.33203125" customWidth="1"/>
    <col min="14593" max="14593" width="6.88671875" customWidth="1"/>
    <col min="14594" max="14594" width="7" customWidth="1"/>
    <col min="14595" max="14595" width="22.5546875" customWidth="1"/>
    <col min="14596" max="14596" width="10.33203125" customWidth="1"/>
    <col min="14597" max="14597" width="0" hidden="1" customWidth="1"/>
    <col min="14598" max="14598" width="10.109375" customWidth="1"/>
    <col min="14599" max="14599" width="9.33203125" bestFit="1" customWidth="1"/>
    <col min="14600" max="14600" width="10.109375" customWidth="1"/>
    <col min="14601" max="14601" width="10.33203125" customWidth="1"/>
    <col min="14845" max="14845" width="1" customWidth="1"/>
    <col min="14846" max="14846" width="3.5546875" customWidth="1"/>
    <col min="14847" max="14847" width="5.5546875" customWidth="1"/>
    <col min="14848" max="14848" width="5.33203125" customWidth="1"/>
    <col min="14849" max="14849" width="6.88671875" customWidth="1"/>
    <col min="14850" max="14850" width="7" customWidth="1"/>
    <col min="14851" max="14851" width="22.5546875" customWidth="1"/>
    <col min="14852" max="14852" width="10.33203125" customWidth="1"/>
    <col min="14853" max="14853" width="0" hidden="1" customWidth="1"/>
    <col min="14854" max="14854" width="10.109375" customWidth="1"/>
    <col min="14855" max="14855" width="9.33203125" bestFit="1" customWidth="1"/>
    <col min="14856" max="14856" width="10.109375" customWidth="1"/>
    <col min="14857" max="14857" width="10.33203125" customWidth="1"/>
    <col min="15101" max="15101" width="1" customWidth="1"/>
    <col min="15102" max="15102" width="3.5546875" customWidth="1"/>
    <col min="15103" max="15103" width="5.5546875" customWidth="1"/>
    <col min="15104" max="15104" width="5.33203125" customWidth="1"/>
    <col min="15105" max="15105" width="6.88671875" customWidth="1"/>
    <col min="15106" max="15106" width="7" customWidth="1"/>
    <col min="15107" max="15107" width="22.5546875" customWidth="1"/>
    <col min="15108" max="15108" width="10.33203125" customWidth="1"/>
    <col min="15109" max="15109" width="0" hidden="1" customWidth="1"/>
    <col min="15110" max="15110" width="10.109375" customWidth="1"/>
    <col min="15111" max="15111" width="9.33203125" bestFit="1" customWidth="1"/>
    <col min="15112" max="15112" width="10.109375" customWidth="1"/>
    <col min="15113" max="15113" width="10.33203125" customWidth="1"/>
    <col min="15357" max="15357" width="1" customWidth="1"/>
    <col min="15358" max="15358" width="3.5546875" customWidth="1"/>
    <col min="15359" max="15359" width="5.5546875" customWidth="1"/>
    <col min="15360" max="15360" width="5.33203125" customWidth="1"/>
    <col min="15361" max="15361" width="6.88671875" customWidth="1"/>
    <col min="15362" max="15362" width="7" customWidth="1"/>
    <col min="15363" max="15363" width="22.5546875" customWidth="1"/>
    <col min="15364" max="15364" width="10.33203125" customWidth="1"/>
    <col min="15365" max="15365" width="0" hidden="1" customWidth="1"/>
    <col min="15366" max="15366" width="10.109375" customWidth="1"/>
    <col min="15367" max="15367" width="9.33203125" bestFit="1" customWidth="1"/>
    <col min="15368" max="15368" width="10.109375" customWidth="1"/>
    <col min="15369" max="15369" width="10.33203125" customWidth="1"/>
    <col min="15613" max="15613" width="1" customWidth="1"/>
    <col min="15614" max="15614" width="3.5546875" customWidth="1"/>
    <col min="15615" max="15615" width="5.5546875" customWidth="1"/>
    <col min="15616" max="15616" width="5.33203125" customWidth="1"/>
    <col min="15617" max="15617" width="6.88671875" customWidth="1"/>
    <col min="15618" max="15618" width="7" customWidth="1"/>
    <col min="15619" max="15619" width="22.5546875" customWidth="1"/>
    <col min="15620" max="15620" width="10.33203125" customWidth="1"/>
    <col min="15621" max="15621" width="0" hidden="1" customWidth="1"/>
    <col min="15622" max="15622" width="10.109375" customWidth="1"/>
    <col min="15623" max="15623" width="9.33203125" bestFit="1" customWidth="1"/>
    <col min="15624" max="15624" width="10.109375" customWidth="1"/>
    <col min="15625" max="15625" width="10.33203125" customWidth="1"/>
    <col min="15869" max="15869" width="1" customWidth="1"/>
    <col min="15870" max="15870" width="3.5546875" customWidth="1"/>
    <col min="15871" max="15871" width="5.5546875" customWidth="1"/>
    <col min="15872" max="15872" width="5.33203125" customWidth="1"/>
    <col min="15873" max="15873" width="6.88671875" customWidth="1"/>
    <col min="15874" max="15874" width="7" customWidth="1"/>
    <col min="15875" max="15875" width="22.5546875" customWidth="1"/>
    <col min="15876" max="15876" width="10.33203125" customWidth="1"/>
    <col min="15877" max="15877" width="0" hidden="1" customWidth="1"/>
    <col min="15878" max="15878" width="10.109375" customWidth="1"/>
    <col min="15879" max="15879" width="9.33203125" bestFit="1" customWidth="1"/>
    <col min="15880" max="15880" width="10.109375" customWidth="1"/>
    <col min="15881" max="15881" width="10.33203125" customWidth="1"/>
    <col min="16125" max="16125" width="1" customWidth="1"/>
    <col min="16126" max="16126" width="3.5546875" customWidth="1"/>
    <col min="16127" max="16127" width="5.5546875" customWidth="1"/>
    <col min="16128" max="16128" width="5.33203125" customWidth="1"/>
    <col min="16129" max="16129" width="6.88671875" customWidth="1"/>
    <col min="16130" max="16130" width="7" customWidth="1"/>
    <col min="16131" max="16131" width="22.5546875" customWidth="1"/>
    <col min="16132" max="16132" width="10.33203125" customWidth="1"/>
    <col min="16133" max="16133" width="0" hidden="1" customWidth="1"/>
    <col min="16134" max="16134" width="10.109375" customWidth="1"/>
    <col min="16135" max="16135" width="9.33203125" bestFit="1" customWidth="1"/>
    <col min="16136" max="16136" width="10.109375" customWidth="1"/>
    <col min="16137" max="16137" width="10.33203125" customWidth="1"/>
  </cols>
  <sheetData>
    <row r="1" spans="2:14" ht="16.5" customHeight="1" thickBot="1" x14ac:dyDescent="0.35"/>
    <row r="2" spans="2:14" ht="16.5" customHeight="1" x14ac:dyDescent="0.3">
      <c r="B2" s="947" t="s">
        <v>230</v>
      </c>
      <c r="C2" s="948"/>
      <c r="D2" s="948"/>
      <c r="E2" s="948"/>
      <c r="F2" s="948"/>
      <c r="G2" s="949"/>
      <c r="H2" s="184"/>
      <c r="I2" s="184"/>
      <c r="J2" s="184"/>
      <c r="K2" s="184"/>
      <c r="L2" s="184"/>
      <c r="M2" s="184"/>
      <c r="N2" s="184"/>
    </row>
    <row r="3" spans="2:14" ht="42.75" customHeight="1" x14ac:dyDescent="0.3">
      <c r="B3" s="929" t="s">
        <v>0</v>
      </c>
      <c r="C3" s="930"/>
      <c r="D3" s="930"/>
      <c r="E3" s="930"/>
      <c r="F3" s="930"/>
      <c r="G3" s="931"/>
      <c r="H3" s="616" t="s">
        <v>372</v>
      </c>
      <c r="I3" s="617" t="s">
        <v>410</v>
      </c>
      <c r="J3" s="617" t="s">
        <v>473</v>
      </c>
      <c r="K3" s="617" t="s">
        <v>454</v>
      </c>
      <c r="L3" s="617" t="s">
        <v>355</v>
      </c>
      <c r="M3" s="617" t="s">
        <v>376</v>
      </c>
      <c r="N3" s="617" t="s">
        <v>474</v>
      </c>
    </row>
    <row r="4" spans="2:14" s="323" customFormat="1" ht="16.5" customHeight="1" x14ac:dyDescent="0.3">
      <c r="B4" s="950"/>
      <c r="C4" s="951"/>
      <c r="D4" s="951"/>
      <c r="E4" s="951"/>
      <c r="F4" s="951"/>
      <c r="G4" s="952"/>
    </row>
    <row r="5" spans="2:14" ht="16.5" customHeight="1" x14ac:dyDescent="0.3">
      <c r="B5" s="324" t="s">
        <v>186</v>
      </c>
      <c r="C5" s="325" t="s">
        <v>210</v>
      </c>
      <c r="D5" s="326" t="s">
        <v>188</v>
      </c>
      <c r="E5" s="326" t="s">
        <v>189</v>
      </c>
      <c r="F5" s="326" t="s">
        <v>211</v>
      </c>
      <c r="G5" s="188" t="s">
        <v>191</v>
      </c>
      <c r="H5" s="189">
        <f t="shared" ref="H5:I5" si="0">H6+H7</f>
        <v>5175.01</v>
      </c>
      <c r="I5" s="189">
        <f t="shared" si="0"/>
        <v>8796.61</v>
      </c>
      <c r="J5" s="189">
        <f t="shared" ref="J5" si="1">J6+J7</f>
        <v>118011.8</v>
      </c>
      <c r="K5" s="189">
        <f t="shared" ref="K5" si="2">K6+K7</f>
        <v>153012.04999999999</v>
      </c>
      <c r="L5" s="189">
        <f t="shared" ref="L5:N5" si="3">L6+L7</f>
        <v>18000</v>
      </c>
      <c r="M5" s="835">
        <f t="shared" si="3"/>
        <v>3800</v>
      </c>
      <c r="N5" s="835">
        <f t="shared" si="3"/>
        <v>3800</v>
      </c>
    </row>
    <row r="6" spans="2:14" ht="27.75" customHeight="1" x14ac:dyDescent="0.3">
      <c r="B6" s="327"/>
      <c r="C6" s="70"/>
      <c r="D6" s="203"/>
      <c r="E6" s="203" t="s">
        <v>231</v>
      </c>
      <c r="F6" s="328">
        <v>620</v>
      </c>
      <c r="G6" s="197" t="s">
        <v>75</v>
      </c>
      <c r="H6" s="75">
        <v>0</v>
      </c>
      <c r="I6" s="749">
        <v>0</v>
      </c>
      <c r="J6" s="68">
        <v>0</v>
      </c>
      <c r="K6" s="68">
        <v>0</v>
      </c>
      <c r="L6" s="787">
        <v>0</v>
      </c>
      <c r="M6" s="749">
        <v>0</v>
      </c>
      <c r="N6" s="75">
        <v>0</v>
      </c>
    </row>
    <row r="7" spans="2:14" ht="16.5" customHeight="1" x14ac:dyDescent="0.3">
      <c r="B7" s="327"/>
      <c r="C7" s="70"/>
      <c r="D7" s="261"/>
      <c r="E7" s="261" t="s">
        <v>231</v>
      </c>
      <c r="F7" s="196">
        <v>630</v>
      </c>
      <c r="G7" s="203" t="s">
        <v>19</v>
      </c>
      <c r="H7" s="79">
        <v>5175.01</v>
      </c>
      <c r="I7" s="79">
        <f>SUM(I8:I10)</f>
        <v>8796.61</v>
      </c>
      <c r="J7" s="755">
        <f>SUM(J8:J10)</f>
        <v>118011.8</v>
      </c>
      <c r="K7" s="755">
        <f>SUM(K8:K10)</f>
        <v>153012.04999999999</v>
      </c>
      <c r="L7" s="812">
        <f>L8+L9+L10</f>
        <v>18000</v>
      </c>
      <c r="M7" s="755">
        <f>M8+M9</f>
        <v>3800</v>
      </c>
      <c r="N7" s="79">
        <f>N8+N9</f>
        <v>3800</v>
      </c>
    </row>
    <row r="8" spans="2:14" ht="16.5" customHeight="1" x14ac:dyDescent="0.3">
      <c r="B8" s="327"/>
      <c r="C8" s="70"/>
      <c r="D8" s="261"/>
      <c r="E8" s="261" t="s">
        <v>231</v>
      </c>
      <c r="F8" s="200">
        <v>633</v>
      </c>
      <c r="G8" s="199" t="s">
        <v>67</v>
      </c>
      <c r="H8" s="44">
        <v>3781.01</v>
      </c>
      <c r="I8" s="163">
        <v>2996.61</v>
      </c>
      <c r="J8" s="68">
        <v>3000</v>
      </c>
      <c r="K8" s="68">
        <v>3000</v>
      </c>
      <c r="L8" s="681">
        <v>4000</v>
      </c>
      <c r="M8" s="752">
        <v>2800</v>
      </c>
      <c r="N8" s="68">
        <v>2800</v>
      </c>
    </row>
    <row r="9" spans="2:14" ht="16.5" customHeight="1" x14ac:dyDescent="0.3">
      <c r="B9" s="327"/>
      <c r="C9" s="70"/>
      <c r="D9" s="261"/>
      <c r="E9" s="261" t="s">
        <v>231</v>
      </c>
      <c r="F9" s="198">
        <v>635</v>
      </c>
      <c r="G9" s="261" t="s">
        <v>72</v>
      </c>
      <c r="H9" s="68">
        <v>1394</v>
      </c>
      <c r="I9" s="163">
        <v>3719</v>
      </c>
      <c r="J9" s="68">
        <v>111607</v>
      </c>
      <c r="K9" s="68">
        <v>146607.25</v>
      </c>
      <c r="L9" s="681">
        <v>10000</v>
      </c>
      <c r="M9" s="752">
        <v>1000</v>
      </c>
      <c r="N9" s="68">
        <v>1000</v>
      </c>
    </row>
    <row r="10" spans="2:14" ht="16.5" customHeight="1" x14ac:dyDescent="0.3">
      <c r="B10" s="327"/>
      <c r="C10" s="70"/>
      <c r="D10" s="261"/>
      <c r="E10" s="261" t="s">
        <v>231</v>
      </c>
      <c r="F10" s="198">
        <v>637</v>
      </c>
      <c r="G10" s="285" t="s">
        <v>52</v>
      </c>
      <c r="H10" s="68">
        <v>0</v>
      </c>
      <c r="I10" s="163">
        <v>2081</v>
      </c>
      <c r="J10" s="68">
        <v>3404.8</v>
      </c>
      <c r="K10" s="68">
        <v>3404.8</v>
      </c>
      <c r="L10" s="681">
        <v>4000</v>
      </c>
      <c r="M10" s="752">
        <v>0</v>
      </c>
      <c r="N10" s="68">
        <v>0</v>
      </c>
    </row>
    <row r="11" spans="2:14" ht="16.5" customHeight="1" x14ac:dyDescent="0.3">
      <c r="B11" s="327"/>
      <c r="C11" s="70"/>
      <c r="D11" s="70"/>
      <c r="E11" s="70"/>
      <c r="F11" s="70"/>
      <c r="G11" s="70"/>
      <c r="N11" s="857"/>
    </row>
    <row r="12" spans="2:14" ht="16.5" customHeight="1" x14ac:dyDescent="0.3">
      <c r="B12" s="953" t="s">
        <v>104</v>
      </c>
      <c r="C12" s="954"/>
      <c r="D12" s="954"/>
      <c r="E12" s="954"/>
      <c r="F12" s="954"/>
      <c r="G12" s="954"/>
      <c r="H12" s="49"/>
      <c r="I12" s="49"/>
      <c r="J12" s="49"/>
      <c r="K12" s="49"/>
      <c r="L12" s="49"/>
      <c r="M12" s="854"/>
      <c r="N12" s="854"/>
    </row>
    <row r="13" spans="2:14" ht="16.5" customHeight="1" x14ac:dyDescent="0.3">
      <c r="B13" s="329" t="s">
        <v>186</v>
      </c>
      <c r="C13" s="330" t="s">
        <v>210</v>
      </c>
      <c r="D13" s="331" t="s">
        <v>188</v>
      </c>
      <c r="E13" s="331" t="s">
        <v>189</v>
      </c>
      <c r="F13" s="331" t="s">
        <v>211</v>
      </c>
      <c r="G13" s="332" t="s">
        <v>191</v>
      </c>
      <c r="H13" s="189">
        <f t="shared" ref="H13:I13" si="4">SUM(H14:H16)</f>
        <v>8975.5400000000009</v>
      </c>
      <c r="I13" s="189">
        <f t="shared" si="4"/>
        <v>207005.06</v>
      </c>
      <c r="J13" s="189">
        <f t="shared" ref="J13" si="5">SUM(J14:J16)</f>
        <v>21000</v>
      </c>
      <c r="K13" s="189">
        <f t="shared" ref="K13:L13" si="6">SUM(K14:K16)</f>
        <v>21000</v>
      </c>
      <c r="L13" s="189">
        <f t="shared" si="6"/>
        <v>30000</v>
      </c>
      <c r="M13" s="835">
        <f t="shared" ref="M13:N13" si="7">SUM(M14:M16)</f>
        <v>30000</v>
      </c>
      <c r="N13" s="835">
        <f t="shared" si="7"/>
        <v>30000</v>
      </c>
    </row>
    <row r="14" spans="2:14" ht="29.25" customHeight="1" x14ac:dyDescent="0.3">
      <c r="B14" s="237"/>
      <c r="C14" s="237"/>
      <c r="D14" s="237"/>
      <c r="E14" s="333" t="s">
        <v>231</v>
      </c>
      <c r="F14" s="334">
        <v>717</v>
      </c>
      <c r="G14" s="335" t="s">
        <v>392</v>
      </c>
      <c r="H14" s="49">
        <v>3161.86</v>
      </c>
      <c r="I14" s="49">
        <v>0</v>
      </c>
      <c r="J14" s="49">
        <v>0</v>
      </c>
      <c r="K14" s="428">
        <v>0</v>
      </c>
      <c r="L14" s="428">
        <v>0</v>
      </c>
      <c r="M14" s="829">
        <v>0</v>
      </c>
      <c r="N14" s="854">
        <v>0</v>
      </c>
    </row>
    <row r="15" spans="2:14" ht="29.25" customHeight="1" x14ac:dyDescent="0.3">
      <c r="B15" s="700"/>
      <c r="C15" s="701"/>
      <c r="D15" s="701"/>
      <c r="E15" s="702" t="s">
        <v>231</v>
      </c>
      <c r="F15" s="703">
        <v>717</v>
      </c>
      <c r="G15" s="335" t="s">
        <v>407</v>
      </c>
      <c r="H15" s="49">
        <v>0</v>
      </c>
      <c r="I15" s="49">
        <v>203723.46</v>
      </c>
      <c r="J15" s="49">
        <v>18000</v>
      </c>
      <c r="K15" s="428">
        <v>18000</v>
      </c>
      <c r="L15" s="428">
        <v>30000</v>
      </c>
      <c r="M15" s="829">
        <v>30000</v>
      </c>
      <c r="N15" s="854">
        <v>30000</v>
      </c>
    </row>
    <row r="16" spans="2:14" ht="30" customHeight="1" thickBot="1" x14ac:dyDescent="0.35">
      <c r="B16" s="336"/>
      <c r="C16" s="337"/>
      <c r="D16" s="337"/>
      <c r="E16" s="338" t="s">
        <v>231</v>
      </c>
      <c r="F16" s="339">
        <v>716</v>
      </c>
      <c r="G16" s="335" t="s">
        <v>229</v>
      </c>
      <c r="H16" s="49">
        <v>5813.68</v>
      </c>
      <c r="I16" s="49">
        <v>3281.6</v>
      </c>
      <c r="J16" s="49">
        <v>3000</v>
      </c>
      <c r="K16" s="428">
        <v>3000</v>
      </c>
      <c r="L16" s="428">
        <v>0</v>
      </c>
      <c r="M16" s="829">
        <v>0</v>
      </c>
      <c r="N16" s="854">
        <v>0</v>
      </c>
    </row>
    <row r="18" spans="2:13" ht="16.5" customHeight="1" x14ac:dyDescent="0.3">
      <c r="B18" s="955" t="s">
        <v>208</v>
      </c>
      <c r="C18" s="956"/>
      <c r="D18" s="956"/>
      <c r="E18" s="956"/>
      <c r="F18" s="956"/>
      <c r="G18" s="956"/>
      <c r="H18" s="340">
        <f t="shared" ref="H18:M18" si="8">H5+H13</f>
        <v>14150.550000000001</v>
      </c>
      <c r="I18" s="340">
        <f t="shared" si="8"/>
        <v>215801.66999999998</v>
      </c>
      <c r="J18" s="340">
        <f t="shared" si="8"/>
        <v>139011.79999999999</v>
      </c>
      <c r="K18" s="340">
        <f t="shared" si="8"/>
        <v>174012.05</v>
      </c>
      <c r="L18" s="340">
        <f t="shared" si="8"/>
        <v>48000</v>
      </c>
      <c r="M18" s="340">
        <f t="shared" si="8"/>
        <v>33800</v>
      </c>
    </row>
    <row r="21" spans="2:13" ht="16.5" customHeight="1" x14ac:dyDescent="0.3">
      <c r="C21" s="4"/>
    </row>
  </sheetData>
  <mergeCells count="5">
    <mergeCell ref="B2:G2"/>
    <mergeCell ref="B3:G3"/>
    <mergeCell ref="B4:G4"/>
    <mergeCell ref="B12:G12"/>
    <mergeCell ref="B18:G18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22"/>
  <sheetViews>
    <sheetView topLeftCell="A391" workbookViewId="0">
      <selection activeCell="O4" sqref="O4"/>
    </sheetView>
  </sheetViews>
  <sheetFormatPr defaultRowHeight="14.4" x14ac:dyDescent="0.3"/>
  <cols>
    <col min="1" max="1" width="3.5546875" customWidth="1"/>
    <col min="2" max="2" width="3.88671875" customWidth="1"/>
    <col min="3" max="3" width="4" customWidth="1"/>
    <col min="4" max="4" width="6.88671875" customWidth="1"/>
    <col min="5" max="5" width="7.109375" customWidth="1"/>
    <col min="6" max="6" width="28.5546875" customWidth="1"/>
    <col min="7" max="7" width="9.88671875" customWidth="1"/>
    <col min="8" max="8" width="10.33203125" customWidth="1"/>
    <col min="9" max="9" width="9.88671875" customWidth="1"/>
    <col min="10" max="10" width="10.44140625" customWidth="1"/>
    <col min="11" max="11" width="9.44140625" bestFit="1" customWidth="1"/>
    <col min="12" max="12" width="9.5546875" customWidth="1"/>
    <col min="13" max="13" width="9.44140625" customWidth="1"/>
    <col min="14" max="14" width="14.109375" customWidth="1"/>
    <col min="15" max="15" width="11" customWidth="1"/>
    <col min="257" max="257" width="4.109375" customWidth="1"/>
    <col min="258" max="258" width="4.5546875" customWidth="1"/>
    <col min="259" max="259" width="4.44140625" bestFit="1" customWidth="1"/>
    <col min="260" max="260" width="7.5546875" bestFit="1" customWidth="1"/>
    <col min="261" max="261" width="7.109375" customWidth="1"/>
    <col min="262" max="262" width="32.33203125" customWidth="1"/>
    <col min="263" max="263" width="10.5546875" bestFit="1" customWidth="1"/>
    <col min="264" max="264" width="11.44140625" customWidth="1"/>
    <col min="265" max="265" width="11.5546875" customWidth="1"/>
    <col min="266" max="266" width="12" customWidth="1"/>
    <col min="267" max="267" width="9.44140625" bestFit="1" customWidth="1"/>
    <col min="268" max="268" width="10.5546875" customWidth="1"/>
    <col min="269" max="269" width="9.6640625" customWidth="1"/>
    <col min="270" max="270" width="14.109375" bestFit="1" customWidth="1"/>
    <col min="271" max="271" width="11" customWidth="1"/>
    <col min="513" max="513" width="4.109375" customWidth="1"/>
    <col min="514" max="514" width="4.5546875" customWidth="1"/>
    <col min="515" max="515" width="4.44140625" bestFit="1" customWidth="1"/>
    <col min="516" max="516" width="7.5546875" bestFit="1" customWidth="1"/>
    <col min="517" max="517" width="7.109375" customWidth="1"/>
    <col min="518" max="518" width="32.33203125" customWidth="1"/>
    <col min="519" max="519" width="10.5546875" bestFit="1" customWidth="1"/>
    <col min="520" max="520" width="11.44140625" customWidth="1"/>
    <col min="521" max="521" width="11.5546875" customWidth="1"/>
    <col min="522" max="522" width="12" customWidth="1"/>
    <col min="523" max="523" width="9.44140625" bestFit="1" customWidth="1"/>
    <col min="524" max="524" width="10.5546875" customWidth="1"/>
    <col min="525" max="525" width="9.6640625" customWidth="1"/>
    <col min="526" max="526" width="14.109375" bestFit="1" customWidth="1"/>
    <col min="527" max="527" width="11" customWidth="1"/>
    <col min="769" max="769" width="4.109375" customWidth="1"/>
    <col min="770" max="770" width="4.5546875" customWidth="1"/>
    <col min="771" max="771" width="4.44140625" bestFit="1" customWidth="1"/>
    <col min="772" max="772" width="7.5546875" bestFit="1" customWidth="1"/>
    <col min="773" max="773" width="7.109375" customWidth="1"/>
    <col min="774" max="774" width="32.33203125" customWidth="1"/>
    <col min="775" max="775" width="10.5546875" bestFit="1" customWidth="1"/>
    <col min="776" max="776" width="11.44140625" customWidth="1"/>
    <col min="777" max="777" width="11.5546875" customWidth="1"/>
    <col min="778" max="778" width="12" customWidth="1"/>
    <col min="779" max="779" width="9.44140625" bestFit="1" customWidth="1"/>
    <col min="780" max="780" width="10.5546875" customWidth="1"/>
    <col min="781" max="781" width="9.6640625" customWidth="1"/>
    <col min="782" max="782" width="14.109375" bestFit="1" customWidth="1"/>
    <col min="783" max="783" width="11" customWidth="1"/>
    <col min="1025" max="1025" width="4.109375" customWidth="1"/>
    <col min="1026" max="1026" width="4.5546875" customWidth="1"/>
    <col min="1027" max="1027" width="4.44140625" bestFit="1" customWidth="1"/>
    <col min="1028" max="1028" width="7.5546875" bestFit="1" customWidth="1"/>
    <col min="1029" max="1029" width="7.109375" customWidth="1"/>
    <col min="1030" max="1030" width="32.33203125" customWidth="1"/>
    <col min="1031" max="1031" width="10.5546875" bestFit="1" customWidth="1"/>
    <col min="1032" max="1032" width="11.44140625" customWidth="1"/>
    <col min="1033" max="1033" width="11.5546875" customWidth="1"/>
    <col min="1034" max="1034" width="12" customWidth="1"/>
    <col min="1035" max="1035" width="9.44140625" bestFit="1" customWidth="1"/>
    <col min="1036" max="1036" width="10.5546875" customWidth="1"/>
    <col min="1037" max="1037" width="9.6640625" customWidth="1"/>
    <col min="1038" max="1038" width="14.109375" bestFit="1" customWidth="1"/>
    <col min="1039" max="1039" width="11" customWidth="1"/>
    <col min="1281" max="1281" width="4.109375" customWidth="1"/>
    <col min="1282" max="1282" width="4.5546875" customWidth="1"/>
    <col min="1283" max="1283" width="4.44140625" bestFit="1" customWidth="1"/>
    <col min="1284" max="1284" width="7.5546875" bestFit="1" customWidth="1"/>
    <col min="1285" max="1285" width="7.109375" customWidth="1"/>
    <col min="1286" max="1286" width="32.33203125" customWidth="1"/>
    <col min="1287" max="1287" width="10.5546875" bestFit="1" customWidth="1"/>
    <col min="1288" max="1288" width="11.44140625" customWidth="1"/>
    <col min="1289" max="1289" width="11.5546875" customWidth="1"/>
    <col min="1290" max="1290" width="12" customWidth="1"/>
    <col min="1291" max="1291" width="9.44140625" bestFit="1" customWidth="1"/>
    <col min="1292" max="1292" width="10.5546875" customWidth="1"/>
    <col min="1293" max="1293" width="9.6640625" customWidth="1"/>
    <col min="1294" max="1294" width="14.109375" bestFit="1" customWidth="1"/>
    <col min="1295" max="1295" width="11" customWidth="1"/>
    <col min="1537" max="1537" width="4.109375" customWidth="1"/>
    <col min="1538" max="1538" width="4.5546875" customWidth="1"/>
    <col min="1539" max="1539" width="4.44140625" bestFit="1" customWidth="1"/>
    <col min="1540" max="1540" width="7.5546875" bestFit="1" customWidth="1"/>
    <col min="1541" max="1541" width="7.109375" customWidth="1"/>
    <col min="1542" max="1542" width="32.33203125" customWidth="1"/>
    <col min="1543" max="1543" width="10.5546875" bestFit="1" customWidth="1"/>
    <col min="1544" max="1544" width="11.44140625" customWidth="1"/>
    <col min="1545" max="1545" width="11.5546875" customWidth="1"/>
    <col min="1546" max="1546" width="12" customWidth="1"/>
    <col min="1547" max="1547" width="9.44140625" bestFit="1" customWidth="1"/>
    <col min="1548" max="1548" width="10.5546875" customWidth="1"/>
    <col min="1549" max="1549" width="9.6640625" customWidth="1"/>
    <col min="1550" max="1550" width="14.109375" bestFit="1" customWidth="1"/>
    <col min="1551" max="1551" width="11" customWidth="1"/>
    <col min="1793" max="1793" width="4.109375" customWidth="1"/>
    <col min="1794" max="1794" width="4.5546875" customWidth="1"/>
    <col min="1795" max="1795" width="4.44140625" bestFit="1" customWidth="1"/>
    <col min="1796" max="1796" width="7.5546875" bestFit="1" customWidth="1"/>
    <col min="1797" max="1797" width="7.109375" customWidth="1"/>
    <col min="1798" max="1798" width="32.33203125" customWidth="1"/>
    <col min="1799" max="1799" width="10.5546875" bestFit="1" customWidth="1"/>
    <col min="1800" max="1800" width="11.44140625" customWidth="1"/>
    <col min="1801" max="1801" width="11.5546875" customWidth="1"/>
    <col min="1802" max="1802" width="12" customWidth="1"/>
    <col min="1803" max="1803" width="9.44140625" bestFit="1" customWidth="1"/>
    <col min="1804" max="1804" width="10.5546875" customWidth="1"/>
    <col min="1805" max="1805" width="9.6640625" customWidth="1"/>
    <col min="1806" max="1806" width="14.109375" bestFit="1" customWidth="1"/>
    <col min="1807" max="1807" width="11" customWidth="1"/>
    <col min="2049" max="2049" width="4.109375" customWidth="1"/>
    <col min="2050" max="2050" width="4.5546875" customWidth="1"/>
    <col min="2051" max="2051" width="4.44140625" bestFit="1" customWidth="1"/>
    <col min="2052" max="2052" width="7.5546875" bestFit="1" customWidth="1"/>
    <col min="2053" max="2053" width="7.109375" customWidth="1"/>
    <col min="2054" max="2054" width="32.33203125" customWidth="1"/>
    <col min="2055" max="2055" width="10.5546875" bestFit="1" customWidth="1"/>
    <col min="2056" max="2056" width="11.44140625" customWidth="1"/>
    <col min="2057" max="2057" width="11.5546875" customWidth="1"/>
    <col min="2058" max="2058" width="12" customWidth="1"/>
    <col min="2059" max="2059" width="9.44140625" bestFit="1" customWidth="1"/>
    <col min="2060" max="2060" width="10.5546875" customWidth="1"/>
    <col min="2061" max="2061" width="9.6640625" customWidth="1"/>
    <col min="2062" max="2062" width="14.109375" bestFit="1" customWidth="1"/>
    <col min="2063" max="2063" width="11" customWidth="1"/>
    <col min="2305" max="2305" width="4.109375" customWidth="1"/>
    <col min="2306" max="2306" width="4.5546875" customWidth="1"/>
    <col min="2307" max="2307" width="4.44140625" bestFit="1" customWidth="1"/>
    <col min="2308" max="2308" width="7.5546875" bestFit="1" customWidth="1"/>
    <col min="2309" max="2309" width="7.109375" customWidth="1"/>
    <col min="2310" max="2310" width="32.33203125" customWidth="1"/>
    <col min="2311" max="2311" width="10.5546875" bestFit="1" customWidth="1"/>
    <col min="2312" max="2312" width="11.44140625" customWidth="1"/>
    <col min="2313" max="2313" width="11.5546875" customWidth="1"/>
    <col min="2314" max="2314" width="12" customWidth="1"/>
    <col min="2315" max="2315" width="9.44140625" bestFit="1" customWidth="1"/>
    <col min="2316" max="2316" width="10.5546875" customWidth="1"/>
    <col min="2317" max="2317" width="9.6640625" customWidth="1"/>
    <col min="2318" max="2318" width="14.109375" bestFit="1" customWidth="1"/>
    <col min="2319" max="2319" width="11" customWidth="1"/>
    <col min="2561" max="2561" width="4.109375" customWidth="1"/>
    <col min="2562" max="2562" width="4.5546875" customWidth="1"/>
    <col min="2563" max="2563" width="4.44140625" bestFit="1" customWidth="1"/>
    <col min="2564" max="2564" width="7.5546875" bestFit="1" customWidth="1"/>
    <col min="2565" max="2565" width="7.109375" customWidth="1"/>
    <col min="2566" max="2566" width="32.33203125" customWidth="1"/>
    <col min="2567" max="2567" width="10.5546875" bestFit="1" customWidth="1"/>
    <col min="2568" max="2568" width="11.44140625" customWidth="1"/>
    <col min="2569" max="2569" width="11.5546875" customWidth="1"/>
    <col min="2570" max="2570" width="12" customWidth="1"/>
    <col min="2571" max="2571" width="9.44140625" bestFit="1" customWidth="1"/>
    <col min="2572" max="2572" width="10.5546875" customWidth="1"/>
    <col min="2573" max="2573" width="9.6640625" customWidth="1"/>
    <col min="2574" max="2574" width="14.109375" bestFit="1" customWidth="1"/>
    <col min="2575" max="2575" width="11" customWidth="1"/>
    <col min="2817" max="2817" width="4.109375" customWidth="1"/>
    <col min="2818" max="2818" width="4.5546875" customWidth="1"/>
    <col min="2819" max="2819" width="4.44140625" bestFit="1" customWidth="1"/>
    <col min="2820" max="2820" width="7.5546875" bestFit="1" customWidth="1"/>
    <col min="2821" max="2821" width="7.109375" customWidth="1"/>
    <col min="2822" max="2822" width="32.33203125" customWidth="1"/>
    <col min="2823" max="2823" width="10.5546875" bestFit="1" customWidth="1"/>
    <col min="2824" max="2824" width="11.44140625" customWidth="1"/>
    <col min="2825" max="2825" width="11.5546875" customWidth="1"/>
    <col min="2826" max="2826" width="12" customWidth="1"/>
    <col min="2827" max="2827" width="9.44140625" bestFit="1" customWidth="1"/>
    <col min="2828" max="2828" width="10.5546875" customWidth="1"/>
    <col min="2829" max="2829" width="9.6640625" customWidth="1"/>
    <col min="2830" max="2830" width="14.109375" bestFit="1" customWidth="1"/>
    <col min="2831" max="2831" width="11" customWidth="1"/>
    <col min="3073" max="3073" width="4.109375" customWidth="1"/>
    <col min="3074" max="3074" width="4.5546875" customWidth="1"/>
    <col min="3075" max="3075" width="4.44140625" bestFit="1" customWidth="1"/>
    <col min="3076" max="3076" width="7.5546875" bestFit="1" customWidth="1"/>
    <col min="3077" max="3077" width="7.109375" customWidth="1"/>
    <col min="3078" max="3078" width="32.33203125" customWidth="1"/>
    <col min="3079" max="3079" width="10.5546875" bestFit="1" customWidth="1"/>
    <col min="3080" max="3080" width="11.44140625" customWidth="1"/>
    <col min="3081" max="3081" width="11.5546875" customWidth="1"/>
    <col min="3082" max="3082" width="12" customWidth="1"/>
    <col min="3083" max="3083" width="9.44140625" bestFit="1" customWidth="1"/>
    <col min="3084" max="3084" width="10.5546875" customWidth="1"/>
    <col min="3085" max="3085" width="9.6640625" customWidth="1"/>
    <col min="3086" max="3086" width="14.109375" bestFit="1" customWidth="1"/>
    <col min="3087" max="3087" width="11" customWidth="1"/>
    <col min="3329" max="3329" width="4.109375" customWidth="1"/>
    <col min="3330" max="3330" width="4.5546875" customWidth="1"/>
    <col min="3331" max="3331" width="4.44140625" bestFit="1" customWidth="1"/>
    <col min="3332" max="3332" width="7.5546875" bestFit="1" customWidth="1"/>
    <col min="3333" max="3333" width="7.109375" customWidth="1"/>
    <col min="3334" max="3334" width="32.33203125" customWidth="1"/>
    <col min="3335" max="3335" width="10.5546875" bestFit="1" customWidth="1"/>
    <col min="3336" max="3336" width="11.44140625" customWidth="1"/>
    <col min="3337" max="3337" width="11.5546875" customWidth="1"/>
    <col min="3338" max="3338" width="12" customWidth="1"/>
    <col min="3339" max="3339" width="9.44140625" bestFit="1" customWidth="1"/>
    <col min="3340" max="3340" width="10.5546875" customWidth="1"/>
    <col min="3341" max="3341" width="9.6640625" customWidth="1"/>
    <col min="3342" max="3342" width="14.109375" bestFit="1" customWidth="1"/>
    <col min="3343" max="3343" width="11" customWidth="1"/>
    <col min="3585" max="3585" width="4.109375" customWidth="1"/>
    <col min="3586" max="3586" width="4.5546875" customWidth="1"/>
    <col min="3587" max="3587" width="4.44140625" bestFit="1" customWidth="1"/>
    <col min="3588" max="3588" width="7.5546875" bestFit="1" customWidth="1"/>
    <col min="3589" max="3589" width="7.109375" customWidth="1"/>
    <col min="3590" max="3590" width="32.33203125" customWidth="1"/>
    <col min="3591" max="3591" width="10.5546875" bestFit="1" customWidth="1"/>
    <col min="3592" max="3592" width="11.44140625" customWidth="1"/>
    <col min="3593" max="3593" width="11.5546875" customWidth="1"/>
    <col min="3594" max="3594" width="12" customWidth="1"/>
    <col min="3595" max="3595" width="9.44140625" bestFit="1" customWidth="1"/>
    <col min="3596" max="3596" width="10.5546875" customWidth="1"/>
    <col min="3597" max="3597" width="9.6640625" customWidth="1"/>
    <col min="3598" max="3598" width="14.109375" bestFit="1" customWidth="1"/>
    <col min="3599" max="3599" width="11" customWidth="1"/>
    <col min="3841" max="3841" width="4.109375" customWidth="1"/>
    <col min="3842" max="3842" width="4.5546875" customWidth="1"/>
    <col min="3843" max="3843" width="4.44140625" bestFit="1" customWidth="1"/>
    <col min="3844" max="3844" width="7.5546875" bestFit="1" customWidth="1"/>
    <col min="3845" max="3845" width="7.109375" customWidth="1"/>
    <col min="3846" max="3846" width="32.33203125" customWidth="1"/>
    <col min="3847" max="3847" width="10.5546875" bestFit="1" customWidth="1"/>
    <col min="3848" max="3848" width="11.44140625" customWidth="1"/>
    <col min="3849" max="3849" width="11.5546875" customWidth="1"/>
    <col min="3850" max="3850" width="12" customWidth="1"/>
    <col min="3851" max="3851" width="9.44140625" bestFit="1" customWidth="1"/>
    <col min="3852" max="3852" width="10.5546875" customWidth="1"/>
    <col min="3853" max="3853" width="9.6640625" customWidth="1"/>
    <col min="3854" max="3854" width="14.109375" bestFit="1" customWidth="1"/>
    <col min="3855" max="3855" width="11" customWidth="1"/>
    <col min="4097" max="4097" width="4.109375" customWidth="1"/>
    <col min="4098" max="4098" width="4.5546875" customWidth="1"/>
    <col min="4099" max="4099" width="4.44140625" bestFit="1" customWidth="1"/>
    <col min="4100" max="4100" width="7.5546875" bestFit="1" customWidth="1"/>
    <col min="4101" max="4101" width="7.109375" customWidth="1"/>
    <col min="4102" max="4102" width="32.33203125" customWidth="1"/>
    <col min="4103" max="4103" width="10.5546875" bestFit="1" customWidth="1"/>
    <col min="4104" max="4104" width="11.44140625" customWidth="1"/>
    <col min="4105" max="4105" width="11.5546875" customWidth="1"/>
    <col min="4106" max="4106" width="12" customWidth="1"/>
    <col min="4107" max="4107" width="9.44140625" bestFit="1" customWidth="1"/>
    <col min="4108" max="4108" width="10.5546875" customWidth="1"/>
    <col min="4109" max="4109" width="9.6640625" customWidth="1"/>
    <col min="4110" max="4110" width="14.109375" bestFit="1" customWidth="1"/>
    <col min="4111" max="4111" width="11" customWidth="1"/>
    <col min="4353" max="4353" width="4.109375" customWidth="1"/>
    <col min="4354" max="4354" width="4.5546875" customWidth="1"/>
    <col min="4355" max="4355" width="4.44140625" bestFit="1" customWidth="1"/>
    <col min="4356" max="4356" width="7.5546875" bestFit="1" customWidth="1"/>
    <col min="4357" max="4357" width="7.109375" customWidth="1"/>
    <col min="4358" max="4358" width="32.33203125" customWidth="1"/>
    <col min="4359" max="4359" width="10.5546875" bestFit="1" customWidth="1"/>
    <col min="4360" max="4360" width="11.44140625" customWidth="1"/>
    <col min="4361" max="4361" width="11.5546875" customWidth="1"/>
    <col min="4362" max="4362" width="12" customWidth="1"/>
    <col min="4363" max="4363" width="9.44140625" bestFit="1" customWidth="1"/>
    <col min="4364" max="4364" width="10.5546875" customWidth="1"/>
    <col min="4365" max="4365" width="9.6640625" customWidth="1"/>
    <col min="4366" max="4366" width="14.109375" bestFit="1" customWidth="1"/>
    <col min="4367" max="4367" width="11" customWidth="1"/>
    <col min="4609" max="4609" width="4.109375" customWidth="1"/>
    <col min="4610" max="4610" width="4.5546875" customWidth="1"/>
    <col min="4611" max="4611" width="4.44140625" bestFit="1" customWidth="1"/>
    <col min="4612" max="4612" width="7.5546875" bestFit="1" customWidth="1"/>
    <col min="4613" max="4613" width="7.109375" customWidth="1"/>
    <col min="4614" max="4614" width="32.33203125" customWidth="1"/>
    <col min="4615" max="4615" width="10.5546875" bestFit="1" customWidth="1"/>
    <col min="4616" max="4616" width="11.44140625" customWidth="1"/>
    <col min="4617" max="4617" width="11.5546875" customWidth="1"/>
    <col min="4618" max="4618" width="12" customWidth="1"/>
    <col min="4619" max="4619" width="9.44140625" bestFit="1" customWidth="1"/>
    <col min="4620" max="4620" width="10.5546875" customWidth="1"/>
    <col min="4621" max="4621" width="9.6640625" customWidth="1"/>
    <col min="4622" max="4622" width="14.109375" bestFit="1" customWidth="1"/>
    <col min="4623" max="4623" width="11" customWidth="1"/>
    <col min="4865" max="4865" width="4.109375" customWidth="1"/>
    <col min="4866" max="4866" width="4.5546875" customWidth="1"/>
    <col min="4867" max="4867" width="4.44140625" bestFit="1" customWidth="1"/>
    <col min="4868" max="4868" width="7.5546875" bestFit="1" customWidth="1"/>
    <col min="4869" max="4869" width="7.109375" customWidth="1"/>
    <col min="4870" max="4870" width="32.33203125" customWidth="1"/>
    <col min="4871" max="4871" width="10.5546875" bestFit="1" customWidth="1"/>
    <col min="4872" max="4872" width="11.44140625" customWidth="1"/>
    <col min="4873" max="4873" width="11.5546875" customWidth="1"/>
    <col min="4874" max="4874" width="12" customWidth="1"/>
    <col min="4875" max="4875" width="9.44140625" bestFit="1" customWidth="1"/>
    <col min="4876" max="4876" width="10.5546875" customWidth="1"/>
    <col min="4877" max="4877" width="9.6640625" customWidth="1"/>
    <col min="4878" max="4878" width="14.109375" bestFit="1" customWidth="1"/>
    <col min="4879" max="4879" width="11" customWidth="1"/>
    <col min="5121" max="5121" width="4.109375" customWidth="1"/>
    <col min="5122" max="5122" width="4.5546875" customWidth="1"/>
    <col min="5123" max="5123" width="4.44140625" bestFit="1" customWidth="1"/>
    <col min="5124" max="5124" width="7.5546875" bestFit="1" customWidth="1"/>
    <col min="5125" max="5125" width="7.109375" customWidth="1"/>
    <col min="5126" max="5126" width="32.33203125" customWidth="1"/>
    <col min="5127" max="5127" width="10.5546875" bestFit="1" customWidth="1"/>
    <col min="5128" max="5128" width="11.44140625" customWidth="1"/>
    <col min="5129" max="5129" width="11.5546875" customWidth="1"/>
    <col min="5130" max="5130" width="12" customWidth="1"/>
    <col min="5131" max="5131" width="9.44140625" bestFit="1" customWidth="1"/>
    <col min="5132" max="5132" width="10.5546875" customWidth="1"/>
    <col min="5133" max="5133" width="9.6640625" customWidth="1"/>
    <col min="5134" max="5134" width="14.109375" bestFit="1" customWidth="1"/>
    <col min="5135" max="5135" width="11" customWidth="1"/>
    <col min="5377" max="5377" width="4.109375" customWidth="1"/>
    <col min="5378" max="5378" width="4.5546875" customWidth="1"/>
    <col min="5379" max="5379" width="4.44140625" bestFit="1" customWidth="1"/>
    <col min="5380" max="5380" width="7.5546875" bestFit="1" customWidth="1"/>
    <col min="5381" max="5381" width="7.109375" customWidth="1"/>
    <col min="5382" max="5382" width="32.33203125" customWidth="1"/>
    <col min="5383" max="5383" width="10.5546875" bestFit="1" customWidth="1"/>
    <col min="5384" max="5384" width="11.44140625" customWidth="1"/>
    <col min="5385" max="5385" width="11.5546875" customWidth="1"/>
    <col min="5386" max="5386" width="12" customWidth="1"/>
    <col min="5387" max="5387" width="9.44140625" bestFit="1" customWidth="1"/>
    <col min="5388" max="5388" width="10.5546875" customWidth="1"/>
    <col min="5389" max="5389" width="9.6640625" customWidth="1"/>
    <col min="5390" max="5390" width="14.109375" bestFit="1" customWidth="1"/>
    <col min="5391" max="5391" width="11" customWidth="1"/>
    <col min="5633" max="5633" width="4.109375" customWidth="1"/>
    <col min="5634" max="5634" width="4.5546875" customWidth="1"/>
    <col min="5635" max="5635" width="4.44140625" bestFit="1" customWidth="1"/>
    <col min="5636" max="5636" width="7.5546875" bestFit="1" customWidth="1"/>
    <col min="5637" max="5637" width="7.109375" customWidth="1"/>
    <col min="5638" max="5638" width="32.33203125" customWidth="1"/>
    <col min="5639" max="5639" width="10.5546875" bestFit="1" customWidth="1"/>
    <col min="5640" max="5640" width="11.44140625" customWidth="1"/>
    <col min="5641" max="5641" width="11.5546875" customWidth="1"/>
    <col min="5642" max="5642" width="12" customWidth="1"/>
    <col min="5643" max="5643" width="9.44140625" bestFit="1" customWidth="1"/>
    <col min="5644" max="5644" width="10.5546875" customWidth="1"/>
    <col min="5645" max="5645" width="9.6640625" customWidth="1"/>
    <col min="5646" max="5646" width="14.109375" bestFit="1" customWidth="1"/>
    <col min="5647" max="5647" width="11" customWidth="1"/>
    <col min="5889" max="5889" width="4.109375" customWidth="1"/>
    <col min="5890" max="5890" width="4.5546875" customWidth="1"/>
    <col min="5891" max="5891" width="4.44140625" bestFit="1" customWidth="1"/>
    <col min="5892" max="5892" width="7.5546875" bestFit="1" customWidth="1"/>
    <col min="5893" max="5893" width="7.109375" customWidth="1"/>
    <col min="5894" max="5894" width="32.33203125" customWidth="1"/>
    <col min="5895" max="5895" width="10.5546875" bestFit="1" customWidth="1"/>
    <col min="5896" max="5896" width="11.44140625" customWidth="1"/>
    <col min="5897" max="5897" width="11.5546875" customWidth="1"/>
    <col min="5898" max="5898" width="12" customWidth="1"/>
    <col min="5899" max="5899" width="9.44140625" bestFit="1" customWidth="1"/>
    <col min="5900" max="5900" width="10.5546875" customWidth="1"/>
    <col min="5901" max="5901" width="9.6640625" customWidth="1"/>
    <col min="5902" max="5902" width="14.109375" bestFit="1" customWidth="1"/>
    <col min="5903" max="5903" width="11" customWidth="1"/>
    <col min="6145" max="6145" width="4.109375" customWidth="1"/>
    <col min="6146" max="6146" width="4.5546875" customWidth="1"/>
    <col min="6147" max="6147" width="4.44140625" bestFit="1" customWidth="1"/>
    <col min="6148" max="6148" width="7.5546875" bestFit="1" customWidth="1"/>
    <col min="6149" max="6149" width="7.109375" customWidth="1"/>
    <col min="6150" max="6150" width="32.33203125" customWidth="1"/>
    <col min="6151" max="6151" width="10.5546875" bestFit="1" customWidth="1"/>
    <col min="6152" max="6152" width="11.44140625" customWidth="1"/>
    <col min="6153" max="6153" width="11.5546875" customWidth="1"/>
    <col min="6154" max="6154" width="12" customWidth="1"/>
    <col min="6155" max="6155" width="9.44140625" bestFit="1" customWidth="1"/>
    <col min="6156" max="6156" width="10.5546875" customWidth="1"/>
    <col min="6157" max="6157" width="9.6640625" customWidth="1"/>
    <col min="6158" max="6158" width="14.109375" bestFit="1" customWidth="1"/>
    <col min="6159" max="6159" width="11" customWidth="1"/>
    <col min="6401" max="6401" width="4.109375" customWidth="1"/>
    <col min="6402" max="6402" width="4.5546875" customWidth="1"/>
    <col min="6403" max="6403" width="4.44140625" bestFit="1" customWidth="1"/>
    <col min="6404" max="6404" width="7.5546875" bestFit="1" customWidth="1"/>
    <col min="6405" max="6405" width="7.109375" customWidth="1"/>
    <col min="6406" max="6406" width="32.33203125" customWidth="1"/>
    <col min="6407" max="6407" width="10.5546875" bestFit="1" customWidth="1"/>
    <col min="6408" max="6408" width="11.44140625" customWidth="1"/>
    <col min="6409" max="6409" width="11.5546875" customWidth="1"/>
    <col min="6410" max="6410" width="12" customWidth="1"/>
    <col min="6411" max="6411" width="9.44140625" bestFit="1" customWidth="1"/>
    <col min="6412" max="6412" width="10.5546875" customWidth="1"/>
    <col min="6413" max="6413" width="9.6640625" customWidth="1"/>
    <col min="6414" max="6414" width="14.109375" bestFit="1" customWidth="1"/>
    <col min="6415" max="6415" width="11" customWidth="1"/>
    <col min="6657" max="6657" width="4.109375" customWidth="1"/>
    <col min="6658" max="6658" width="4.5546875" customWidth="1"/>
    <col min="6659" max="6659" width="4.44140625" bestFit="1" customWidth="1"/>
    <col min="6660" max="6660" width="7.5546875" bestFit="1" customWidth="1"/>
    <col min="6661" max="6661" width="7.109375" customWidth="1"/>
    <col min="6662" max="6662" width="32.33203125" customWidth="1"/>
    <col min="6663" max="6663" width="10.5546875" bestFit="1" customWidth="1"/>
    <col min="6664" max="6664" width="11.44140625" customWidth="1"/>
    <col min="6665" max="6665" width="11.5546875" customWidth="1"/>
    <col min="6666" max="6666" width="12" customWidth="1"/>
    <col min="6667" max="6667" width="9.44140625" bestFit="1" customWidth="1"/>
    <col min="6668" max="6668" width="10.5546875" customWidth="1"/>
    <col min="6669" max="6669" width="9.6640625" customWidth="1"/>
    <col min="6670" max="6670" width="14.109375" bestFit="1" customWidth="1"/>
    <col min="6671" max="6671" width="11" customWidth="1"/>
    <col min="6913" max="6913" width="4.109375" customWidth="1"/>
    <col min="6914" max="6914" width="4.5546875" customWidth="1"/>
    <col min="6915" max="6915" width="4.44140625" bestFit="1" customWidth="1"/>
    <col min="6916" max="6916" width="7.5546875" bestFit="1" customWidth="1"/>
    <col min="6917" max="6917" width="7.109375" customWidth="1"/>
    <col min="6918" max="6918" width="32.33203125" customWidth="1"/>
    <col min="6919" max="6919" width="10.5546875" bestFit="1" customWidth="1"/>
    <col min="6920" max="6920" width="11.44140625" customWidth="1"/>
    <col min="6921" max="6921" width="11.5546875" customWidth="1"/>
    <col min="6922" max="6922" width="12" customWidth="1"/>
    <col min="6923" max="6923" width="9.44140625" bestFit="1" customWidth="1"/>
    <col min="6924" max="6924" width="10.5546875" customWidth="1"/>
    <col min="6925" max="6925" width="9.6640625" customWidth="1"/>
    <col min="6926" max="6926" width="14.109375" bestFit="1" customWidth="1"/>
    <col min="6927" max="6927" width="11" customWidth="1"/>
    <col min="7169" max="7169" width="4.109375" customWidth="1"/>
    <col min="7170" max="7170" width="4.5546875" customWidth="1"/>
    <col min="7171" max="7171" width="4.44140625" bestFit="1" customWidth="1"/>
    <col min="7172" max="7172" width="7.5546875" bestFit="1" customWidth="1"/>
    <col min="7173" max="7173" width="7.109375" customWidth="1"/>
    <col min="7174" max="7174" width="32.33203125" customWidth="1"/>
    <col min="7175" max="7175" width="10.5546875" bestFit="1" customWidth="1"/>
    <col min="7176" max="7176" width="11.44140625" customWidth="1"/>
    <col min="7177" max="7177" width="11.5546875" customWidth="1"/>
    <col min="7178" max="7178" width="12" customWidth="1"/>
    <col min="7179" max="7179" width="9.44140625" bestFit="1" customWidth="1"/>
    <col min="7180" max="7180" width="10.5546875" customWidth="1"/>
    <col min="7181" max="7181" width="9.6640625" customWidth="1"/>
    <col min="7182" max="7182" width="14.109375" bestFit="1" customWidth="1"/>
    <col min="7183" max="7183" width="11" customWidth="1"/>
    <col min="7425" max="7425" width="4.109375" customWidth="1"/>
    <col min="7426" max="7426" width="4.5546875" customWidth="1"/>
    <col min="7427" max="7427" width="4.44140625" bestFit="1" customWidth="1"/>
    <col min="7428" max="7428" width="7.5546875" bestFit="1" customWidth="1"/>
    <col min="7429" max="7429" width="7.109375" customWidth="1"/>
    <col min="7430" max="7430" width="32.33203125" customWidth="1"/>
    <col min="7431" max="7431" width="10.5546875" bestFit="1" customWidth="1"/>
    <col min="7432" max="7432" width="11.44140625" customWidth="1"/>
    <col min="7433" max="7433" width="11.5546875" customWidth="1"/>
    <col min="7434" max="7434" width="12" customWidth="1"/>
    <col min="7435" max="7435" width="9.44140625" bestFit="1" customWidth="1"/>
    <col min="7436" max="7436" width="10.5546875" customWidth="1"/>
    <col min="7437" max="7437" width="9.6640625" customWidth="1"/>
    <col min="7438" max="7438" width="14.109375" bestFit="1" customWidth="1"/>
    <col min="7439" max="7439" width="11" customWidth="1"/>
    <col min="7681" max="7681" width="4.109375" customWidth="1"/>
    <col min="7682" max="7682" width="4.5546875" customWidth="1"/>
    <col min="7683" max="7683" width="4.44140625" bestFit="1" customWidth="1"/>
    <col min="7684" max="7684" width="7.5546875" bestFit="1" customWidth="1"/>
    <col min="7685" max="7685" width="7.109375" customWidth="1"/>
    <col min="7686" max="7686" width="32.33203125" customWidth="1"/>
    <col min="7687" max="7687" width="10.5546875" bestFit="1" customWidth="1"/>
    <col min="7688" max="7688" width="11.44140625" customWidth="1"/>
    <col min="7689" max="7689" width="11.5546875" customWidth="1"/>
    <col min="7690" max="7690" width="12" customWidth="1"/>
    <col min="7691" max="7691" width="9.44140625" bestFit="1" customWidth="1"/>
    <col min="7692" max="7692" width="10.5546875" customWidth="1"/>
    <col min="7693" max="7693" width="9.6640625" customWidth="1"/>
    <col min="7694" max="7694" width="14.109375" bestFit="1" customWidth="1"/>
    <col min="7695" max="7695" width="11" customWidth="1"/>
    <col min="7937" max="7937" width="4.109375" customWidth="1"/>
    <col min="7938" max="7938" width="4.5546875" customWidth="1"/>
    <col min="7939" max="7939" width="4.44140625" bestFit="1" customWidth="1"/>
    <col min="7940" max="7940" width="7.5546875" bestFit="1" customWidth="1"/>
    <col min="7941" max="7941" width="7.109375" customWidth="1"/>
    <col min="7942" max="7942" width="32.33203125" customWidth="1"/>
    <col min="7943" max="7943" width="10.5546875" bestFit="1" customWidth="1"/>
    <col min="7944" max="7944" width="11.44140625" customWidth="1"/>
    <col min="7945" max="7945" width="11.5546875" customWidth="1"/>
    <col min="7946" max="7946" width="12" customWidth="1"/>
    <col min="7947" max="7947" width="9.44140625" bestFit="1" customWidth="1"/>
    <col min="7948" max="7948" width="10.5546875" customWidth="1"/>
    <col min="7949" max="7949" width="9.6640625" customWidth="1"/>
    <col min="7950" max="7950" width="14.109375" bestFit="1" customWidth="1"/>
    <col min="7951" max="7951" width="11" customWidth="1"/>
    <col min="8193" max="8193" width="4.109375" customWidth="1"/>
    <col min="8194" max="8194" width="4.5546875" customWidth="1"/>
    <col min="8195" max="8195" width="4.44140625" bestFit="1" customWidth="1"/>
    <col min="8196" max="8196" width="7.5546875" bestFit="1" customWidth="1"/>
    <col min="8197" max="8197" width="7.109375" customWidth="1"/>
    <col min="8198" max="8198" width="32.33203125" customWidth="1"/>
    <col min="8199" max="8199" width="10.5546875" bestFit="1" customWidth="1"/>
    <col min="8200" max="8200" width="11.44140625" customWidth="1"/>
    <col min="8201" max="8201" width="11.5546875" customWidth="1"/>
    <col min="8202" max="8202" width="12" customWidth="1"/>
    <col min="8203" max="8203" width="9.44140625" bestFit="1" customWidth="1"/>
    <col min="8204" max="8204" width="10.5546875" customWidth="1"/>
    <col min="8205" max="8205" width="9.6640625" customWidth="1"/>
    <col min="8206" max="8206" width="14.109375" bestFit="1" customWidth="1"/>
    <col min="8207" max="8207" width="11" customWidth="1"/>
    <col min="8449" max="8449" width="4.109375" customWidth="1"/>
    <col min="8450" max="8450" width="4.5546875" customWidth="1"/>
    <col min="8451" max="8451" width="4.44140625" bestFit="1" customWidth="1"/>
    <col min="8452" max="8452" width="7.5546875" bestFit="1" customWidth="1"/>
    <col min="8453" max="8453" width="7.109375" customWidth="1"/>
    <col min="8454" max="8454" width="32.33203125" customWidth="1"/>
    <col min="8455" max="8455" width="10.5546875" bestFit="1" customWidth="1"/>
    <col min="8456" max="8456" width="11.44140625" customWidth="1"/>
    <col min="8457" max="8457" width="11.5546875" customWidth="1"/>
    <col min="8458" max="8458" width="12" customWidth="1"/>
    <col min="8459" max="8459" width="9.44140625" bestFit="1" customWidth="1"/>
    <col min="8460" max="8460" width="10.5546875" customWidth="1"/>
    <col min="8461" max="8461" width="9.6640625" customWidth="1"/>
    <col min="8462" max="8462" width="14.109375" bestFit="1" customWidth="1"/>
    <col min="8463" max="8463" width="11" customWidth="1"/>
    <col min="8705" max="8705" width="4.109375" customWidth="1"/>
    <col min="8706" max="8706" width="4.5546875" customWidth="1"/>
    <col min="8707" max="8707" width="4.44140625" bestFit="1" customWidth="1"/>
    <col min="8708" max="8708" width="7.5546875" bestFit="1" customWidth="1"/>
    <col min="8709" max="8709" width="7.109375" customWidth="1"/>
    <col min="8710" max="8710" width="32.33203125" customWidth="1"/>
    <col min="8711" max="8711" width="10.5546875" bestFit="1" customWidth="1"/>
    <col min="8712" max="8712" width="11.44140625" customWidth="1"/>
    <col min="8713" max="8713" width="11.5546875" customWidth="1"/>
    <col min="8714" max="8714" width="12" customWidth="1"/>
    <col min="8715" max="8715" width="9.44140625" bestFit="1" customWidth="1"/>
    <col min="8716" max="8716" width="10.5546875" customWidth="1"/>
    <col min="8717" max="8717" width="9.6640625" customWidth="1"/>
    <col min="8718" max="8718" width="14.109375" bestFit="1" customWidth="1"/>
    <col min="8719" max="8719" width="11" customWidth="1"/>
    <col min="8961" max="8961" width="4.109375" customWidth="1"/>
    <col min="8962" max="8962" width="4.5546875" customWidth="1"/>
    <col min="8963" max="8963" width="4.44140625" bestFit="1" customWidth="1"/>
    <col min="8964" max="8964" width="7.5546875" bestFit="1" customWidth="1"/>
    <col min="8965" max="8965" width="7.109375" customWidth="1"/>
    <col min="8966" max="8966" width="32.33203125" customWidth="1"/>
    <col min="8967" max="8967" width="10.5546875" bestFit="1" customWidth="1"/>
    <col min="8968" max="8968" width="11.44140625" customWidth="1"/>
    <col min="8969" max="8969" width="11.5546875" customWidth="1"/>
    <col min="8970" max="8970" width="12" customWidth="1"/>
    <col min="8971" max="8971" width="9.44140625" bestFit="1" customWidth="1"/>
    <col min="8972" max="8972" width="10.5546875" customWidth="1"/>
    <col min="8973" max="8973" width="9.6640625" customWidth="1"/>
    <col min="8974" max="8974" width="14.109375" bestFit="1" customWidth="1"/>
    <col min="8975" max="8975" width="11" customWidth="1"/>
    <col min="9217" max="9217" width="4.109375" customWidth="1"/>
    <col min="9218" max="9218" width="4.5546875" customWidth="1"/>
    <col min="9219" max="9219" width="4.44140625" bestFit="1" customWidth="1"/>
    <col min="9220" max="9220" width="7.5546875" bestFit="1" customWidth="1"/>
    <col min="9221" max="9221" width="7.109375" customWidth="1"/>
    <col min="9222" max="9222" width="32.33203125" customWidth="1"/>
    <col min="9223" max="9223" width="10.5546875" bestFit="1" customWidth="1"/>
    <col min="9224" max="9224" width="11.44140625" customWidth="1"/>
    <col min="9225" max="9225" width="11.5546875" customWidth="1"/>
    <col min="9226" max="9226" width="12" customWidth="1"/>
    <col min="9227" max="9227" width="9.44140625" bestFit="1" customWidth="1"/>
    <col min="9228" max="9228" width="10.5546875" customWidth="1"/>
    <col min="9229" max="9229" width="9.6640625" customWidth="1"/>
    <col min="9230" max="9230" width="14.109375" bestFit="1" customWidth="1"/>
    <col min="9231" max="9231" width="11" customWidth="1"/>
    <col min="9473" max="9473" width="4.109375" customWidth="1"/>
    <col min="9474" max="9474" width="4.5546875" customWidth="1"/>
    <col min="9475" max="9475" width="4.44140625" bestFit="1" customWidth="1"/>
    <col min="9476" max="9476" width="7.5546875" bestFit="1" customWidth="1"/>
    <col min="9477" max="9477" width="7.109375" customWidth="1"/>
    <col min="9478" max="9478" width="32.33203125" customWidth="1"/>
    <col min="9479" max="9479" width="10.5546875" bestFit="1" customWidth="1"/>
    <col min="9480" max="9480" width="11.44140625" customWidth="1"/>
    <col min="9481" max="9481" width="11.5546875" customWidth="1"/>
    <col min="9482" max="9482" width="12" customWidth="1"/>
    <col min="9483" max="9483" width="9.44140625" bestFit="1" customWidth="1"/>
    <col min="9484" max="9484" width="10.5546875" customWidth="1"/>
    <col min="9485" max="9485" width="9.6640625" customWidth="1"/>
    <col min="9486" max="9486" width="14.109375" bestFit="1" customWidth="1"/>
    <col min="9487" max="9487" width="11" customWidth="1"/>
    <col min="9729" max="9729" width="4.109375" customWidth="1"/>
    <col min="9730" max="9730" width="4.5546875" customWidth="1"/>
    <col min="9731" max="9731" width="4.44140625" bestFit="1" customWidth="1"/>
    <col min="9732" max="9732" width="7.5546875" bestFit="1" customWidth="1"/>
    <col min="9733" max="9733" width="7.109375" customWidth="1"/>
    <col min="9734" max="9734" width="32.33203125" customWidth="1"/>
    <col min="9735" max="9735" width="10.5546875" bestFit="1" customWidth="1"/>
    <col min="9736" max="9736" width="11.44140625" customWidth="1"/>
    <col min="9737" max="9737" width="11.5546875" customWidth="1"/>
    <col min="9738" max="9738" width="12" customWidth="1"/>
    <col min="9739" max="9739" width="9.44140625" bestFit="1" customWidth="1"/>
    <col min="9740" max="9740" width="10.5546875" customWidth="1"/>
    <col min="9741" max="9741" width="9.6640625" customWidth="1"/>
    <col min="9742" max="9742" width="14.109375" bestFit="1" customWidth="1"/>
    <col min="9743" max="9743" width="11" customWidth="1"/>
    <col min="9985" max="9985" width="4.109375" customWidth="1"/>
    <col min="9986" max="9986" width="4.5546875" customWidth="1"/>
    <col min="9987" max="9987" width="4.44140625" bestFit="1" customWidth="1"/>
    <col min="9988" max="9988" width="7.5546875" bestFit="1" customWidth="1"/>
    <col min="9989" max="9989" width="7.109375" customWidth="1"/>
    <col min="9990" max="9990" width="32.33203125" customWidth="1"/>
    <col min="9991" max="9991" width="10.5546875" bestFit="1" customWidth="1"/>
    <col min="9992" max="9992" width="11.44140625" customWidth="1"/>
    <col min="9993" max="9993" width="11.5546875" customWidth="1"/>
    <col min="9994" max="9994" width="12" customWidth="1"/>
    <col min="9995" max="9995" width="9.44140625" bestFit="1" customWidth="1"/>
    <col min="9996" max="9996" width="10.5546875" customWidth="1"/>
    <col min="9997" max="9997" width="9.6640625" customWidth="1"/>
    <col min="9998" max="9998" width="14.109375" bestFit="1" customWidth="1"/>
    <col min="9999" max="9999" width="11" customWidth="1"/>
    <col min="10241" max="10241" width="4.109375" customWidth="1"/>
    <col min="10242" max="10242" width="4.5546875" customWidth="1"/>
    <col min="10243" max="10243" width="4.44140625" bestFit="1" customWidth="1"/>
    <col min="10244" max="10244" width="7.5546875" bestFit="1" customWidth="1"/>
    <col min="10245" max="10245" width="7.109375" customWidth="1"/>
    <col min="10246" max="10246" width="32.33203125" customWidth="1"/>
    <col min="10247" max="10247" width="10.5546875" bestFit="1" customWidth="1"/>
    <col min="10248" max="10248" width="11.44140625" customWidth="1"/>
    <col min="10249" max="10249" width="11.5546875" customWidth="1"/>
    <col min="10250" max="10250" width="12" customWidth="1"/>
    <col min="10251" max="10251" width="9.44140625" bestFit="1" customWidth="1"/>
    <col min="10252" max="10252" width="10.5546875" customWidth="1"/>
    <col min="10253" max="10253" width="9.6640625" customWidth="1"/>
    <col min="10254" max="10254" width="14.109375" bestFit="1" customWidth="1"/>
    <col min="10255" max="10255" width="11" customWidth="1"/>
    <col min="10497" max="10497" width="4.109375" customWidth="1"/>
    <col min="10498" max="10498" width="4.5546875" customWidth="1"/>
    <col min="10499" max="10499" width="4.44140625" bestFit="1" customWidth="1"/>
    <col min="10500" max="10500" width="7.5546875" bestFit="1" customWidth="1"/>
    <col min="10501" max="10501" width="7.109375" customWidth="1"/>
    <col min="10502" max="10502" width="32.33203125" customWidth="1"/>
    <col min="10503" max="10503" width="10.5546875" bestFit="1" customWidth="1"/>
    <col min="10504" max="10504" width="11.44140625" customWidth="1"/>
    <col min="10505" max="10505" width="11.5546875" customWidth="1"/>
    <col min="10506" max="10506" width="12" customWidth="1"/>
    <col min="10507" max="10507" width="9.44140625" bestFit="1" customWidth="1"/>
    <col min="10508" max="10508" width="10.5546875" customWidth="1"/>
    <col min="10509" max="10509" width="9.6640625" customWidth="1"/>
    <col min="10510" max="10510" width="14.109375" bestFit="1" customWidth="1"/>
    <col min="10511" max="10511" width="11" customWidth="1"/>
    <col min="10753" max="10753" width="4.109375" customWidth="1"/>
    <col min="10754" max="10754" width="4.5546875" customWidth="1"/>
    <col min="10755" max="10755" width="4.44140625" bestFit="1" customWidth="1"/>
    <col min="10756" max="10756" width="7.5546875" bestFit="1" customWidth="1"/>
    <col min="10757" max="10757" width="7.109375" customWidth="1"/>
    <col min="10758" max="10758" width="32.33203125" customWidth="1"/>
    <col min="10759" max="10759" width="10.5546875" bestFit="1" customWidth="1"/>
    <col min="10760" max="10760" width="11.44140625" customWidth="1"/>
    <col min="10761" max="10761" width="11.5546875" customWidth="1"/>
    <col min="10762" max="10762" width="12" customWidth="1"/>
    <col min="10763" max="10763" width="9.44140625" bestFit="1" customWidth="1"/>
    <col min="10764" max="10764" width="10.5546875" customWidth="1"/>
    <col min="10765" max="10765" width="9.6640625" customWidth="1"/>
    <col min="10766" max="10766" width="14.109375" bestFit="1" customWidth="1"/>
    <col min="10767" max="10767" width="11" customWidth="1"/>
    <col min="11009" max="11009" width="4.109375" customWidth="1"/>
    <col min="11010" max="11010" width="4.5546875" customWidth="1"/>
    <col min="11011" max="11011" width="4.44140625" bestFit="1" customWidth="1"/>
    <col min="11012" max="11012" width="7.5546875" bestFit="1" customWidth="1"/>
    <col min="11013" max="11013" width="7.109375" customWidth="1"/>
    <col min="11014" max="11014" width="32.33203125" customWidth="1"/>
    <col min="11015" max="11015" width="10.5546875" bestFit="1" customWidth="1"/>
    <col min="11016" max="11016" width="11.44140625" customWidth="1"/>
    <col min="11017" max="11017" width="11.5546875" customWidth="1"/>
    <col min="11018" max="11018" width="12" customWidth="1"/>
    <col min="11019" max="11019" width="9.44140625" bestFit="1" customWidth="1"/>
    <col min="11020" max="11020" width="10.5546875" customWidth="1"/>
    <col min="11021" max="11021" width="9.6640625" customWidth="1"/>
    <col min="11022" max="11022" width="14.109375" bestFit="1" customWidth="1"/>
    <col min="11023" max="11023" width="11" customWidth="1"/>
    <col min="11265" max="11265" width="4.109375" customWidth="1"/>
    <col min="11266" max="11266" width="4.5546875" customWidth="1"/>
    <col min="11267" max="11267" width="4.44140625" bestFit="1" customWidth="1"/>
    <col min="11268" max="11268" width="7.5546875" bestFit="1" customWidth="1"/>
    <col min="11269" max="11269" width="7.109375" customWidth="1"/>
    <col min="11270" max="11270" width="32.33203125" customWidth="1"/>
    <col min="11271" max="11271" width="10.5546875" bestFit="1" customWidth="1"/>
    <col min="11272" max="11272" width="11.44140625" customWidth="1"/>
    <col min="11273" max="11273" width="11.5546875" customWidth="1"/>
    <col min="11274" max="11274" width="12" customWidth="1"/>
    <col min="11275" max="11275" width="9.44140625" bestFit="1" customWidth="1"/>
    <col min="11276" max="11276" width="10.5546875" customWidth="1"/>
    <col min="11277" max="11277" width="9.6640625" customWidth="1"/>
    <col min="11278" max="11278" width="14.109375" bestFit="1" customWidth="1"/>
    <col min="11279" max="11279" width="11" customWidth="1"/>
    <col min="11521" max="11521" width="4.109375" customWidth="1"/>
    <col min="11522" max="11522" width="4.5546875" customWidth="1"/>
    <col min="11523" max="11523" width="4.44140625" bestFit="1" customWidth="1"/>
    <col min="11524" max="11524" width="7.5546875" bestFit="1" customWidth="1"/>
    <col min="11525" max="11525" width="7.109375" customWidth="1"/>
    <col min="11526" max="11526" width="32.33203125" customWidth="1"/>
    <col min="11527" max="11527" width="10.5546875" bestFit="1" customWidth="1"/>
    <col min="11528" max="11528" width="11.44140625" customWidth="1"/>
    <col min="11529" max="11529" width="11.5546875" customWidth="1"/>
    <col min="11530" max="11530" width="12" customWidth="1"/>
    <col min="11531" max="11531" width="9.44140625" bestFit="1" customWidth="1"/>
    <col min="11532" max="11532" width="10.5546875" customWidth="1"/>
    <col min="11533" max="11533" width="9.6640625" customWidth="1"/>
    <col min="11534" max="11534" width="14.109375" bestFit="1" customWidth="1"/>
    <col min="11535" max="11535" width="11" customWidth="1"/>
    <col min="11777" max="11777" width="4.109375" customWidth="1"/>
    <col min="11778" max="11778" width="4.5546875" customWidth="1"/>
    <col min="11779" max="11779" width="4.44140625" bestFit="1" customWidth="1"/>
    <col min="11780" max="11780" width="7.5546875" bestFit="1" customWidth="1"/>
    <col min="11781" max="11781" width="7.109375" customWidth="1"/>
    <col min="11782" max="11782" width="32.33203125" customWidth="1"/>
    <col min="11783" max="11783" width="10.5546875" bestFit="1" customWidth="1"/>
    <col min="11784" max="11784" width="11.44140625" customWidth="1"/>
    <col min="11785" max="11785" width="11.5546875" customWidth="1"/>
    <col min="11786" max="11786" width="12" customWidth="1"/>
    <col min="11787" max="11787" width="9.44140625" bestFit="1" customWidth="1"/>
    <col min="11788" max="11788" width="10.5546875" customWidth="1"/>
    <col min="11789" max="11789" width="9.6640625" customWidth="1"/>
    <col min="11790" max="11790" width="14.109375" bestFit="1" customWidth="1"/>
    <col min="11791" max="11791" width="11" customWidth="1"/>
    <col min="12033" max="12033" width="4.109375" customWidth="1"/>
    <col min="12034" max="12034" width="4.5546875" customWidth="1"/>
    <col min="12035" max="12035" width="4.44140625" bestFit="1" customWidth="1"/>
    <col min="12036" max="12036" width="7.5546875" bestFit="1" customWidth="1"/>
    <col min="12037" max="12037" width="7.109375" customWidth="1"/>
    <col min="12038" max="12038" width="32.33203125" customWidth="1"/>
    <col min="12039" max="12039" width="10.5546875" bestFit="1" customWidth="1"/>
    <col min="12040" max="12040" width="11.44140625" customWidth="1"/>
    <col min="12041" max="12041" width="11.5546875" customWidth="1"/>
    <col min="12042" max="12042" width="12" customWidth="1"/>
    <col min="12043" max="12043" width="9.44140625" bestFit="1" customWidth="1"/>
    <col min="12044" max="12044" width="10.5546875" customWidth="1"/>
    <col min="12045" max="12045" width="9.6640625" customWidth="1"/>
    <col min="12046" max="12046" width="14.109375" bestFit="1" customWidth="1"/>
    <col min="12047" max="12047" width="11" customWidth="1"/>
    <col min="12289" max="12289" width="4.109375" customWidth="1"/>
    <col min="12290" max="12290" width="4.5546875" customWidth="1"/>
    <col min="12291" max="12291" width="4.44140625" bestFit="1" customWidth="1"/>
    <col min="12292" max="12292" width="7.5546875" bestFit="1" customWidth="1"/>
    <col min="12293" max="12293" width="7.109375" customWidth="1"/>
    <col min="12294" max="12294" width="32.33203125" customWidth="1"/>
    <col min="12295" max="12295" width="10.5546875" bestFit="1" customWidth="1"/>
    <col min="12296" max="12296" width="11.44140625" customWidth="1"/>
    <col min="12297" max="12297" width="11.5546875" customWidth="1"/>
    <col min="12298" max="12298" width="12" customWidth="1"/>
    <col min="12299" max="12299" width="9.44140625" bestFit="1" customWidth="1"/>
    <col min="12300" max="12300" width="10.5546875" customWidth="1"/>
    <col min="12301" max="12301" width="9.6640625" customWidth="1"/>
    <col min="12302" max="12302" width="14.109375" bestFit="1" customWidth="1"/>
    <col min="12303" max="12303" width="11" customWidth="1"/>
    <col min="12545" max="12545" width="4.109375" customWidth="1"/>
    <col min="12546" max="12546" width="4.5546875" customWidth="1"/>
    <col min="12547" max="12547" width="4.44140625" bestFit="1" customWidth="1"/>
    <col min="12548" max="12548" width="7.5546875" bestFit="1" customWidth="1"/>
    <col min="12549" max="12549" width="7.109375" customWidth="1"/>
    <col min="12550" max="12550" width="32.33203125" customWidth="1"/>
    <col min="12551" max="12551" width="10.5546875" bestFit="1" customWidth="1"/>
    <col min="12552" max="12552" width="11.44140625" customWidth="1"/>
    <col min="12553" max="12553" width="11.5546875" customWidth="1"/>
    <col min="12554" max="12554" width="12" customWidth="1"/>
    <col min="12555" max="12555" width="9.44140625" bestFit="1" customWidth="1"/>
    <col min="12556" max="12556" width="10.5546875" customWidth="1"/>
    <col min="12557" max="12557" width="9.6640625" customWidth="1"/>
    <col min="12558" max="12558" width="14.109375" bestFit="1" customWidth="1"/>
    <col min="12559" max="12559" width="11" customWidth="1"/>
    <col min="12801" max="12801" width="4.109375" customWidth="1"/>
    <col min="12802" max="12802" width="4.5546875" customWidth="1"/>
    <col min="12803" max="12803" width="4.44140625" bestFit="1" customWidth="1"/>
    <col min="12804" max="12804" width="7.5546875" bestFit="1" customWidth="1"/>
    <col min="12805" max="12805" width="7.109375" customWidth="1"/>
    <col min="12806" max="12806" width="32.33203125" customWidth="1"/>
    <col min="12807" max="12807" width="10.5546875" bestFit="1" customWidth="1"/>
    <col min="12808" max="12808" width="11.44140625" customWidth="1"/>
    <col min="12809" max="12809" width="11.5546875" customWidth="1"/>
    <col min="12810" max="12810" width="12" customWidth="1"/>
    <col min="12811" max="12811" width="9.44140625" bestFit="1" customWidth="1"/>
    <col min="12812" max="12812" width="10.5546875" customWidth="1"/>
    <col min="12813" max="12813" width="9.6640625" customWidth="1"/>
    <col min="12814" max="12814" width="14.109375" bestFit="1" customWidth="1"/>
    <col min="12815" max="12815" width="11" customWidth="1"/>
    <col min="13057" max="13057" width="4.109375" customWidth="1"/>
    <col min="13058" max="13058" width="4.5546875" customWidth="1"/>
    <col min="13059" max="13059" width="4.44140625" bestFit="1" customWidth="1"/>
    <col min="13060" max="13060" width="7.5546875" bestFit="1" customWidth="1"/>
    <col min="13061" max="13061" width="7.109375" customWidth="1"/>
    <col min="13062" max="13062" width="32.33203125" customWidth="1"/>
    <col min="13063" max="13063" width="10.5546875" bestFit="1" customWidth="1"/>
    <col min="13064" max="13064" width="11.44140625" customWidth="1"/>
    <col min="13065" max="13065" width="11.5546875" customWidth="1"/>
    <col min="13066" max="13066" width="12" customWidth="1"/>
    <col min="13067" max="13067" width="9.44140625" bestFit="1" customWidth="1"/>
    <col min="13068" max="13068" width="10.5546875" customWidth="1"/>
    <col min="13069" max="13069" width="9.6640625" customWidth="1"/>
    <col min="13070" max="13070" width="14.109375" bestFit="1" customWidth="1"/>
    <col min="13071" max="13071" width="11" customWidth="1"/>
    <col min="13313" max="13313" width="4.109375" customWidth="1"/>
    <col min="13314" max="13314" width="4.5546875" customWidth="1"/>
    <col min="13315" max="13315" width="4.44140625" bestFit="1" customWidth="1"/>
    <col min="13316" max="13316" width="7.5546875" bestFit="1" customWidth="1"/>
    <col min="13317" max="13317" width="7.109375" customWidth="1"/>
    <col min="13318" max="13318" width="32.33203125" customWidth="1"/>
    <col min="13319" max="13319" width="10.5546875" bestFit="1" customWidth="1"/>
    <col min="13320" max="13320" width="11.44140625" customWidth="1"/>
    <col min="13321" max="13321" width="11.5546875" customWidth="1"/>
    <col min="13322" max="13322" width="12" customWidth="1"/>
    <col min="13323" max="13323" width="9.44140625" bestFit="1" customWidth="1"/>
    <col min="13324" max="13324" width="10.5546875" customWidth="1"/>
    <col min="13325" max="13325" width="9.6640625" customWidth="1"/>
    <col min="13326" max="13326" width="14.109375" bestFit="1" customWidth="1"/>
    <col min="13327" max="13327" width="11" customWidth="1"/>
    <col min="13569" max="13569" width="4.109375" customWidth="1"/>
    <col min="13570" max="13570" width="4.5546875" customWidth="1"/>
    <col min="13571" max="13571" width="4.44140625" bestFit="1" customWidth="1"/>
    <col min="13572" max="13572" width="7.5546875" bestFit="1" customWidth="1"/>
    <col min="13573" max="13573" width="7.109375" customWidth="1"/>
    <col min="13574" max="13574" width="32.33203125" customWidth="1"/>
    <col min="13575" max="13575" width="10.5546875" bestFit="1" customWidth="1"/>
    <col min="13576" max="13576" width="11.44140625" customWidth="1"/>
    <col min="13577" max="13577" width="11.5546875" customWidth="1"/>
    <col min="13578" max="13578" width="12" customWidth="1"/>
    <col min="13579" max="13579" width="9.44140625" bestFit="1" customWidth="1"/>
    <col min="13580" max="13580" width="10.5546875" customWidth="1"/>
    <col min="13581" max="13581" width="9.6640625" customWidth="1"/>
    <col min="13582" max="13582" width="14.109375" bestFit="1" customWidth="1"/>
    <col min="13583" max="13583" width="11" customWidth="1"/>
    <col min="13825" max="13825" width="4.109375" customWidth="1"/>
    <col min="13826" max="13826" width="4.5546875" customWidth="1"/>
    <col min="13827" max="13827" width="4.44140625" bestFit="1" customWidth="1"/>
    <col min="13828" max="13828" width="7.5546875" bestFit="1" customWidth="1"/>
    <col min="13829" max="13829" width="7.109375" customWidth="1"/>
    <col min="13830" max="13830" width="32.33203125" customWidth="1"/>
    <col min="13831" max="13831" width="10.5546875" bestFit="1" customWidth="1"/>
    <col min="13832" max="13832" width="11.44140625" customWidth="1"/>
    <col min="13833" max="13833" width="11.5546875" customWidth="1"/>
    <col min="13834" max="13834" width="12" customWidth="1"/>
    <col min="13835" max="13835" width="9.44140625" bestFit="1" customWidth="1"/>
    <col min="13836" max="13836" width="10.5546875" customWidth="1"/>
    <col min="13837" max="13837" width="9.6640625" customWidth="1"/>
    <col min="13838" max="13838" width="14.109375" bestFit="1" customWidth="1"/>
    <col min="13839" max="13839" width="11" customWidth="1"/>
    <col min="14081" max="14081" width="4.109375" customWidth="1"/>
    <col min="14082" max="14082" width="4.5546875" customWidth="1"/>
    <col min="14083" max="14083" width="4.44140625" bestFit="1" customWidth="1"/>
    <col min="14084" max="14084" width="7.5546875" bestFit="1" customWidth="1"/>
    <col min="14085" max="14085" width="7.109375" customWidth="1"/>
    <col min="14086" max="14086" width="32.33203125" customWidth="1"/>
    <col min="14087" max="14087" width="10.5546875" bestFit="1" customWidth="1"/>
    <col min="14088" max="14088" width="11.44140625" customWidth="1"/>
    <col min="14089" max="14089" width="11.5546875" customWidth="1"/>
    <col min="14090" max="14090" width="12" customWidth="1"/>
    <col min="14091" max="14091" width="9.44140625" bestFit="1" customWidth="1"/>
    <col min="14092" max="14092" width="10.5546875" customWidth="1"/>
    <col min="14093" max="14093" width="9.6640625" customWidth="1"/>
    <col min="14094" max="14094" width="14.109375" bestFit="1" customWidth="1"/>
    <col min="14095" max="14095" width="11" customWidth="1"/>
    <col min="14337" max="14337" width="4.109375" customWidth="1"/>
    <col min="14338" max="14338" width="4.5546875" customWidth="1"/>
    <col min="14339" max="14339" width="4.44140625" bestFit="1" customWidth="1"/>
    <col min="14340" max="14340" width="7.5546875" bestFit="1" customWidth="1"/>
    <col min="14341" max="14341" width="7.109375" customWidth="1"/>
    <col min="14342" max="14342" width="32.33203125" customWidth="1"/>
    <col min="14343" max="14343" width="10.5546875" bestFit="1" customWidth="1"/>
    <col min="14344" max="14344" width="11.44140625" customWidth="1"/>
    <col min="14345" max="14345" width="11.5546875" customWidth="1"/>
    <col min="14346" max="14346" width="12" customWidth="1"/>
    <col min="14347" max="14347" width="9.44140625" bestFit="1" customWidth="1"/>
    <col min="14348" max="14348" width="10.5546875" customWidth="1"/>
    <col min="14349" max="14349" width="9.6640625" customWidth="1"/>
    <col min="14350" max="14350" width="14.109375" bestFit="1" customWidth="1"/>
    <col min="14351" max="14351" width="11" customWidth="1"/>
    <col min="14593" max="14593" width="4.109375" customWidth="1"/>
    <col min="14594" max="14594" width="4.5546875" customWidth="1"/>
    <col min="14595" max="14595" width="4.44140625" bestFit="1" customWidth="1"/>
    <col min="14596" max="14596" width="7.5546875" bestFit="1" customWidth="1"/>
    <col min="14597" max="14597" width="7.109375" customWidth="1"/>
    <col min="14598" max="14598" width="32.33203125" customWidth="1"/>
    <col min="14599" max="14599" width="10.5546875" bestFit="1" customWidth="1"/>
    <col min="14600" max="14600" width="11.44140625" customWidth="1"/>
    <col min="14601" max="14601" width="11.5546875" customWidth="1"/>
    <col min="14602" max="14602" width="12" customWidth="1"/>
    <col min="14603" max="14603" width="9.44140625" bestFit="1" customWidth="1"/>
    <col min="14604" max="14604" width="10.5546875" customWidth="1"/>
    <col min="14605" max="14605" width="9.6640625" customWidth="1"/>
    <col min="14606" max="14606" width="14.109375" bestFit="1" customWidth="1"/>
    <col min="14607" max="14607" width="11" customWidth="1"/>
    <col min="14849" max="14849" width="4.109375" customWidth="1"/>
    <col min="14850" max="14850" width="4.5546875" customWidth="1"/>
    <col min="14851" max="14851" width="4.44140625" bestFit="1" customWidth="1"/>
    <col min="14852" max="14852" width="7.5546875" bestFit="1" customWidth="1"/>
    <col min="14853" max="14853" width="7.109375" customWidth="1"/>
    <col min="14854" max="14854" width="32.33203125" customWidth="1"/>
    <col min="14855" max="14855" width="10.5546875" bestFit="1" customWidth="1"/>
    <col min="14856" max="14856" width="11.44140625" customWidth="1"/>
    <col min="14857" max="14857" width="11.5546875" customWidth="1"/>
    <col min="14858" max="14858" width="12" customWidth="1"/>
    <col min="14859" max="14859" width="9.44140625" bestFit="1" customWidth="1"/>
    <col min="14860" max="14860" width="10.5546875" customWidth="1"/>
    <col min="14861" max="14861" width="9.6640625" customWidth="1"/>
    <col min="14862" max="14862" width="14.109375" bestFit="1" customWidth="1"/>
    <col min="14863" max="14863" width="11" customWidth="1"/>
    <col min="15105" max="15105" width="4.109375" customWidth="1"/>
    <col min="15106" max="15106" width="4.5546875" customWidth="1"/>
    <col min="15107" max="15107" width="4.44140625" bestFit="1" customWidth="1"/>
    <col min="15108" max="15108" width="7.5546875" bestFit="1" customWidth="1"/>
    <col min="15109" max="15109" width="7.109375" customWidth="1"/>
    <col min="15110" max="15110" width="32.33203125" customWidth="1"/>
    <col min="15111" max="15111" width="10.5546875" bestFit="1" customWidth="1"/>
    <col min="15112" max="15112" width="11.44140625" customWidth="1"/>
    <col min="15113" max="15113" width="11.5546875" customWidth="1"/>
    <col min="15114" max="15114" width="12" customWidth="1"/>
    <col min="15115" max="15115" width="9.44140625" bestFit="1" customWidth="1"/>
    <col min="15116" max="15116" width="10.5546875" customWidth="1"/>
    <col min="15117" max="15117" width="9.6640625" customWidth="1"/>
    <col min="15118" max="15118" width="14.109375" bestFit="1" customWidth="1"/>
    <col min="15119" max="15119" width="11" customWidth="1"/>
    <col min="15361" max="15361" width="4.109375" customWidth="1"/>
    <col min="15362" max="15362" width="4.5546875" customWidth="1"/>
    <col min="15363" max="15363" width="4.44140625" bestFit="1" customWidth="1"/>
    <col min="15364" max="15364" width="7.5546875" bestFit="1" customWidth="1"/>
    <col min="15365" max="15365" width="7.109375" customWidth="1"/>
    <col min="15366" max="15366" width="32.33203125" customWidth="1"/>
    <col min="15367" max="15367" width="10.5546875" bestFit="1" customWidth="1"/>
    <col min="15368" max="15368" width="11.44140625" customWidth="1"/>
    <col min="15369" max="15369" width="11.5546875" customWidth="1"/>
    <col min="15370" max="15370" width="12" customWidth="1"/>
    <col min="15371" max="15371" width="9.44140625" bestFit="1" customWidth="1"/>
    <col min="15372" max="15372" width="10.5546875" customWidth="1"/>
    <col min="15373" max="15373" width="9.6640625" customWidth="1"/>
    <col min="15374" max="15374" width="14.109375" bestFit="1" customWidth="1"/>
    <col min="15375" max="15375" width="11" customWidth="1"/>
    <col min="15617" max="15617" width="4.109375" customWidth="1"/>
    <col min="15618" max="15618" width="4.5546875" customWidth="1"/>
    <col min="15619" max="15619" width="4.44140625" bestFit="1" customWidth="1"/>
    <col min="15620" max="15620" width="7.5546875" bestFit="1" customWidth="1"/>
    <col min="15621" max="15621" width="7.109375" customWidth="1"/>
    <col min="15622" max="15622" width="32.33203125" customWidth="1"/>
    <col min="15623" max="15623" width="10.5546875" bestFit="1" customWidth="1"/>
    <col min="15624" max="15624" width="11.44140625" customWidth="1"/>
    <col min="15625" max="15625" width="11.5546875" customWidth="1"/>
    <col min="15626" max="15626" width="12" customWidth="1"/>
    <col min="15627" max="15627" width="9.44140625" bestFit="1" customWidth="1"/>
    <col min="15628" max="15628" width="10.5546875" customWidth="1"/>
    <col min="15629" max="15629" width="9.6640625" customWidth="1"/>
    <col min="15630" max="15630" width="14.109375" bestFit="1" customWidth="1"/>
    <col min="15631" max="15631" width="11" customWidth="1"/>
    <col min="15873" max="15873" width="4.109375" customWidth="1"/>
    <col min="15874" max="15874" width="4.5546875" customWidth="1"/>
    <col min="15875" max="15875" width="4.44140625" bestFit="1" customWidth="1"/>
    <col min="15876" max="15876" width="7.5546875" bestFit="1" customWidth="1"/>
    <col min="15877" max="15877" width="7.109375" customWidth="1"/>
    <col min="15878" max="15878" width="32.33203125" customWidth="1"/>
    <col min="15879" max="15879" width="10.5546875" bestFit="1" customWidth="1"/>
    <col min="15880" max="15880" width="11.44140625" customWidth="1"/>
    <col min="15881" max="15881" width="11.5546875" customWidth="1"/>
    <col min="15882" max="15882" width="12" customWidth="1"/>
    <col min="15883" max="15883" width="9.44140625" bestFit="1" customWidth="1"/>
    <col min="15884" max="15884" width="10.5546875" customWidth="1"/>
    <col min="15885" max="15885" width="9.6640625" customWidth="1"/>
    <col min="15886" max="15886" width="14.109375" bestFit="1" customWidth="1"/>
    <col min="15887" max="15887" width="11" customWidth="1"/>
    <col min="16129" max="16129" width="4.109375" customWidth="1"/>
    <col min="16130" max="16130" width="4.5546875" customWidth="1"/>
    <col min="16131" max="16131" width="4.44140625" bestFit="1" customWidth="1"/>
    <col min="16132" max="16132" width="7.5546875" bestFit="1" customWidth="1"/>
    <col min="16133" max="16133" width="7.109375" customWidth="1"/>
    <col min="16134" max="16134" width="32.33203125" customWidth="1"/>
    <col min="16135" max="16135" width="10.5546875" bestFit="1" customWidth="1"/>
    <col min="16136" max="16136" width="11.44140625" customWidth="1"/>
    <col min="16137" max="16137" width="11.5546875" customWidth="1"/>
    <col min="16138" max="16138" width="12" customWidth="1"/>
    <col min="16139" max="16139" width="9.44140625" bestFit="1" customWidth="1"/>
    <col min="16140" max="16140" width="10.5546875" customWidth="1"/>
    <col min="16141" max="16141" width="9.6640625" customWidth="1"/>
    <col min="16142" max="16142" width="14.109375" bestFit="1" customWidth="1"/>
    <col min="16143" max="16143" width="11" customWidth="1"/>
  </cols>
  <sheetData>
    <row r="1" spans="1:16" ht="15" thickBot="1" x14ac:dyDescent="0.35">
      <c r="A1" s="450"/>
      <c r="B1" s="450"/>
      <c r="C1" s="450"/>
      <c r="D1" s="450"/>
      <c r="E1" s="450"/>
      <c r="F1" s="451"/>
      <c r="G1" s="451" t="s">
        <v>282</v>
      </c>
      <c r="H1" s="451"/>
      <c r="I1" s="451"/>
      <c r="J1" s="451"/>
      <c r="K1" s="451"/>
      <c r="L1" s="451"/>
      <c r="M1" s="451"/>
      <c r="N1" s="451"/>
      <c r="O1" s="451"/>
    </row>
    <row r="2" spans="1:16" ht="18" thickBot="1" x14ac:dyDescent="0.35">
      <c r="A2" s="957" t="s">
        <v>275</v>
      </c>
      <c r="B2" s="958"/>
      <c r="C2" s="958"/>
      <c r="D2" s="958"/>
      <c r="E2" s="958"/>
      <c r="F2" s="958"/>
      <c r="G2" s="452"/>
      <c r="H2" s="452"/>
      <c r="I2" s="452"/>
      <c r="J2" s="452"/>
      <c r="K2" s="371"/>
      <c r="L2" s="371"/>
      <c r="M2" s="371"/>
      <c r="N2" s="451"/>
      <c r="O2" s="451"/>
      <c r="P2" s="8"/>
    </row>
    <row r="3" spans="1:16" ht="66" x14ac:dyDescent="0.3">
      <c r="A3" s="959" t="s">
        <v>0</v>
      </c>
      <c r="B3" s="960"/>
      <c r="C3" s="960"/>
      <c r="D3" s="960"/>
      <c r="E3" s="960"/>
      <c r="F3" s="961"/>
      <c r="G3" s="684" t="s">
        <v>394</v>
      </c>
      <c r="H3" s="684" t="s">
        <v>494</v>
      </c>
      <c r="I3" s="684" t="s">
        <v>495</v>
      </c>
      <c r="J3" s="684" t="s">
        <v>496</v>
      </c>
      <c r="K3" s="684" t="s">
        <v>358</v>
      </c>
      <c r="L3" s="400" t="s">
        <v>386</v>
      </c>
      <c r="M3" s="400" t="s">
        <v>497</v>
      </c>
      <c r="N3" s="451" t="s">
        <v>282</v>
      </c>
      <c r="O3" s="451"/>
      <c r="P3" s="8"/>
    </row>
    <row r="4" spans="1:16" ht="28.8" x14ac:dyDescent="0.3">
      <c r="A4" s="704" t="s">
        <v>186</v>
      </c>
      <c r="B4" s="325" t="s">
        <v>210</v>
      </c>
      <c r="C4" s="326" t="s">
        <v>188</v>
      </c>
      <c r="D4" s="326" t="s">
        <v>189</v>
      </c>
      <c r="E4" s="326" t="s">
        <v>254</v>
      </c>
      <c r="F4" s="188" t="s">
        <v>191</v>
      </c>
      <c r="G4" s="705">
        <f>G6+G216+G346+G350+G353+G359+G362+G364</f>
        <v>651225</v>
      </c>
      <c r="H4" s="453">
        <f>H6+H216+H346+H350+H353+H359+H362+H364+H366</f>
        <v>703843</v>
      </c>
      <c r="I4" s="453">
        <v>744504</v>
      </c>
      <c r="J4" s="453">
        <f>J6+J216+J346+J350+J353+J359+J362+J364+J366</f>
        <v>744504.14199999999</v>
      </c>
      <c r="K4" s="453">
        <f>K6+K216+K346+K350+K353+K359+K362+K364+K366</f>
        <v>772775.33050000004</v>
      </c>
      <c r="L4" s="453">
        <f>L6+L216+L346+L350+L353+L359+L362+L364+L366</f>
        <v>804635.49950000003</v>
      </c>
      <c r="M4" s="453">
        <f>M6+M216+M346+M350+M353+M359+M362+M364+M366</f>
        <v>819293.56850000005</v>
      </c>
      <c r="N4" s="451"/>
      <c r="O4" s="451"/>
      <c r="P4" s="8"/>
    </row>
    <row r="5" spans="1:16" x14ac:dyDescent="0.3">
      <c r="A5" s="706"/>
      <c r="B5" s="707"/>
      <c r="C5" s="708"/>
      <c r="D5" s="709"/>
      <c r="E5" s="709"/>
      <c r="F5" s="710"/>
      <c r="G5" s="711"/>
      <c r="H5" s="712"/>
      <c r="I5" s="712"/>
      <c r="J5" s="712"/>
      <c r="K5" s="712"/>
      <c r="L5" s="713"/>
      <c r="M5" s="713"/>
      <c r="N5" s="451"/>
      <c r="O5" s="451"/>
      <c r="P5" s="8"/>
    </row>
    <row r="6" spans="1:16" x14ac:dyDescent="0.3">
      <c r="A6" s="480"/>
      <c r="B6" s="487">
        <v>1</v>
      </c>
      <c r="C6" s="488"/>
      <c r="D6" s="489"/>
      <c r="E6" s="962" t="s">
        <v>276</v>
      </c>
      <c r="F6" s="963"/>
      <c r="G6" s="492">
        <f t="shared" ref="G6:M6" si="0">G7+G77+G125</f>
        <v>241875</v>
      </c>
      <c r="H6" s="490">
        <f t="shared" si="0"/>
        <v>247362</v>
      </c>
      <c r="I6" s="490">
        <f t="shared" si="0"/>
        <v>271568.33250000002</v>
      </c>
      <c r="J6" s="490">
        <f t="shared" si="0"/>
        <v>271568.21000000002</v>
      </c>
      <c r="K6" s="490">
        <v>286273</v>
      </c>
      <c r="L6" s="491">
        <f t="shared" si="0"/>
        <v>298097.288</v>
      </c>
      <c r="M6" s="492">
        <f t="shared" si="0"/>
        <v>312755.35699999996</v>
      </c>
      <c r="N6" s="451"/>
      <c r="O6" s="451"/>
      <c r="P6" s="8"/>
    </row>
    <row r="7" spans="1:16" x14ac:dyDescent="0.3">
      <c r="A7" s="481"/>
      <c r="B7" s="493"/>
      <c r="C7" s="494"/>
      <c r="D7" s="495"/>
      <c r="E7" s="496" t="s">
        <v>277</v>
      </c>
      <c r="F7" s="497"/>
      <c r="G7" s="499">
        <f>G8+G16+G34+G74</f>
        <v>141669</v>
      </c>
      <c r="H7" s="498">
        <f>H8+H16+H34+H74</f>
        <v>144122</v>
      </c>
      <c r="I7" s="498">
        <f>I8+I16+I34</f>
        <v>151081</v>
      </c>
      <c r="J7" s="498">
        <f>J8+J16+J34+J74</f>
        <v>151080.76150000002</v>
      </c>
      <c r="K7" s="500">
        <f>K8+K16+K34+K74</f>
        <v>156724.408</v>
      </c>
      <c r="L7" s="498">
        <f>L8+L16+L34+L74</f>
        <v>163151.23749999999</v>
      </c>
      <c r="M7" s="500">
        <f>M8+M16+M34+M74</f>
        <v>170850.88449999999</v>
      </c>
      <c r="N7" s="451"/>
      <c r="O7" s="451"/>
      <c r="P7" s="8" t="s">
        <v>282</v>
      </c>
    </row>
    <row r="8" spans="1:16" x14ac:dyDescent="0.3">
      <c r="A8" s="482"/>
      <c r="B8" s="501"/>
      <c r="C8" s="502"/>
      <c r="D8" s="503" t="s">
        <v>278</v>
      </c>
      <c r="E8" s="504">
        <v>610</v>
      </c>
      <c r="F8" s="505" t="s">
        <v>279</v>
      </c>
      <c r="G8" s="506">
        <f>G9+G10+G11+G14+G15</f>
        <v>85908</v>
      </c>
      <c r="H8" s="506">
        <f>H9+H10+H11+H14+H15</f>
        <v>91789</v>
      </c>
      <c r="I8" s="506">
        <f>I9+I11+I14</f>
        <v>96977</v>
      </c>
      <c r="J8" s="506">
        <f>J9+J11+J14+J15+J10</f>
        <v>96977</v>
      </c>
      <c r="K8" s="506">
        <f>K9+K11+K15</f>
        <v>101264</v>
      </c>
      <c r="L8" s="506">
        <f>L9+L11+L14+L15</f>
        <v>106025</v>
      </c>
      <c r="M8" s="505">
        <f>M9+M11+M14+M15</f>
        <v>111731</v>
      </c>
      <c r="N8" s="451"/>
      <c r="O8" s="451"/>
      <c r="P8" s="8"/>
    </row>
    <row r="9" spans="1:16" ht="33.75" customHeight="1" x14ac:dyDescent="0.3">
      <c r="A9" s="482"/>
      <c r="B9" s="501"/>
      <c r="C9" s="502"/>
      <c r="D9" s="503"/>
      <c r="E9" s="504">
        <v>611</v>
      </c>
      <c r="F9" s="507" t="s">
        <v>280</v>
      </c>
      <c r="G9" s="506">
        <v>73702</v>
      </c>
      <c r="H9" s="506">
        <v>78144</v>
      </c>
      <c r="I9" s="506">
        <v>84639</v>
      </c>
      <c r="J9" s="506">
        <v>84639</v>
      </c>
      <c r="K9" s="505">
        <v>90564</v>
      </c>
      <c r="L9" s="506">
        <v>95100</v>
      </c>
      <c r="M9" s="505">
        <v>100806</v>
      </c>
      <c r="N9" s="451"/>
      <c r="O9" s="451" t="s">
        <v>282</v>
      </c>
      <c r="P9" s="8"/>
    </row>
    <row r="10" spans="1:16" ht="29.25" customHeight="1" x14ac:dyDescent="0.3">
      <c r="A10" s="482"/>
      <c r="B10" s="501"/>
      <c r="C10" s="502"/>
      <c r="D10" s="503"/>
      <c r="E10" s="714">
        <v>611</v>
      </c>
      <c r="F10" s="715" t="s">
        <v>280</v>
      </c>
      <c r="G10" s="516">
        <v>309</v>
      </c>
      <c r="H10" s="716">
        <v>0</v>
      </c>
      <c r="I10" s="716">
        <v>0</v>
      </c>
      <c r="J10" s="716">
        <v>0</v>
      </c>
      <c r="K10" s="716">
        <v>0</v>
      </c>
      <c r="L10" s="716">
        <v>0</v>
      </c>
      <c r="M10" s="717">
        <v>0</v>
      </c>
      <c r="N10" s="451"/>
      <c r="O10" s="451"/>
      <c r="P10" s="8"/>
    </row>
    <row r="11" spans="1:16" x14ac:dyDescent="0.3">
      <c r="A11" s="482"/>
      <c r="B11" s="501"/>
      <c r="C11" s="502"/>
      <c r="D11" s="503"/>
      <c r="E11" s="504">
        <v>612</v>
      </c>
      <c r="F11" s="505" t="s">
        <v>5</v>
      </c>
      <c r="G11" s="506">
        <f t="shared" ref="G11:M11" si="1">G12+G13</f>
        <v>9427</v>
      </c>
      <c r="H11" s="506">
        <f t="shared" si="1"/>
        <v>11016</v>
      </c>
      <c r="I11" s="506">
        <f t="shared" si="1"/>
        <v>10505</v>
      </c>
      <c r="J11" s="506">
        <f t="shared" si="1"/>
        <v>10505</v>
      </c>
      <c r="K11" s="506">
        <f t="shared" si="1"/>
        <v>10700</v>
      </c>
      <c r="L11" s="506">
        <f t="shared" si="1"/>
        <v>10925</v>
      </c>
      <c r="M11" s="505">
        <f t="shared" si="1"/>
        <v>10925</v>
      </c>
      <c r="N11" s="451"/>
      <c r="O11" s="451"/>
      <c r="P11" s="8"/>
    </row>
    <row r="12" spans="1:16" x14ac:dyDescent="0.3">
      <c r="A12" s="482"/>
      <c r="B12" s="501"/>
      <c r="C12" s="502"/>
      <c r="D12" s="503"/>
      <c r="E12" s="508">
        <v>612001</v>
      </c>
      <c r="F12" s="71" t="s">
        <v>281</v>
      </c>
      <c r="G12" s="71">
        <v>5264</v>
      </c>
      <c r="H12" s="509">
        <v>6306</v>
      </c>
      <c r="I12" s="509">
        <v>6910</v>
      </c>
      <c r="J12" s="509">
        <v>6910</v>
      </c>
      <c r="K12" s="71">
        <v>7100</v>
      </c>
      <c r="L12" s="509">
        <v>7330</v>
      </c>
      <c r="M12" s="71">
        <v>7330</v>
      </c>
      <c r="N12" s="451"/>
      <c r="O12" s="451"/>
      <c r="P12" s="8"/>
    </row>
    <row r="13" spans="1:16" x14ac:dyDescent="0.3">
      <c r="A13" s="482"/>
      <c r="B13" s="501"/>
      <c r="C13" s="502"/>
      <c r="D13" s="503" t="s">
        <v>282</v>
      </c>
      <c r="E13" s="508">
        <v>612002</v>
      </c>
      <c r="F13" s="71" t="s">
        <v>283</v>
      </c>
      <c r="G13" s="71">
        <v>4163</v>
      </c>
      <c r="H13" s="509">
        <v>4710</v>
      </c>
      <c r="I13" s="509">
        <v>3595</v>
      </c>
      <c r="J13" s="509">
        <v>3595</v>
      </c>
      <c r="K13" s="71">
        <v>3600</v>
      </c>
      <c r="L13" s="509">
        <v>3595</v>
      </c>
      <c r="M13" s="71">
        <v>3595</v>
      </c>
      <c r="N13" s="451"/>
      <c r="O13" s="451"/>
      <c r="P13" s="8"/>
    </row>
    <row r="14" spans="1:16" x14ac:dyDescent="0.3">
      <c r="A14" s="482"/>
      <c r="B14" s="501"/>
      <c r="C14" s="502"/>
      <c r="D14" s="503"/>
      <c r="E14" s="508">
        <v>614</v>
      </c>
      <c r="F14" s="71" t="s">
        <v>6</v>
      </c>
      <c r="G14" s="71">
        <v>2044</v>
      </c>
      <c r="H14" s="509">
        <v>1788</v>
      </c>
      <c r="I14" s="509">
        <v>1833</v>
      </c>
      <c r="J14" s="509">
        <v>1833</v>
      </c>
      <c r="K14" s="71">
        <v>0</v>
      </c>
      <c r="L14" s="509">
        <v>0</v>
      </c>
      <c r="M14" s="71">
        <v>0</v>
      </c>
      <c r="N14" s="451"/>
      <c r="O14" s="451"/>
      <c r="P14" s="8"/>
    </row>
    <row r="15" spans="1:16" x14ac:dyDescent="0.3">
      <c r="A15" s="482"/>
      <c r="B15" s="501"/>
      <c r="C15" s="502"/>
      <c r="D15" s="503"/>
      <c r="E15" s="514">
        <v>614</v>
      </c>
      <c r="F15" s="515" t="s">
        <v>6</v>
      </c>
      <c r="G15" s="515">
        <v>426</v>
      </c>
      <c r="H15" s="516">
        <v>841</v>
      </c>
      <c r="I15" s="516">
        <v>0</v>
      </c>
      <c r="J15" s="516">
        <v>0</v>
      </c>
      <c r="K15" s="515">
        <v>0</v>
      </c>
      <c r="L15" s="516">
        <v>0</v>
      </c>
      <c r="M15" s="515">
        <v>0</v>
      </c>
      <c r="N15" s="451"/>
      <c r="O15" s="451"/>
      <c r="P15" s="8"/>
    </row>
    <row r="16" spans="1:16" x14ac:dyDescent="0.3">
      <c r="A16" s="482"/>
      <c r="B16" s="501"/>
      <c r="C16" s="502"/>
      <c r="D16" s="503" t="s">
        <v>278</v>
      </c>
      <c r="E16" s="504">
        <v>620</v>
      </c>
      <c r="F16" s="505" t="s">
        <v>284</v>
      </c>
      <c r="G16" s="505">
        <f>G17+G18+G19+G20+G21</f>
        <v>30068</v>
      </c>
      <c r="H16" s="506">
        <f>H17+H18+H19+H20+H21</f>
        <v>32174</v>
      </c>
      <c r="I16" s="506">
        <f>I17+I21+I19</f>
        <v>33894</v>
      </c>
      <c r="J16" s="506">
        <f>J17+J19+J21</f>
        <v>33893.761500000008</v>
      </c>
      <c r="K16" s="506">
        <f>K17+K18+K19+K20+K21</f>
        <v>35392.408000000003</v>
      </c>
      <c r="L16" s="506">
        <f>L17+L19+L21</f>
        <v>37056.237500000003</v>
      </c>
      <c r="M16" s="505">
        <f>M17+M19+M21</f>
        <v>39049.8845</v>
      </c>
      <c r="N16" s="451"/>
      <c r="O16" s="451"/>
      <c r="P16" s="8"/>
    </row>
    <row r="17" spans="1:16" x14ac:dyDescent="0.3">
      <c r="A17" s="482"/>
      <c r="B17" s="501"/>
      <c r="C17" s="502"/>
      <c r="D17" s="503"/>
      <c r="E17" s="504">
        <v>621</v>
      </c>
      <c r="F17" s="505" t="s">
        <v>285</v>
      </c>
      <c r="G17" s="506">
        <v>8153</v>
      </c>
      <c r="H17" s="506">
        <v>8772</v>
      </c>
      <c r="I17" s="506">
        <v>8990</v>
      </c>
      <c r="J17" s="506">
        <v>8990</v>
      </c>
      <c r="K17" s="506">
        <v>9419</v>
      </c>
      <c r="L17" s="506">
        <v>9895</v>
      </c>
      <c r="M17" s="505">
        <v>10323</v>
      </c>
      <c r="N17" s="451"/>
      <c r="O17" s="451"/>
      <c r="P17" s="8"/>
    </row>
    <row r="18" spans="1:16" x14ac:dyDescent="0.3">
      <c r="A18" s="482"/>
      <c r="B18" s="501"/>
      <c r="C18" s="502"/>
      <c r="D18" s="503"/>
      <c r="E18" s="514">
        <v>621</v>
      </c>
      <c r="F18" s="515" t="s">
        <v>285</v>
      </c>
      <c r="G18" s="696">
        <v>19</v>
      </c>
      <c r="H18" s="696">
        <v>84</v>
      </c>
      <c r="I18" s="696">
        <v>0</v>
      </c>
      <c r="J18" s="696">
        <v>0</v>
      </c>
      <c r="K18" s="696">
        <v>0</v>
      </c>
      <c r="L18" s="696">
        <v>0</v>
      </c>
      <c r="M18" s="697">
        <v>0</v>
      </c>
      <c r="N18" s="451"/>
      <c r="O18" s="451"/>
      <c r="P18" s="8"/>
    </row>
    <row r="19" spans="1:16" x14ac:dyDescent="0.3">
      <c r="A19" s="482"/>
      <c r="B19" s="501"/>
      <c r="C19" s="502"/>
      <c r="D19" s="503"/>
      <c r="E19" s="504">
        <v>623</v>
      </c>
      <c r="F19" s="505" t="s">
        <v>286</v>
      </c>
      <c r="G19" s="506">
        <v>407</v>
      </c>
      <c r="H19" s="506">
        <v>363</v>
      </c>
      <c r="I19" s="506">
        <v>708</v>
      </c>
      <c r="J19" s="506">
        <v>708</v>
      </c>
      <c r="K19" s="506">
        <v>708</v>
      </c>
      <c r="L19" s="506">
        <v>708</v>
      </c>
      <c r="M19" s="505">
        <v>850</v>
      </c>
      <c r="N19" s="451"/>
      <c r="O19" s="451"/>
      <c r="P19" s="8"/>
    </row>
    <row r="20" spans="1:16" x14ac:dyDescent="0.3">
      <c r="A20" s="482"/>
      <c r="B20" s="501"/>
      <c r="C20" s="502"/>
      <c r="D20" s="503"/>
      <c r="E20" s="514">
        <v>623</v>
      </c>
      <c r="F20" s="515" t="s">
        <v>286</v>
      </c>
      <c r="G20" s="696">
        <v>24</v>
      </c>
      <c r="H20" s="696">
        <v>0</v>
      </c>
      <c r="I20" s="696">
        <v>0</v>
      </c>
      <c r="J20" s="696">
        <v>0</v>
      </c>
      <c r="K20" s="696">
        <v>0</v>
      </c>
      <c r="L20" s="696"/>
      <c r="M20" s="697"/>
      <c r="N20" s="451"/>
      <c r="O20" s="451"/>
      <c r="P20" s="8"/>
    </row>
    <row r="21" spans="1:16" x14ac:dyDescent="0.3">
      <c r="A21" s="482"/>
      <c r="B21" s="501"/>
      <c r="C21" s="502"/>
      <c r="D21" s="503"/>
      <c r="E21" s="504">
        <v>625</v>
      </c>
      <c r="F21" s="505" t="s">
        <v>287</v>
      </c>
      <c r="G21" s="506">
        <f>G22+G23+G24+G25+G26+G27+G28+G29+G30+G31+G32+G33</f>
        <v>21465</v>
      </c>
      <c r="H21" s="506">
        <f>H22+H23+H24+H25+H26+H27+H28+H29+H30+H31+H32+H33</f>
        <v>22955</v>
      </c>
      <c r="I21" s="506">
        <f>I22+I24+I26+I28+I30+I32</f>
        <v>24196</v>
      </c>
      <c r="J21" s="506">
        <f>J22+J23+J24+J25+J26+J27+J28+J29+J30+J31+J32+J33</f>
        <v>24195.761500000004</v>
      </c>
      <c r="K21" s="506">
        <f>K22+K24+K23+K25+K26+K27+K28+K29+K30+K31+K32+K33</f>
        <v>25265.408000000003</v>
      </c>
      <c r="L21" s="506">
        <f>L22+L23+L24+L25+L26+L27+L28+L29+L30+L31+L32+L33</f>
        <v>26453.237500000003</v>
      </c>
      <c r="M21" s="505">
        <f>M22+M23+M24+M25+M26+M27+M28+M29+M30+M31+M32+M33</f>
        <v>27876.884500000004</v>
      </c>
      <c r="N21" s="451"/>
      <c r="O21" s="451"/>
      <c r="P21" s="8"/>
    </row>
    <row r="22" spans="1:16" x14ac:dyDescent="0.3">
      <c r="A22" s="482"/>
      <c r="B22" s="501"/>
      <c r="C22" s="502"/>
      <c r="D22" s="503"/>
      <c r="E22" s="508">
        <v>625001</v>
      </c>
      <c r="F22" s="71" t="s">
        <v>12</v>
      </c>
      <c r="G22" s="509">
        <v>1198</v>
      </c>
      <c r="H22" s="509">
        <v>1279</v>
      </c>
      <c r="I22" s="509">
        <v>1358</v>
      </c>
      <c r="J22" s="509">
        <f>J8*1.4%</f>
        <v>1357.6779999999999</v>
      </c>
      <c r="K22" s="509">
        <f>K8*1.4%</f>
        <v>1417.6959999999999</v>
      </c>
      <c r="L22" s="509">
        <f>L8*1.4%</f>
        <v>1484.35</v>
      </c>
      <c r="M22" s="71">
        <f>M8*1.4%</f>
        <v>1564.2339999999999</v>
      </c>
      <c r="N22" s="451"/>
      <c r="O22" s="451"/>
      <c r="P22" s="8"/>
    </row>
    <row r="23" spans="1:16" x14ac:dyDescent="0.3">
      <c r="A23" s="482"/>
      <c r="B23" s="501"/>
      <c r="C23" s="502"/>
      <c r="D23" s="503"/>
      <c r="E23" s="514">
        <v>625001</v>
      </c>
      <c r="F23" s="515" t="s">
        <v>12</v>
      </c>
      <c r="G23" s="516">
        <v>6</v>
      </c>
      <c r="H23" s="516">
        <v>12</v>
      </c>
      <c r="I23" s="516">
        <v>0</v>
      </c>
      <c r="J23" s="516">
        <v>0</v>
      </c>
      <c r="K23" s="516">
        <v>0</v>
      </c>
      <c r="L23" s="516">
        <v>0</v>
      </c>
      <c r="M23" s="515">
        <v>0</v>
      </c>
      <c r="N23" s="451"/>
      <c r="O23" s="451"/>
      <c r="P23" s="8"/>
    </row>
    <row r="24" spans="1:16" x14ac:dyDescent="0.3">
      <c r="A24" s="482"/>
      <c r="B24" s="501"/>
      <c r="C24" s="502"/>
      <c r="D24" s="503"/>
      <c r="E24" s="508">
        <v>625002</v>
      </c>
      <c r="F24" s="71" t="s">
        <v>14</v>
      </c>
      <c r="G24" s="509">
        <v>11984</v>
      </c>
      <c r="H24" s="509">
        <v>12788</v>
      </c>
      <c r="I24" s="509">
        <v>13577</v>
      </c>
      <c r="J24" s="509">
        <f>J8*14%</f>
        <v>13576.78</v>
      </c>
      <c r="K24" s="509">
        <v>14177</v>
      </c>
      <c r="L24" s="509">
        <f>L8*14%</f>
        <v>14843.500000000002</v>
      </c>
      <c r="M24" s="71">
        <f>M8*14%</f>
        <v>15642.340000000002</v>
      </c>
      <c r="N24" s="451"/>
      <c r="O24" s="451"/>
      <c r="P24" s="8"/>
    </row>
    <row r="25" spans="1:16" x14ac:dyDescent="0.3">
      <c r="A25" s="482"/>
      <c r="B25" s="501"/>
      <c r="C25" s="502"/>
      <c r="D25" s="503"/>
      <c r="E25" s="514">
        <v>625002</v>
      </c>
      <c r="F25" s="515" t="s">
        <v>14</v>
      </c>
      <c r="G25" s="516">
        <v>61</v>
      </c>
      <c r="H25" s="516">
        <v>118</v>
      </c>
      <c r="I25" s="516">
        <v>0</v>
      </c>
      <c r="J25" s="516">
        <v>0</v>
      </c>
      <c r="K25" s="516">
        <v>0</v>
      </c>
      <c r="L25" s="516">
        <v>0</v>
      </c>
      <c r="M25" s="515">
        <v>0</v>
      </c>
      <c r="N25" s="451"/>
      <c r="O25" s="451"/>
      <c r="P25" s="8"/>
    </row>
    <row r="26" spans="1:16" x14ac:dyDescent="0.3">
      <c r="A26" s="482"/>
      <c r="B26" s="501"/>
      <c r="C26" s="502"/>
      <c r="D26" s="503"/>
      <c r="E26" s="508">
        <v>625003</v>
      </c>
      <c r="F26" s="71" t="s">
        <v>15</v>
      </c>
      <c r="G26" s="509">
        <v>685</v>
      </c>
      <c r="H26" s="509">
        <v>731</v>
      </c>
      <c r="I26" s="509">
        <v>776</v>
      </c>
      <c r="J26" s="509">
        <f>J8*0.8%</f>
        <v>775.81600000000003</v>
      </c>
      <c r="K26" s="509">
        <f>K8*0.8%</f>
        <v>810.11199999999997</v>
      </c>
      <c r="L26" s="509">
        <f>L8*0.8%</f>
        <v>848.2</v>
      </c>
      <c r="M26" s="71">
        <f>M8*0.8%</f>
        <v>893.84800000000007</v>
      </c>
      <c r="N26" s="451"/>
      <c r="O26" s="451"/>
      <c r="P26" s="8"/>
    </row>
    <row r="27" spans="1:16" x14ac:dyDescent="0.3">
      <c r="A27" s="482"/>
      <c r="B27" s="501"/>
      <c r="C27" s="502"/>
      <c r="D27" s="503"/>
      <c r="E27" s="514">
        <v>625003</v>
      </c>
      <c r="F27" s="515" t="s">
        <v>15</v>
      </c>
      <c r="G27" s="516">
        <v>3</v>
      </c>
      <c r="H27" s="516">
        <v>7</v>
      </c>
      <c r="I27" s="516">
        <v>0</v>
      </c>
      <c r="J27" s="516">
        <v>0</v>
      </c>
      <c r="K27" s="516">
        <v>0</v>
      </c>
      <c r="L27" s="516">
        <v>0</v>
      </c>
      <c r="M27" s="515">
        <v>0</v>
      </c>
      <c r="N27" s="451"/>
      <c r="O27" s="451"/>
      <c r="P27" s="8"/>
    </row>
    <row r="28" spans="1:16" x14ac:dyDescent="0.3">
      <c r="A28" s="482"/>
      <c r="B28" s="501"/>
      <c r="C28" s="502"/>
      <c r="D28" s="503"/>
      <c r="E28" s="508">
        <v>625004</v>
      </c>
      <c r="F28" s="71" t="s">
        <v>16</v>
      </c>
      <c r="G28" s="509">
        <v>2568</v>
      </c>
      <c r="H28" s="509">
        <v>2707</v>
      </c>
      <c r="I28" s="509">
        <v>2909</v>
      </c>
      <c r="J28" s="509">
        <f>J8*3%</f>
        <v>2909.31</v>
      </c>
      <c r="K28" s="509">
        <f>K8*3%</f>
        <v>3037.92</v>
      </c>
      <c r="L28" s="509">
        <f>L8*3%</f>
        <v>3180.75</v>
      </c>
      <c r="M28" s="71">
        <f>M8*3%</f>
        <v>3351.93</v>
      </c>
      <c r="N28" s="451"/>
      <c r="O28" s="451"/>
      <c r="P28" s="8"/>
    </row>
    <row r="29" spans="1:16" x14ac:dyDescent="0.3">
      <c r="A29" s="482"/>
      <c r="B29" s="501"/>
      <c r="C29" s="502"/>
      <c r="D29" s="503"/>
      <c r="E29" s="514">
        <v>625004</v>
      </c>
      <c r="F29" s="515" t="s">
        <v>16</v>
      </c>
      <c r="G29" s="516">
        <v>13</v>
      </c>
      <c r="H29" s="516">
        <v>25</v>
      </c>
      <c r="I29" s="516">
        <v>0</v>
      </c>
      <c r="J29" s="516">
        <v>0</v>
      </c>
      <c r="K29" s="516">
        <v>0</v>
      </c>
      <c r="L29" s="516">
        <v>0</v>
      </c>
      <c r="M29" s="515">
        <v>0</v>
      </c>
      <c r="N29" s="451"/>
      <c r="O29" s="451"/>
      <c r="P29" s="8"/>
    </row>
    <row r="30" spans="1:16" ht="33" customHeight="1" x14ac:dyDescent="0.3">
      <c r="A30" s="482"/>
      <c r="B30" s="501"/>
      <c r="C30" s="502"/>
      <c r="D30" s="503"/>
      <c r="E30" s="508">
        <v>625005</v>
      </c>
      <c r="F30" s="71" t="s">
        <v>288</v>
      </c>
      <c r="G30" s="509">
        <v>856</v>
      </c>
      <c r="H30" s="509">
        <v>902</v>
      </c>
      <c r="I30" s="509">
        <v>970</v>
      </c>
      <c r="J30" s="509">
        <f>J8*1%</f>
        <v>969.77</v>
      </c>
      <c r="K30" s="509">
        <f>K8*1%</f>
        <v>1012.64</v>
      </c>
      <c r="L30" s="509">
        <f>L8*1%</f>
        <v>1060.25</v>
      </c>
      <c r="M30" s="71">
        <f>M8*1%</f>
        <v>1117.31</v>
      </c>
      <c r="N30" s="451"/>
      <c r="O30" s="451"/>
      <c r="P30" s="8"/>
    </row>
    <row r="31" spans="1:16" x14ac:dyDescent="0.3">
      <c r="A31" s="482"/>
      <c r="B31" s="501"/>
      <c r="C31" s="502"/>
      <c r="D31" s="503"/>
      <c r="E31" s="514">
        <v>625005</v>
      </c>
      <c r="F31" s="515" t="s">
        <v>288</v>
      </c>
      <c r="G31" s="516">
        <v>4</v>
      </c>
      <c r="H31" s="516">
        <v>8</v>
      </c>
      <c r="I31" s="516">
        <v>0</v>
      </c>
      <c r="J31" s="516">
        <v>0</v>
      </c>
      <c r="K31" s="516">
        <v>0</v>
      </c>
      <c r="L31" s="516">
        <v>0</v>
      </c>
      <c r="M31" s="515">
        <v>0</v>
      </c>
      <c r="N31" s="451"/>
      <c r="O31" s="451"/>
      <c r="P31" s="8"/>
    </row>
    <row r="32" spans="1:16" x14ac:dyDescent="0.3">
      <c r="A32" s="482"/>
      <c r="B32" s="501"/>
      <c r="C32" s="502"/>
      <c r="D32" s="503"/>
      <c r="E32" s="508">
        <v>625007</v>
      </c>
      <c r="F32" s="71" t="s">
        <v>289</v>
      </c>
      <c r="G32" s="509">
        <v>4066</v>
      </c>
      <c r="H32" s="509">
        <v>4338</v>
      </c>
      <c r="I32" s="509">
        <v>4606</v>
      </c>
      <c r="J32" s="509">
        <f>J8*4.75%</f>
        <v>4606.4075000000003</v>
      </c>
      <c r="K32" s="509">
        <f>K8*4.75%</f>
        <v>4810.04</v>
      </c>
      <c r="L32" s="509">
        <f>L8*4.75%</f>
        <v>5036.1875</v>
      </c>
      <c r="M32" s="71">
        <f>M8*4.75%</f>
        <v>5307.2224999999999</v>
      </c>
      <c r="N32" s="451"/>
      <c r="O32" s="451"/>
      <c r="P32" s="8"/>
    </row>
    <row r="33" spans="1:16" x14ac:dyDescent="0.3">
      <c r="A33" s="482"/>
      <c r="B33" s="501"/>
      <c r="C33" s="502"/>
      <c r="D33" s="503"/>
      <c r="E33" s="514">
        <v>625007</v>
      </c>
      <c r="F33" s="515" t="s">
        <v>289</v>
      </c>
      <c r="G33" s="516">
        <v>21</v>
      </c>
      <c r="H33" s="516">
        <v>40</v>
      </c>
      <c r="I33" s="516">
        <v>0</v>
      </c>
      <c r="J33" s="516">
        <v>0</v>
      </c>
      <c r="K33" s="516">
        <v>0</v>
      </c>
      <c r="L33" s="516">
        <v>0</v>
      </c>
      <c r="M33" s="515">
        <v>0</v>
      </c>
      <c r="N33" s="451"/>
      <c r="O33" s="451"/>
      <c r="P33" s="8"/>
    </row>
    <row r="34" spans="1:16" x14ac:dyDescent="0.3">
      <c r="A34" s="482"/>
      <c r="B34" s="501"/>
      <c r="C34" s="502"/>
      <c r="D34" s="503" t="s">
        <v>278</v>
      </c>
      <c r="E34" s="504">
        <v>630</v>
      </c>
      <c r="F34" s="505" t="s">
        <v>19</v>
      </c>
      <c r="G34" s="506">
        <f>G37+G35+G46+G59+G64</f>
        <v>25386</v>
      </c>
      <c r="H34" s="506">
        <f>H37+H46+H59+H64</f>
        <v>19498</v>
      </c>
      <c r="I34" s="506">
        <f>I37+I46+I59+I64+I35</f>
        <v>20210</v>
      </c>
      <c r="J34" s="506">
        <f>J35+J37+J46+J59+J64</f>
        <v>20210</v>
      </c>
      <c r="K34" s="506">
        <f>K35+K37+K46+K59+K64</f>
        <v>20068</v>
      </c>
      <c r="L34" s="506">
        <f>L35+L37+L46+L59+L64</f>
        <v>20070</v>
      </c>
      <c r="M34" s="505">
        <f>M35+M37+M46+M59+M64</f>
        <v>20070</v>
      </c>
      <c r="N34" s="273"/>
      <c r="O34" s="451"/>
      <c r="P34" s="8"/>
    </row>
    <row r="35" spans="1:16" x14ac:dyDescent="0.3">
      <c r="A35" s="482"/>
      <c r="B35" s="501"/>
      <c r="C35" s="502"/>
      <c r="D35" s="503"/>
      <c r="E35" s="504">
        <v>631</v>
      </c>
      <c r="F35" s="505" t="s">
        <v>21</v>
      </c>
      <c r="G35" s="506">
        <f>G36</f>
        <v>4</v>
      </c>
      <c r="H35" s="506">
        <v>0</v>
      </c>
      <c r="I35" s="506">
        <v>100</v>
      </c>
      <c r="J35" s="506">
        <f>J36</f>
        <v>100</v>
      </c>
      <c r="K35" s="506">
        <f>K36</f>
        <v>100</v>
      </c>
      <c r="L35" s="506">
        <f>L36</f>
        <v>100</v>
      </c>
      <c r="M35" s="505">
        <f>M36</f>
        <v>100</v>
      </c>
      <c r="N35" s="273"/>
      <c r="O35" s="451"/>
      <c r="P35" s="8"/>
    </row>
    <row r="36" spans="1:16" x14ac:dyDescent="0.3">
      <c r="A36" s="482"/>
      <c r="B36" s="501"/>
      <c r="C36" s="502"/>
      <c r="D36" s="503"/>
      <c r="E36" s="508">
        <v>631001</v>
      </c>
      <c r="F36" s="71" t="s">
        <v>23</v>
      </c>
      <c r="G36" s="509">
        <v>4</v>
      </c>
      <c r="H36" s="509">
        <v>1</v>
      </c>
      <c r="I36" s="509">
        <v>100</v>
      </c>
      <c r="J36" s="509">
        <v>100</v>
      </c>
      <c r="K36" s="509">
        <v>100</v>
      </c>
      <c r="L36" s="509">
        <v>100</v>
      </c>
      <c r="M36" s="71">
        <v>100</v>
      </c>
      <c r="N36" s="273"/>
      <c r="O36" s="451"/>
      <c r="P36" s="8"/>
    </row>
    <row r="37" spans="1:16" x14ac:dyDescent="0.3">
      <c r="A37" s="482"/>
      <c r="B37" s="501"/>
      <c r="C37" s="502"/>
      <c r="D37" s="503" t="s">
        <v>278</v>
      </c>
      <c r="E37" s="504">
        <v>632</v>
      </c>
      <c r="F37" s="505" t="s">
        <v>290</v>
      </c>
      <c r="G37" s="505">
        <f>G38+G39+G40+G41+G42+G43+G44</f>
        <v>3413</v>
      </c>
      <c r="H37" s="506">
        <f>H38+H39+H40+H41+H42+H43+H44+H45</f>
        <v>5828</v>
      </c>
      <c r="I37" s="506">
        <v>5800</v>
      </c>
      <c r="J37" s="506">
        <f>J38+J39+J40+J41+J42+J43+J44+J45</f>
        <v>5800</v>
      </c>
      <c r="K37" s="506">
        <f>K38+K39+K40+K41+K42+K43+K44+K45</f>
        <v>5798</v>
      </c>
      <c r="L37" s="506">
        <f>L38+L39+L40+L41+L42+L43+L44+L45</f>
        <v>5800</v>
      </c>
      <c r="M37" s="505">
        <f>M38+M39+M40+M41+M42+M43+M44+M45</f>
        <v>5800</v>
      </c>
      <c r="N37" s="273"/>
      <c r="O37" s="451"/>
      <c r="P37" s="8"/>
    </row>
    <row r="38" spans="1:16" x14ac:dyDescent="0.3">
      <c r="A38" s="482"/>
      <c r="B38" s="501"/>
      <c r="C38" s="502"/>
      <c r="D38" s="503"/>
      <c r="E38" s="508">
        <v>632001</v>
      </c>
      <c r="F38" s="71" t="s">
        <v>25</v>
      </c>
      <c r="G38" s="71">
        <v>3034</v>
      </c>
      <c r="H38" s="509">
        <v>4241</v>
      </c>
      <c r="I38" s="509">
        <v>3000</v>
      </c>
      <c r="J38" s="509">
        <v>3000</v>
      </c>
      <c r="K38" s="509">
        <v>3598</v>
      </c>
      <c r="L38" s="509">
        <v>3600</v>
      </c>
      <c r="M38" s="71">
        <v>3600</v>
      </c>
      <c r="N38" s="451"/>
      <c r="O38" s="451"/>
      <c r="P38" s="8"/>
    </row>
    <row r="39" spans="1:16" x14ac:dyDescent="0.3">
      <c r="A39" s="482"/>
      <c r="B39" s="501"/>
      <c r="C39" s="502"/>
      <c r="D39" s="503"/>
      <c r="E39" s="510">
        <v>632001</v>
      </c>
      <c r="F39" s="511" t="s">
        <v>291</v>
      </c>
      <c r="G39" s="511">
        <v>0</v>
      </c>
      <c r="H39" s="512">
        <v>730</v>
      </c>
      <c r="I39" s="512">
        <v>1500</v>
      </c>
      <c r="J39" s="512">
        <v>1500</v>
      </c>
      <c r="K39" s="512">
        <v>1800</v>
      </c>
      <c r="L39" s="512">
        <v>1800</v>
      </c>
      <c r="M39" s="511">
        <v>1800</v>
      </c>
      <c r="N39" s="718" t="s">
        <v>395</v>
      </c>
      <c r="O39" s="718" t="s">
        <v>292</v>
      </c>
      <c r="P39" s="8"/>
    </row>
    <row r="40" spans="1:16" x14ac:dyDescent="0.3">
      <c r="A40" s="482"/>
      <c r="B40" s="501"/>
      <c r="C40" s="502"/>
      <c r="D40" s="503"/>
      <c r="E40" s="508">
        <v>632002</v>
      </c>
      <c r="F40" s="71" t="s">
        <v>26</v>
      </c>
      <c r="G40" s="71">
        <v>0</v>
      </c>
      <c r="H40" s="509">
        <v>576</v>
      </c>
      <c r="I40" s="509">
        <v>0</v>
      </c>
      <c r="J40" s="509">
        <v>0</v>
      </c>
      <c r="K40" s="509">
        <v>0</v>
      </c>
      <c r="L40" s="509">
        <v>0</v>
      </c>
      <c r="M40" s="71">
        <v>0</v>
      </c>
      <c r="N40" s="719">
        <v>6700</v>
      </c>
      <c r="O40" s="451">
        <f>K7-N40</f>
        <v>150024.408</v>
      </c>
    </row>
    <row r="41" spans="1:16" x14ac:dyDescent="0.3">
      <c r="A41" s="482"/>
      <c r="B41" s="501"/>
      <c r="C41" s="502"/>
      <c r="D41" s="503"/>
      <c r="E41" s="508">
        <v>632003</v>
      </c>
      <c r="F41" s="71" t="s">
        <v>396</v>
      </c>
      <c r="G41" s="71">
        <v>210</v>
      </c>
      <c r="H41" s="509">
        <v>23</v>
      </c>
      <c r="I41" s="509">
        <v>50</v>
      </c>
      <c r="J41" s="509">
        <v>50</v>
      </c>
      <c r="K41" s="509">
        <v>50</v>
      </c>
      <c r="L41" s="509">
        <v>50</v>
      </c>
      <c r="M41" s="71">
        <v>50</v>
      </c>
      <c r="N41" s="719"/>
      <c r="O41" s="451"/>
      <c r="P41" s="8"/>
    </row>
    <row r="42" spans="1:16" x14ac:dyDescent="0.3">
      <c r="A42" s="720"/>
      <c r="B42" s="721"/>
      <c r="C42" s="722"/>
      <c r="D42" s="723"/>
      <c r="E42" s="510">
        <v>632003</v>
      </c>
      <c r="F42" s="511" t="s">
        <v>397</v>
      </c>
      <c r="G42" s="511">
        <v>56</v>
      </c>
      <c r="H42" s="512">
        <v>0</v>
      </c>
      <c r="I42" s="512">
        <v>500</v>
      </c>
      <c r="J42" s="512">
        <v>500</v>
      </c>
      <c r="K42" s="512">
        <v>0</v>
      </c>
      <c r="L42" s="512">
        <v>0</v>
      </c>
      <c r="M42" s="511">
        <v>0</v>
      </c>
      <c r="N42" s="451"/>
      <c r="O42" s="451"/>
      <c r="P42" s="8"/>
    </row>
    <row r="43" spans="1:16" x14ac:dyDescent="0.3">
      <c r="A43" s="482"/>
      <c r="B43" s="501"/>
      <c r="C43" s="502"/>
      <c r="D43" s="503"/>
      <c r="E43" s="508">
        <v>632004</v>
      </c>
      <c r="F43" s="71" t="s">
        <v>294</v>
      </c>
      <c r="G43" s="71">
        <v>17</v>
      </c>
      <c r="H43" s="509">
        <v>10</v>
      </c>
      <c r="I43" s="509">
        <v>0</v>
      </c>
      <c r="J43" s="509">
        <v>0</v>
      </c>
      <c r="K43" s="509">
        <v>0</v>
      </c>
      <c r="L43" s="509">
        <v>0</v>
      </c>
      <c r="M43" s="71">
        <v>0</v>
      </c>
      <c r="N43" s="451"/>
      <c r="O43" s="451"/>
      <c r="P43" s="8"/>
    </row>
    <row r="44" spans="1:16" x14ac:dyDescent="0.3">
      <c r="A44" s="482"/>
      <c r="B44" s="501"/>
      <c r="C44" s="502"/>
      <c r="D44" s="503"/>
      <c r="E44" s="510">
        <v>632004</v>
      </c>
      <c r="F44" s="511" t="s">
        <v>294</v>
      </c>
      <c r="G44" s="511">
        <v>96</v>
      </c>
      <c r="H44" s="511">
        <v>0</v>
      </c>
      <c r="I44" s="511">
        <v>500</v>
      </c>
      <c r="J44" s="511">
        <v>500</v>
      </c>
      <c r="K44" s="511">
        <v>100</v>
      </c>
      <c r="L44" s="512">
        <v>100</v>
      </c>
      <c r="M44" s="511">
        <v>100</v>
      </c>
      <c r="N44" s="451"/>
      <c r="O44" s="451"/>
      <c r="P44" s="8"/>
    </row>
    <row r="45" spans="1:16" x14ac:dyDescent="0.3">
      <c r="A45" s="482"/>
      <c r="B45" s="501"/>
      <c r="C45" s="502"/>
      <c r="D45" s="503"/>
      <c r="E45" s="508">
        <v>632005</v>
      </c>
      <c r="F45" s="71" t="s">
        <v>398</v>
      </c>
      <c r="G45" s="71">
        <v>0</v>
      </c>
      <c r="H45" s="71">
        <v>248</v>
      </c>
      <c r="I45" s="71">
        <v>250</v>
      </c>
      <c r="J45" s="71">
        <v>250</v>
      </c>
      <c r="K45" s="71">
        <v>250</v>
      </c>
      <c r="L45" s="509">
        <v>250</v>
      </c>
      <c r="M45" s="71">
        <v>250</v>
      </c>
      <c r="N45" s="451"/>
      <c r="O45" s="451"/>
      <c r="P45" s="8"/>
    </row>
    <row r="46" spans="1:16" x14ac:dyDescent="0.3">
      <c r="A46" s="482"/>
      <c r="B46" s="501"/>
      <c r="C46" s="502"/>
      <c r="D46" s="503" t="s">
        <v>278</v>
      </c>
      <c r="E46" s="504">
        <v>633</v>
      </c>
      <c r="F46" s="505" t="s">
        <v>67</v>
      </c>
      <c r="G46" s="505">
        <f>G47+G48+G49+G50+G51+G52+G53+G54+G55+G56+G57</f>
        <v>10065</v>
      </c>
      <c r="H46" s="505">
        <f>H47+H48+H50+H51+H52+H53+H54+H55+H56+H57+H58</f>
        <v>7964</v>
      </c>
      <c r="I46" s="505">
        <f>I47+I48+I50+I51+I52+I53+I54+I55+K40+I57+I56</f>
        <v>6600</v>
      </c>
      <c r="J46" s="505">
        <f>J47+J48+J49+J50+J51+J52+J53+J54+J55+J56+J57</f>
        <v>6600</v>
      </c>
      <c r="K46" s="505">
        <f>K47+K48+K49+K50+K51+K52+K53+K54+K55+K56+K57</f>
        <v>7000</v>
      </c>
      <c r="L46" s="506">
        <f>L47+L48+L49+L50+L51+L52+L53+L54+L55+L56+L57</f>
        <v>7000</v>
      </c>
      <c r="M46" s="505">
        <f>M47+M48+M49+M50+M51+M52+M53+M54+M55+M56+M57</f>
        <v>7000</v>
      </c>
      <c r="N46" s="451"/>
      <c r="O46" s="451"/>
      <c r="P46" s="8"/>
    </row>
    <row r="47" spans="1:16" x14ac:dyDescent="0.3">
      <c r="A47" s="482"/>
      <c r="B47" s="501"/>
      <c r="C47" s="502"/>
      <c r="D47" s="503"/>
      <c r="E47" s="508">
        <v>633001</v>
      </c>
      <c r="F47" s="71" t="s">
        <v>295</v>
      </c>
      <c r="G47" s="71">
        <v>0</v>
      </c>
      <c r="H47" s="509">
        <v>948</v>
      </c>
      <c r="I47" s="509">
        <v>1000</v>
      </c>
      <c r="J47" s="509">
        <v>1000</v>
      </c>
      <c r="K47" s="509">
        <v>1000</v>
      </c>
      <c r="L47" s="509">
        <v>1000</v>
      </c>
      <c r="M47" s="71">
        <v>1000</v>
      </c>
      <c r="N47" s="451"/>
      <c r="O47" s="451"/>
      <c r="P47" s="8"/>
    </row>
    <row r="48" spans="1:16" x14ac:dyDescent="0.3">
      <c r="A48" s="482"/>
      <c r="B48" s="501"/>
      <c r="C48" s="502"/>
      <c r="D48" s="503"/>
      <c r="E48" s="510">
        <v>633001</v>
      </c>
      <c r="F48" s="511" t="s">
        <v>295</v>
      </c>
      <c r="G48" s="511">
        <v>2520</v>
      </c>
      <c r="H48" s="512">
        <v>2446</v>
      </c>
      <c r="I48" s="512">
        <v>1000</v>
      </c>
      <c r="J48" s="512">
        <v>1000</v>
      </c>
      <c r="K48" s="512">
        <v>800</v>
      </c>
      <c r="L48" s="512">
        <v>800</v>
      </c>
      <c r="M48" s="511">
        <v>800</v>
      </c>
      <c r="N48" s="451"/>
      <c r="O48" s="451"/>
      <c r="P48" s="8"/>
    </row>
    <row r="49" spans="1:16" x14ac:dyDescent="0.3">
      <c r="A49" s="482"/>
      <c r="B49" s="501"/>
      <c r="C49" s="502"/>
      <c r="D49" s="503"/>
      <c r="E49" s="510">
        <v>633002</v>
      </c>
      <c r="F49" s="515" t="s">
        <v>29</v>
      </c>
      <c r="G49" s="511">
        <v>740</v>
      </c>
      <c r="H49" s="512">
        <v>0</v>
      </c>
      <c r="I49" s="512">
        <v>0</v>
      </c>
      <c r="J49" s="512">
        <v>0</v>
      </c>
      <c r="K49" s="512">
        <v>0</v>
      </c>
      <c r="L49" s="512">
        <v>0</v>
      </c>
      <c r="M49" s="511">
        <v>0</v>
      </c>
      <c r="N49" s="451"/>
      <c r="O49" s="451"/>
      <c r="P49" s="8"/>
    </row>
    <row r="50" spans="1:16" x14ac:dyDescent="0.3">
      <c r="A50" s="482"/>
      <c r="B50" s="501"/>
      <c r="C50" s="502"/>
      <c r="D50" s="503"/>
      <c r="E50" s="508">
        <v>633004</v>
      </c>
      <c r="F50" s="71" t="s">
        <v>296</v>
      </c>
      <c r="G50" s="71">
        <v>70</v>
      </c>
      <c r="H50" s="509">
        <v>0</v>
      </c>
      <c r="I50" s="509">
        <v>300</v>
      </c>
      <c r="J50" s="509">
        <v>300</v>
      </c>
      <c r="K50" s="509">
        <v>300</v>
      </c>
      <c r="L50" s="509">
        <v>300</v>
      </c>
      <c r="M50" s="71">
        <v>300</v>
      </c>
      <c r="N50" s="451"/>
      <c r="O50" s="451"/>
      <c r="P50" s="8"/>
    </row>
    <row r="51" spans="1:16" x14ac:dyDescent="0.3">
      <c r="A51" s="482"/>
      <c r="B51" s="501"/>
      <c r="C51" s="502"/>
      <c r="D51" s="503"/>
      <c r="E51" s="510">
        <v>633004</v>
      </c>
      <c r="F51" s="511" t="s">
        <v>296</v>
      </c>
      <c r="G51" s="511">
        <v>0</v>
      </c>
      <c r="H51" s="512">
        <v>98</v>
      </c>
      <c r="I51" s="512">
        <v>500</v>
      </c>
      <c r="J51" s="512">
        <v>500</v>
      </c>
      <c r="K51" s="512">
        <v>600</v>
      </c>
      <c r="L51" s="512">
        <v>600</v>
      </c>
      <c r="M51" s="511">
        <v>600</v>
      </c>
      <c r="N51" s="451"/>
      <c r="O51" s="451"/>
      <c r="P51" s="8"/>
    </row>
    <row r="52" spans="1:16" x14ac:dyDescent="0.3">
      <c r="A52" s="482"/>
      <c r="B52" s="501"/>
      <c r="C52" s="502"/>
      <c r="D52" s="503"/>
      <c r="E52" s="508">
        <v>633006</v>
      </c>
      <c r="F52" s="71" t="s">
        <v>30</v>
      </c>
      <c r="G52" s="71">
        <v>2667</v>
      </c>
      <c r="H52" s="509">
        <v>504</v>
      </c>
      <c r="I52" s="509">
        <v>1500</v>
      </c>
      <c r="J52" s="509">
        <v>1500</v>
      </c>
      <c r="K52" s="509">
        <v>1500</v>
      </c>
      <c r="L52" s="509">
        <v>1500</v>
      </c>
      <c r="M52" s="71">
        <v>1500</v>
      </c>
      <c r="N52" s="451"/>
      <c r="O52" s="451"/>
      <c r="P52" s="8"/>
    </row>
    <row r="53" spans="1:16" x14ac:dyDescent="0.3">
      <c r="A53" s="482"/>
      <c r="B53" s="501"/>
      <c r="C53" s="502"/>
      <c r="D53" s="503"/>
      <c r="E53" s="510">
        <v>633006</v>
      </c>
      <c r="F53" s="511" t="s">
        <v>30</v>
      </c>
      <c r="G53" s="511">
        <v>1357</v>
      </c>
      <c r="H53" s="512">
        <v>1471</v>
      </c>
      <c r="I53" s="512">
        <v>700</v>
      </c>
      <c r="J53" s="512">
        <v>700</v>
      </c>
      <c r="K53" s="512">
        <v>700</v>
      </c>
      <c r="L53" s="512">
        <v>700</v>
      </c>
      <c r="M53" s="511">
        <v>700</v>
      </c>
      <c r="N53" s="451"/>
      <c r="O53" s="451"/>
      <c r="P53" s="8"/>
    </row>
    <row r="54" spans="1:16" x14ac:dyDescent="0.3">
      <c r="A54" s="482"/>
      <c r="B54" s="501"/>
      <c r="C54" s="502"/>
      <c r="D54" s="503"/>
      <c r="E54" s="508">
        <v>633009</v>
      </c>
      <c r="F54" s="71" t="s">
        <v>297</v>
      </c>
      <c r="G54" s="71">
        <v>166</v>
      </c>
      <c r="H54" s="509">
        <v>533</v>
      </c>
      <c r="I54" s="509">
        <v>300</v>
      </c>
      <c r="J54" s="509">
        <v>300</v>
      </c>
      <c r="K54" s="509">
        <v>300</v>
      </c>
      <c r="L54" s="509">
        <v>300</v>
      </c>
      <c r="M54" s="71">
        <v>300</v>
      </c>
      <c r="N54" s="451"/>
      <c r="O54" s="451"/>
      <c r="P54" s="8"/>
    </row>
    <row r="55" spans="1:16" x14ac:dyDescent="0.3">
      <c r="A55" s="482"/>
      <c r="B55" s="501"/>
      <c r="C55" s="502"/>
      <c r="D55" s="503"/>
      <c r="E55" s="510">
        <v>633009</v>
      </c>
      <c r="F55" s="511" t="s">
        <v>297</v>
      </c>
      <c r="G55" s="511">
        <v>2406</v>
      </c>
      <c r="H55" s="724">
        <v>1556</v>
      </c>
      <c r="I55" s="724">
        <v>1000</v>
      </c>
      <c r="J55" s="724">
        <v>1000</v>
      </c>
      <c r="K55" s="724">
        <v>1500</v>
      </c>
      <c r="L55" s="512">
        <v>1500</v>
      </c>
      <c r="M55" s="511">
        <v>1500</v>
      </c>
      <c r="N55" s="451"/>
      <c r="O55" s="451"/>
      <c r="P55" s="8"/>
    </row>
    <row r="56" spans="1:16" x14ac:dyDescent="0.3">
      <c r="A56" s="482"/>
      <c r="B56" s="501"/>
      <c r="C56" s="502"/>
      <c r="D56" s="503"/>
      <c r="E56" s="508">
        <v>633010</v>
      </c>
      <c r="F56" s="71" t="s">
        <v>298</v>
      </c>
      <c r="G56" s="71">
        <v>0</v>
      </c>
      <c r="H56" s="513">
        <v>192</v>
      </c>
      <c r="I56" s="513">
        <v>100</v>
      </c>
      <c r="J56" s="513">
        <v>100</v>
      </c>
      <c r="K56" s="513">
        <v>100</v>
      </c>
      <c r="L56" s="509">
        <v>100</v>
      </c>
      <c r="M56" s="71">
        <v>100</v>
      </c>
      <c r="N56" s="451"/>
      <c r="O56" s="451"/>
      <c r="P56" s="8"/>
    </row>
    <row r="57" spans="1:16" x14ac:dyDescent="0.3">
      <c r="A57" s="482"/>
      <c r="B57" s="501"/>
      <c r="C57" s="502"/>
      <c r="D57" s="503"/>
      <c r="E57" s="508">
        <v>633013</v>
      </c>
      <c r="F57" s="71" t="s">
        <v>311</v>
      </c>
      <c r="G57" s="509">
        <v>139</v>
      </c>
      <c r="H57" s="513">
        <v>199</v>
      </c>
      <c r="I57" s="513">
        <v>200</v>
      </c>
      <c r="J57" s="513">
        <v>200</v>
      </c>
      <c r="K57" s="513">
        <v>200</v>
      </c>
      <c r="L57" s="509">
        <v>200</v>
      </c>
      <c r="M57" s="71">
        <v>200</v>
      </c>
      <c r="N57" s="451"/>
      <c r="O57" s="451"/>
      <c r="P57" s="8"/>
    </row>
    <row r="58" spans="1:16" ht="27" x14ac:dyDescent="0.3">
      <c r="A58" s="482"/>
      <c r="B58" s="501"/>
      <c r="C58" s="502"/>
      <c r="D58" s="503"/>
      <c r="E58" s="508">
        <v>634002</v>
      </c>
      <c r="F58" s="858" t="s">
        <v>498</v>
      </c>
      <c r="G58" s="509">
        <v>0</v>
      </c>
      <c r="H58" s="513">
        <v>17</v>
      </c>
      <c r="I58" s="513">
        <v>0</v>
      </c>
      <c r="J58" s="513">
        <v>0</v>
      </c>
      <c r="K58" s="513">
        <v>0</v>
      </c>
      <c r="L58" s="509">
        <v>0</v>
      </c>
      <c r="M58" s="71">
        <v>0</v>
      </c>
      <c r="N58" s="451"/>
      <c r="O58" s="451"/>
      <c r="P58" s="8"/>
    </row>
    <row r="59" spans="1:16" x14ac:dyDescent="0.3">
      <c r="A59" s="482"/>
      <c r="B59" s="501"/>
      <c r="C59" s="502"/>
      <c r="D59" s="503" t="s">
        <v>278</v>
      </c>
      <c r="E59" s="504">
        <v>635</v>
      </c>
      <c r="F59" s="505" t="s">
        <v>299</v>
      </c>
      <c r="G59" s="506">
        <f>G61+G62</f>
        <v>5079</v>
      </c>
      <c r="H59" s="506">
        <f>H61+H62+H63+H60</f>
        <v>824</v>
      </c>
      <c r="I59" s="506">
        <f>I61+I62+I63</f>
        <v>2200</v>
      </c>
      <c r="J59" s="506">
        <f>J61+J62+J63</f>
        <v>2200</v>
      </c>
      <c r="K59" s="506">
        <f>K61+K62+K63</f>
        <v>1700</v>
      </c>
      <c r="L59" s="506">
        <f>L61+L62+L63</f>
        <v>1700</v>
      </c>
      <c r="M59" s="505">
        <f>M61+M62+M63</f>
        <v>1700</v>
      </c>
      <c r="N59" s="451"/>
      <c r="O59" s="451"/>
      <c r="P59" s="8"/>
    </row>
    <row r="60" spans="1:16" x14ac:dyDescent="0.3">
      <c r="A60" s="482"/>
      <c r="B60" s="501"/>
      <c r="C60" s="502"/>
      <c r="D60" s="503"/>
      <c r="E60" s="508">
        <v>635001</v>
      </c>
      <c r="F60" s="71" t="s">
        <v>295</v>
      </c>
      <c r="G60" s="509">
        <v>0</v>
      </c>
      <c r="H60" s="509">
        <v>746</v>
      </c>
      <c r="I60" s="509">
        <v>0</v>
      </c>
      <c r="J60" s="509">
        <v>0</v>
      </c>
      <c r="K60" s="509">
        <v>0</v>
      </c>
      <c r="L60" s="509">
        <v>0</v>
      </c>
      <c r="M60" s="71">
        <v>0</v>
      </c>
      <c r="N60" s="451"/>
      <c r="O60" s="451"/>
      <c r="P60" s="8"/>
    </row>
    <row r="61" spans="1:16" x14ac:dyDescent="0.3">
      <c r="A61" s="482"/>
      <c r="B61" s="501"/>
      <c r="C61" s="502"/>
      <c r="D61" s="503"/>
      <c r="E61" s="508">
        <v>635004</v>
      </c>
      <c r="F61" s="71" t="s">
        <v>296</v>
      </c>
      <c r="G61" s="509">
        <v>4367</v>
      </c>
      <c r="H61" s="509">
        <v>78</v>
      </c>
      <c r="I61" s="509">
        <v>500</v>
      </c>
      <c r="J61" s="509">
        <v>500</v>
      </c>
      <c r="K61" s="509">
        <v>500</v>
      </c>
      <c r="L61" s="509">
        <v>500</v>
      </c>
      <c r="M61" s="71">
        <v>500</v>
      </c>
      <c r="N61" s="451"/>
      <c r="O61" s="451"/>
      <c r="P61" s="8"/>
    </row>
    <row r="62" spans="1:16" x14ac:dyDescent="0.3">
      <c r="A62" s="482"/>
      <c r="B62" s="501"/>
      <c r="C62" s="502"/>
      <c r="D62" s="503"/>
      <c r="E62" s="508">
        <v>635006</v>
      </c>
      <c r="F62" s="71" t="s">
        <v>47</v>
      </c>
      <c r="G62" s="509">
        <v>712</v>
      </c>
      <c r="H62" s="509">
        <v>0</v>
      </c>
      <c r="I62" s="509">
        <v>700</v>
      </c>
      <c r="J62" s="509">
        <v>700</v>
      </c>
      <c r="K62" s="509">
        <v>700</v>
      </c>
      <c r="L62" s="509">
        <v>700</v>
      </c>
      <c r="M62" s="71">
        <v>700</v>
      </c>
      <c r="N62" s="451"/>
      <c r="O62" s="451"/>
      <c r="P62" s="8"/>
    </row>
    <row r="63" spans="1:16" x14ac:dyDescent="0.3">
      <c r="A63" s="482"/>
      <c r="B63" s="501"/>
      <c r="C63" s="502"/>
      <c r="D63" s="503"/>
      <c r="E63" s="514">
        <v>635006</v>
      </c>
      <c r="F63" s="515" t="s">
        <v>47</v>
      </c>
      <c r="G63" s="516">
        <v>0</v>
      </c>
      <c r="H63" s="516">
        <v>0</v>
      </c>
      <c r="I63" s="516">
        <v>1000</v>
      </c>
      <c r="J63" s="516">
        <v>1000</v>
      </c>
      <c r="K63" s="516">
        <v>500</v>
      </c>
      <c r="L63" s="516">
        <v>500</v>
      </c>
      <c r="M63" s="515">
        <v>500</v>
      </c>
      <c r="N63" s="451"/>
      <c r="O63" s="451"/>
      <c r="P63" s="8"/>
    </row>
    <row r="64" spans="1:16" x14ac:dyDescent="0.3">
      <c r="A64" s="482"/>
      <c r="B64" s="501"/>
      <c r="C64" s="502"/>
      <c r="D64" s="503" t="s">
        <v>278</v>
      </c>
      <c r="E64" s="517">
        <v>637</v>
      </c>
      <c r="F64" s="505" t="s">
        <v>48</v>
      </c>
      <c r="G64" s="506">
        <f t="shared" ref="G64:M64" si="2">G65+G66+G67+G68+G69+G70+G71+G72+G73</f>
        <v>6825</v>
      </c>
      <c r="H64" s="506">
        <f t="shared" si="2"/>
        <v>4882</v>
      </c>
      <c r="I64" s="506">
        <f t="shared" si="2"/>
        <v>5510</v>
      </c>
      <c r="J64" s="506">
        <f t="shared" si="2"/>
        <v>5510</v>
      </c>
      <c r="K64" s="506">
        <f t="shared" si="2"/>
        <v>5470</v>
      </c>
      <c r="L64" s="506">
        <f t="shared" si="2"/>
        <v>5470</v>
      </c>
      <c r="M64" s="505">
        <f t="shared" si="2"/>
        <v>5470</v>
      </c>
      <c r="N64" s="451"/>
      <c r="O64" s="451"/>
      <c r="P64" s="8"/>
    </row>
    <row r="65" spans="1:16" x14ac:dyDescent="0.3">
      <c r="A65" s="482"/>
      <c r="B65" s="501"/>
      <c r="C65" s="502"/>
      <c r="D65" s="503"/>
      <c r="E65" s="518">
        <v>637001</v>
      </c>
      <c r="F65" s="71" t="s">
        <v>312</v>
      </c>
      <c r="G65" s="509">
        <v>90</v>
      </c>
      <c r="H65" s="519">
        <v>69</v>
      </c>
      <c r="I65" s="519">
        <v>170</v>
      </c>
      <c r="J65" s="519">
        <v>170</v>
      </c>
      <c r="K65" s="519">
        <v>170</v>
      </c>
      <c r="L65" s="509">
        <v>170</v>
      </c>
      <c r="M65" s="71">
        <v>170</v>
      </c>
      <c r="N65" s="451"/>
      <c r="O65" s="451"/>
      <c r="P65" s="8"/>
    </row>
    <row r="66" spans="1:16" x14ac:dyDescent="0.3">
      <c r="A66" s="482"/>
      <c r="B66" s="501"/>
      <c r="C66" s="502"/>
      <c r="D66" s="503"/>
      <c r="E66" s="518">
        <v>637004</v>
      </c>
      <c r="F66" s="71" t="s">
        <v>52</v>
      </c>
      <c r="G66" s="71">
        <v>3250</v>
      </c>
      <c r="H66" s="519">
        <v>310</v>
      </c>
      <c r="I66" s="519">
        <v>700</v>
      </c>
      <c r="J66" s="519">
        <v>700</v>
      </c>
      <c r="K66" s="519">
        <v>700</v>
      </c>
      <c r="L66" s="509">
        <v>700</v>
      </c>
      <c r="M66" s="71">
        <v>700</v>
      </c>
      <c r="N66" s="451"/>
      <c r="O66" s="451"/>
      <c r="P66" s="8"/>
    </row>
    <row r="67" spans="1:16" x14ac:dyDescent="0.3">
      <c r="A67" s="482"/>
      <c r="B67" s="501"/>
      <c r="C67" s="502"/>
      <c r="D67" s="503"/>
      <c r="E67" s="725">
        <v>637004</v>
      </c>
      <c r="F67" s="511" t="s">
        <v>52</v>
      </c>
      <c r="G67" s="511">
        <v>168</v>
      </c>
      <c r="H67" s="726">
        <v>1037</v>
      </c>
      <c r="I67" s="726">
        <v>740</v>
      </c>
      <c r="J67" s="726">
        <v>740</v>
      </c>
      <c r="K67" s="726">
        <v>700</v>
      </c>
      <c r="L67" s="512">
        <v>700</v>
      </c>
      <c r="M67" s="511">
        <v>700</v>
      </c>
      <c r="N67" s="451"/>
      <c r="O67" s="451"/>
      <c r="P67" s="8"/>
    </row>
    <row r="68" spans="1:16" x14ac:dyDescent="0.3">
      <c r="A68" s="482"/>
      <c r="B68" s="501"/>
      <c r="C68" s="502"/>
      <c r="D68" s="503"/>
      <c r="E68" s="518">
        <v>637004</v>
      </c>
      <c r="F68" s="71" t="s">
        <v>359</v>
      </c>
      <c r="G68" s="71">
        <v>97</v>
      </c>
      <c r="H68" s="519">
        <v>0</v>
      </c>
      <c r="I68" s="519">
        <v>200</v>
      </c>
      <c r="J68" s="519">
        <v>200</v>
      </c>
      <c r="K68" s="519">
        <v>200</v>
      </c>
      <c r="L68" s="509">
        <v>200</v>
      </c>
      <c r="M68" s="71">
        <v>200</v>
      </c>
      <c r="N68" s="451"/>
      <c r="O68" s="451"/>
      <c r="P68" s="8"/>
    </row>
    <row r="69" spans="1:16" x14ac:dyDescent="0.3">
      <c r="A69" s="482"/>
      <c r="B69" s="501"/>
      <c r="C69" s="502"/>
      <c r="D69" s="503"/>
      <c r="E69" s="518">
        <v>637006</v>
      </c>
      <c r="F69" s="71" t="s">
        <v>300</v>
      </c>
      <c r="G69" s="71">
        <v>0</v>
      </c>
      <c r="H69" s="509">
        <v>145</v>
      </c>
      <c r="I69" s="509">
        <v>100</v>
      </c>
      <c r="J69" s="509">
        <v>100</v>
      </c>
      <c r="K69" s="509">
        <v>100</v>
      </c>
      <c r="L69" s="509">
        <v>100</v>
      </c>
      <c r="M69" s="71">
        <v>100</v>
      </c>
      <c r="N69" s="451"/>
      <c r="O69" s="451"/>
      <c r="P69" s="8"/>
    </row>
    <row r="70" spans="1:16" x14ac:dyDescent="0.3">
      <c r="A70" s="482"/>
      <c r="B70" s="501"/>
      <c r="C70" s="502"/>
      <c r="D70" s="503"/>
      <c r="E70" s="518">
        <v>637014</v>
      </c>
      <c r="F70" s="71" t="s">
        <v>55</v>
      </c>
      <c r="G70" s="71">
        <v>2416</v>
      </c>
      <c r="H70" s="509">
        <v>2502</v>
      </c>
      <c r="I70" s="509">
        <v>2500</v>
      </c>
      <c r="J70" s="509">
        <v>2500</v>
      </c>
      <c r="K70" s="509">
        <v>2500</v>
      </c>
      <c r="L70" s="509">
        <v>2500</v>
      </c>
      <c r="M70" s="71">
        <v>2500</v>
      </c>
      <c r="N70" s="451"/>
      <c r="O70" s="451"/>
      <c r="P70" s="8"/>
    </row>
    <row r="71" spans="1:16" x14ac:dyDescent="0.3">
      <c r="A71" s="482"/>
      <c r="B71" s="501"/>
      <c r="C71" s="502"/>
      <c r="D71" s="503"/>
      <c r="E71" s="518">
        <v>637015</v>
      </c>
      <c r="F71" s="71" t="s">
        <v>301</v>
      </c>
      <c r="G71" s="71">
        <v>0</v>
      </c>
      <c r="H71" s="509">
        <v>0</v>
      </c>
      <c r="I71" s="509">
        <v>200</v>
      </c>
      <c r="J71" s="509">
        <v>200</v>
      </c>
      <c r="K71" s="509">
        <v>200</v>
      </c>
      <c r="L71" s="509">
        <v>200</v>
      </c>
      <c r="M71" s="71">
        <v>200</v>
      </c>
      <c r="N71" s="451"/>
      <c r="O71" s="451"/>
      <c r="P71" s="8"/>
    </row>
    <row r="72" spans="1:16" x14ac:dyDescent="0.3">
      <c r="A72" s="482"/>
      <c r="B72" s="501"/>
      <c r="C72" s="502"/>
      <c r="D72" s="503"/>
      <c r="E72" s="518">
        <v>637016</v>
      </c>
      <c r="F72" s="71" t="s">
        <v>57</v>
      </c>
      <c r="G72" s="71">
        <v>796</v>
      </c>
      <c r="H72" s="509">
        <v>819</v>
      </c>
      <c r="I72" s="509">
        <v>900</v>
      </c>
      <c r="J72" s="509">
        <v>900</v>
      </c>
      <c r="K72" s="509">
        <v>900</v>
      </c>
      <c r="L72" s="509">
        <v>900</v>
      </c>
      <c r="M72" s="71">
        <v>900</v>
      </c>
      <c r="N72" s="451"/>
      <c r="O72" s="451"/>
      <c r="P72" s="8"/>
    </row>
    <row r="73" spans="1:16" x14ac:dyDescent="0.3">
      <c r="A73" s="482"/>
      <c r="B73" s="501"/>
      <c r="C73" s="502"/>
      <c r="D73" s="503"/>
      <c r="E73" s="526">
        <v>637027</v>
      </c>
      <c r="F73" s="727" t="s">
        <v>322</v>
      </c>
      <c r="G73" s="516">
        <v>8</v>
      </c>
      <c r="H73" s="516">
        <v>0</v>
      </c>
      <c r="I73" s="516">
        <v>0</v>
      </c>
      <c r="J73" s="516">
        <v>0</v>
      </c>
      <c r="K73" s="516">
        <v>0</v>
      </c>
      <c r="L73" s="516">
        <v>0</v>
      </c>
      <c r="M73" s="515">
        <v>0</v>
      </c>
      <c r="N73" s="451"/>
      <c r="O73" s="451"/>
      <c r="P73" s="8"/>
    </row>
    <row r="74" spans="1:16" x14ac:dyDescent="0.3">
      <c r="A74" s="482"/>
      <c r="B74" s="501"/>
      <c r="C74" s="502"/>
      <c r="D74" s="503" t="s">
        <v>278</v>
      </c>
      <c r="E74" s="517">
        <v>642</v>
      </c>
      <c r="F74" s="505" t="s">
        <v>302</v>
      </c>
      <c r="G74" s="506">
        <f>G75+G76</f>
        <v>307</v>
      </c>
      <c r="H74" s="506">
        <f>H75+H76</f>
        <v>661</v>
      </c>
      <c r="I74" s="506">
        <v>0</v>
      </c>
      <c r="J74" s="506">
        <v>0</v>
      </c>
      <c r="K74" s="506">
        <v>0</v>
      </c>
      <c r="L74" s="506">
        <v>0</v>
      </c>
      <c r="M74" s="505">
        <v>0</v>
      </c>
      <c r="N74" s="451"/>
      <c r="O74" s="451"/>
      <c r="P74" s="8"/>
    </row>
    <row r="75" spans="1:16" x14ac:dyDescent="0.3">
      <c r="A75" s="482"/>
      <c r="B75" s="501"/>
      <c r="C75" s="502"/>
      <c r="D75" s="520"/>
      <c r="E75" s="518">
        <v>642013</v>
      </c>
      <c r="F75" s="71" t="s">
        <v>303</v>
      </c>
      <c r="G75" s="71">
        <v>0</v>
      </c>
      <c r="H75" s="509">
        <v>0</v>
      </c>
      <c r="I75" s="509">
        <v>0</v>
      </c>
      <c r="J75" s="509">
        <v>0</v>
      </c>
      <c r="K75" s="509">
        <v>0</v>
      </c>
      <c r="L75" s="509">
        <v>0</v>
      </c>
      <c r="M75" s="71">
        <v>0</v>
      </c>
      <c r="N75" s="451"/>
      <c r="O75" s="451"/>
      <c r="P75" s="8"/>
    </row>
    <row r="76" spans="1:16" x14ac:dyDescent="0.3">
      <c r="A76" s="482"/>
      <c r="B76" s="501"/>
      <c r="C76" s="502"/>
      <c r="D76" s="520"/>
      <c r="E76" s="518">
        <v>642015</v>
      </c>
      <c r="F76" s="71" t="s">
        <v>304</v>
      </c>
      <c r="G76" s="71">
        <v>307</v>
      </c>
      <c r="H76" s="509">
        <v>661</v>
      </c>
      <c r="I76" s="509">
        <v>0</v>
      </c>
      <c r="J76" s="509">
        <v>0</v>
      </c>
      <c r="K76" s="509">
        <v>0</v>
      </c>
      <c r="L76" s="509">
        <v>0</v>
      </c>
      <c r="M76" s="71">
        <v>0</v>
      </c>
      <c r="N76" s="451"/>
      <c r="O76" s="451"/>
      <c r="P76" s="8"/>
    </row>
    <row r="77" spans="1:16" x14ac:dyDescent="0.3">
      <c r="A77" s="481"/>
      <c r="B77" s="493"/>
      <c r="C77" s="494"/>
      <c r="D77" s="521"/>
      <c r="E77" s="496" t="s">
        <v>305</v>
      </c>
      <c r="F77" s="500"/>
      <c r="G77" s="499">
        <f>G78+G84+G94+G123</f>
        <v>37554</v>
      </c>
      <c r="H77" s="498">
        <f>H78+H84+H94+H123</f>
        <v>37213</v>
      </c>
      <c r="I77" s="498">
        <f>I78+I84+I94</f>
        <v>49260.332500000004</v>
      </c>
      <c r="J77" s="498">
        <f>J78+J84+J94+J123</f>
        <v>49260.332500000004</v>
      </c>
      <c r="K77" s="500">
        <f>K78+K84+K94+K123</f>
        <v>54913.407500000001</v>
      </c>
      <c r="L77" s="498">
        <f>L78+L84+L94+L123</f>
        <v>57251.790999999997</v>
      </c>
      <c r="M77" s="500">
        <f>M78+M84+M94+M123</f>
        <v>61160.343000000001</v>
      </c>
      <c r="N77" s="451"/>
      <c r="O77" s="451"/>
      <c r="P77" s="8"/>
    </row>
    <row r="78" spans="1:16" x14ac:dyDescent="0.3">
      <c r="A78" s="482"/>
      <c r="B78" s="501"/>
      <c r="C78" s="502"/>
      <c r="D78" s="503" t="s">
        <v>306</v>
      </c>
      <c r="E78" s="504">
        <v>610</v>
      </c>
      <c r="F78" s="505" t="s">
        <v>279</v>
      </c>
      <c r="G78" s="506">
        <f>G79+G80+G83</f>
        <v>24059</v>
      </c>
      <c r="H78" s="506">
        <f>H79+H80</f>
        <v>23871</v>
      </c>
      <c r="I78" s="506">
        <f>I79+I80</f>
        <v>26835</v>
      </c>
      <c r="J78" s="506">
        <f>J79+J80+J83</f>
        <v>26835</v>
      </c>
      <c r="K78" s="505">
        <f>K79+K80+K83</f>
        <v>29685</v>
      </c>
      <c r="L78" s="506">
        <f>L79+L80+L83</f>
        <v>31418</v>
      </c>
      <c r="M78" s="505">
        <f>M79+M80+M83</f>
        <v>34314</v>
      </c>
      <c r="N78" s="451"/>
      <c r="O78" s="451"/>
      <c r="P78" s="8"/>
    </row>
    <row r="79" spans="1:16" ht="27" x14ac:dyDescent="0.3">
      <c r="A79" s="482"/>
      <c r="B79" s="501"/>
      <c r="C79" s="502"/>
      <c r="D79" s="503"/>
      <c r="E79" s="504">
        <v>611</v>
      </c>
      <c r="F79" s="507" t="s">
        <v>280</v>
      </c>
      <c r="G79" s="505">
        <v>21274</v>
      </c>
      <c r="H79" s="506">
        <v>21419</v>
      </c>
      <c r="I79" s="506">
        <v>24378</v>
      </c>
      <c r="J79" s="506">
        <v>24378</v>
      </c>
      <c r="K79" s="505">
        <v>26328</v>
      </c>
      <c r="L79" s="506">
        <v>28961</v>
      </c>
      <c r="M79" s="505">
        <v>31857</v>
      </c>
      <c r="N79" s="451"/>
      <c r="O79" s="451"/>
      <c r="P79" s="8"/>
    </row>
    <row r="80" spans="1:16" x14ac:dyDescent="0.3">
      <c r="A80" s="482"/>
      <c r="B80" s="501"/>
      <c r="C80" s="502"/>
      <c r="D80" s="503"/>
      <c r="E80" s="504">
        <v>612</v>
      </c>
      <c r="F80" s="505" t="s">
        <v>5</v>
      </c>
      <c r="G80" s="506">
        <f>G81+G82</f>
        <v>1395</v>
      </c>
      <c r="H80" s="506">
        <f>H81+H82+H83</f>
        <v>2452</v>
      </c>
      <c r="I80" s="506">
        <f>I81+I82+I83</f>
        <v>2457</v>
      </c>
      <c r="J80" s="506">
        <f>J81+J82</f>
        <v>2457</v>
      </c>
      <c r="K80" s="505">
        <f>K81+K82</f>
        <v>2457</v>
      </c>
      <c r="L80" s="506">
        <f>L81+L82</f>
        <v>2457</v>
      </c>
      <c r="M80" s="505">
        <f>M81+M82</f>
        <v>2457</v>
      </c>
      <c r="N80" s="451"/>
      <c r="O80" s="451"/>
      <c r="P80" s="8"/>
    </row>
    <row r="81" spans="1:16" x14ac:dyDescent="0.3">
      <c r="A81" s="482"/>
      <c r="B81" s="501"/>
      <c r="C81" s="502"/>
      <c r="D81" s="503"/>
      <c r="E81" s="508">
        <v>612001</v>
      </c>
      <c r="F81" s="71" t="s">
        <v>281</v>
      </c>
      <c r="G81" s="71">
        <v>1142</v>
      </c>
      <c r="H81" s="509">
        <v>1492</v>
      </c>
      <c r="I81" s="509">
        <v>2100</v>
      </c>
      <c r="J81" s="509">
        <v>2100</v>
      </c>
      <c r="K81" s="509">
        <v>2100</v>
      </c>
      <c r="L81" s="509">
        <v>2100</v>
      </c>
      <c r="M81" s="71">
        <v>2100</v>
      </c>
      <c r="N81" s="451"/>
      <c r="O81" s="451"/>
      <c r="P81" s="8"/>
    </row>
    <row r="82" spans="1:16" x14ac:dyDescent="0.3">
      <c r="A82" s="482"/>
      <c r="B82" s="501"/>
      <c r="C82" s="502"/>
      <c r="D82" s="503"/>
      <c r="E82" s="508">
        <v>612002</v>
      </c>
      <c r="F82" s="71" t="s">
        <v>283</v>
      </c>
      <c r="G82" s="71">
        <v>253</v>
      </c>
      <c r="H82" s="509">
        <v>160</v>
      </c>
      <c r="I82" s="509">
        <v>357</v>
      </c>
      <c r="J82" s="509">
        <v>357</v>
      </c>
      <c r="K82" s="71">
        <v>357</v>
      </c>
      <c r="L82" s="509">
        <v>357</v>
      </c>
      <c r="M82" s="71">
        <v>357</v>
      </c>
      <c r="N82" s="451"/>
      <c r="O82" s="451"/>
      <c r="P82" s="8"/>
    </row>
    <row r="83" spans="1:16" x14ac:dyDescent="0.3">
      <c r="A83" s="482"/>
      <c r="B83" s="501"/>
      <c r="C83" s="502"/>
      <c r="D83" s="503"/>
      <c r="E83" s="508">
        <v>614</v>
      </c>
      <c r="F83" s="71" t="s">
        <v>6</v>
      </c>
      <c r="G83" s="71">
        <v>1390</v>
      </c>
      <c r="H83" s="509">
        <v>800</v>
      </c>
      <c r="I83" s="509">
        <v>0</v>
      </c>
      <c r="J83" s="509">
        <v>0</v>
      </c>
      <c r="K83" s="71">
        <v>900</v>
      </c>
      <c r="L83" s="509">
        <v>0</v>
      </c>
      <c r="M83" s="71">
        <v>0</v>
      </c>
      <c r="N83" s="451"/>
      <c r="O83" s="451"/>
      <c r="P83" s="8"/>
    </row>
    <row r="84" spans="1:16" x14ac:dyDescent="0.3">
      <c r="A84" s="482"/>
      <c r="B84" s="501"/>
      <c r="C84" s="502"/>
      <c r="D84" s="503" t="s">
        <v>306</v>
      </c>
      <c r="E84" s="504">
        <v>620</v>
      </c>
      <c r="F84" s="505" t="s">
        <v>284</v>
      </c>
      <c r="G84" s="505">
        <f>G85+G86+G87</f>
        <v>8029</v>
      </c>
      <c r="H84" s="506">
        <f>H85+H87+H86</f>
        <v>7888</v>
      </c>
      <c r="I84" s="506">
        <f>I85+I86+I87</f>
        <v>9379.3325000000004</v>
      </c>
      <c r="J84" s="506">
        <f>J85+J86+J87</f>
        <v>9379.3325000000004</v>
      </c>
      <c r="K84" s="506">
        <f>K85+K86+K87</f>
        <v>10375.407500000001</v>
      </c>
      <c r="L84" s="506">
        <f>L85+L86+L87</f>
        <v>10980.791000000001</v>
      </c>
      <c r="M84" s="505">
        <f>M85+M86+M87</f>
        <v>11993.343000000001</v>
      </c>
      <c r="N84" s="451"/>
      <c r="O84" s="451"/>
      <c r="P84" s="8"/>
    </row>
    <row r="85" spans="1:16" x14ac:dyDescent="0.3">
      <c r="A85" s="482"/>
      <c r="B85" s="501"/>
      <c r="C85" s="502"/>
      <c r="D85" s="503"/>
      <c r="E85" s="504">
        <v>621</v>
      </c>
      <c r="F85" s="505" t="s">
        <v>285</v>
      </c>
      <c r="G85" s="506">
        <v>1830</v>
      </c>
      <c r="H85" s="506">
        <v>1341</v>
      </c>
      <c r="I85" s="506">
        <v>1789</v>
      </c>
      <c r="J85" s="506">
        <v>1789</v>
      </c>
      <c r="K85" s="506">
        <v>2042</v>
      </c>
      <c r="L85" s="506">
        <v>2181</v>
      </c>
      <c r="M85" s="505">
        <v>2375</v>
      </c>
      <c r="N85" s="451"/>
      <c r="O85" s="451"/>
      <c r="P85" s="8"/>
    </row>
    <row r="86" spans="1:16" x14ac:dyDescent="0.3">
      <c r="A86" s="482"/>
      <c r="B86" s="501"/>
      <c r="C86" s="502"/>
      <c r="D86" s="503"/>
      <c r="E86" s="504">
        <v>623</v>
      </c>
      <c r="F86" s="505" t="s">
        <v>286</v>
      </c>
      <c r="G86" s="506">
        <v>185</v>
      </c>
      <c r="H86" s="506">
        <v>565</v>
      </c>
      <c r="I86" s="506">
        <v>895</v>
      </c>
      <c r="J86" s="506">
        <v>895</v>
      </c>
      <c r="K86" s="506">
        <v>927</v>
      </c>
      <c r="L86" s="506">
        <v>961</v>
      </c>
      <c r="M86" s="505">
        <v>1057</v>
      </c>
      <c r="N86" s="451"/>
      <c r="O86" s="451"/>
      <c r="P86" s="8"/>
    </row>
    <row r="87" spans="1:16" x14ac:dyDescent="0.3">
      <c r="A87" s="482"/>
      <c r="B87" s="501"/>
      <c r="C87" s="502"/>
      <c r="D87" s="503"/>
      <c r="E87" s="504">
        <v>625</v>
      </c>
      <c r="F87" s="505" t="s">
        <v>287</v>
      </c>
      <c r="G87" s="506">
        <f t="shared" ref="G87:L87" si="3">G88+G89+G90+G91+G92+G93</f>
        <v>6014</v>
      </c>
      <c r="H87" s="506">
        <f t="shared" si="3"/>
        <v>5982</v>
      </c>
      <c r="I87" s="506">
        <f t="shared" si="3"/>
        <v>6695.3325000000004</v>
      </c>
      <c r="J87" s="506">
        <f t="shared" si="3"/>
        <v>6695.3325000000004</v>
      </c>
      <c r="K87" s="506">
        <f t="shared" si="3"/>
        <v>7406.4075000000012</v>
      </c>
      <c r="L87" s="506">
        <f t="shared" si="3"/>
        <v>7838.7910000000011</v>
      </c>
      <c r="M87" s="505">
        <f>M88+M89+M90+M91+M92+M93</f>
        <v>8561.3430000000008</v>
      </c>
      <c r="N87" s="451"/>
      <c r="O87" s="451"/>
      <c r="P87" s="8"/>
    </row>
    <row r="88" spans="1:16" x14ac:dyDescent="0.3">
      <c r="A88" s="482"/>
      <c r="B88" s="501"/>
      <c r="C88" s="502"/>
      <c r="D88" s="503"/>
      <c r="E88" s="508">
        <v>625001</v>
      </c>
      <c r="F88" s="71" t="s">
        <v>12</v>
      </c>
      <c r="G88" s="509">
        <v>337</v>
      </c>
      <c r="H88" s="509">
        <v>336</v>
      </c>
      <c r="I88" s="509">
        <f>I78*1.4%</f>
        <v>375.68999999999994</v>
      </c>
      <c r="J88" s="509">
        <f>J78*1.4%</f>
        <v>375.68999999999994</v>
      </c>
      <c r="K88" s="509">
        <f>K78*1.4%</f>
        <v>415.59</v>
      </c>
      <c r="L88" s="509">
        <f>L78*1.4%</f>
        <v>439.85199999999998</v>
      </c>
      <c r="M88" s="71">
        <f>M78*1.4%</f>
        <v>480.39599999999996</v>
      </c>
      <c r="N88" s="451"/>
      <c r="O88" s="451"/>
      <c r="P88" s="8"/>
    </row>
    <row r="89" spans="1:16" x14ac:dyDescent="0.3">
      <c r="A89" s="482"/>
      <c r="B89" s="501"/>
      <c r="C89" s="502"/>
      <c r="D89" s="503"/>
      <c r="E89" s="508">
        <v>625002</v>
      </c>
      <c r="F89" s="71" t="s">
        <v>14</v>
      </c>
      <c r="G89" s="509">
        <v>3375</v>
      </c>
      <c r="H89" s="509">
        <v>3356</v>
      </c>
      <c r="I89" s="509">
        <f>I78*14%</f>
        <v>3756.9000000000005</v>
      </c>
      <c r="J89" s="509">
        <f>J78*14%</f>
        <v>3756.9000000000005</v>
      </c>
      <c r="K89" s="509">
        <f>K78*14%</f>
        <v>4155.9000000000005</v>
      </c>
      <c r="L89" s="509">
        <f>L78*14%</f>
        <v>4398.5200000000004</v>
      </c>
      <c r="M89" s="71">
        <f>M78*14%</f>
        <v>4803.96</v>
      </c>
      <c r="N89" s="451"/>
      <c r="O89" s="451"/>
      <c r="P89" s="8"/>
    </row>
    <row r="90" spans="1:16" x14ac:dyDescent="0.3">
      <c r="A90" s="482"/>
      <c r="B90" s="501"/>
      <c r="C90" s="502"/>
      <c r="D90" s="503"/>
      <c r="E90" s="508">
        <v>625003</v>
      </c>
      <c r="F90" s="71" t="s">
        <v>15</v>
      </c>
      <c r="G90" s="509">
        <v>193</v>
      </c>
      <c r="H90" s="509">
        <v>192</v>
      </c>
      <c r="I90" s="509">
        <f>I78*0.8%</f>
        <v>214.68</v>
      </c>
      <c r="J90" s="509">
        <f>J78*0.8%</f>
        <v>214.68</v>
      </c>
      <c r="K90" s="509">
        <f>K78*0.8%</f>
        <v>237.48000000000002</v>
      </c>
      <c r="L90" s="509">
        <f>L78*0.8%</f>
        <v>251.34399999999999</v>
      </c>
      <c r="M90" s="71">
        <f>M78*0.8%</f>
        <v>274.512</v>
      </c>
      <c r="N90" s="451"/>
      <c r="O90" s="451"/>
      <c r="P90" s="8"/>
    </row>
    <row r="91" spans="1:16" x14ac:dyDescent="0.3">
      <c r="A91" s="482"/>
      <c r="B91" s="501"/>
      <c r="C91" s="502"/>
      <c r="D91" s="503"/>
      <c r="E91" s="508">
        <v>625004</v>
      </c>
      <c r="F91" s="71" t="s">
        <v>16</v>
      </c>
      <c r="G91" s="509">
        <v>723</v>
      </c>
      <c r="H91" s="509">
        <v>719</v>
      </c>
      <c r="I91" s="509">
        <f>I78*3%</f>
        <v>805.05</v>
      </c>
      <c r="J91" s="509">
        <f>J78*3%</f>
        <v>805.05</v>
      </c>
      <c r="K91" s="509">
        <f>K78*3%</f>
        <v>890.55</v>
      </c>
      <c r="L91" s="509">
        <f>L78*3%</f>
        <v>942.54</v>
      </c>
      <c r="M91" s="71">
        <f>M78*3%</f>
        <v>1029.42</v>
      </c>
      <c r="N91" s="451"/>
      <c r="O91" s="451"/>
      <c r="P91" s="8"/>
    </row>
    <row r="92" spans="1:16" x14ac:dyDescent="0.3">
      <c r="A92" s="482"/>
      <c r="B92" s="501"/>
      <c r="C92" s="502"/>
      <c r="D92" s="503"/>
      <c r="E92" s="508">
        <v>625005</v>
      </c>
      <c r="F92" s="71" t="s">
        <v>288</v>
      </c>
      <c r="G92" s="509">
        <v>241</v>
      </c>
      <c r="H92" s="509">
        <v>240</v>
      </c>
      <c r="I92" s="509">
        <f>I78*1%</f>
        <v>268.35000000000002</v>
      </c>
      <c r="J92" s="509">
        <f>J78*1%</f>
        <v>268.35000000000002</v>
      </c>
      <c r="K92" s="509">
        <f>K78*1%</f>
        <v>296.85000000000002</v>
      </c>
      <c r="L92" s="509">
        <f>L78*1%</f>
        <v>314.18</v>
      </c>
      <c r="M92" s="71">
        <f>M78*1%</f>
        <v>343.14</v>
      </c>
      <c r="N92" s="451"/>
      <c r="O92" s="451"/>
      <c r="P92" s="8"/>
    </row>
    <row r="93" spans="1:16" x14ac:dyDescent="0.3">
      <c r="A93" s="482"/>
      <c r="B93" s="501"/>
      <c r="C93" s="502"/>
      <c r="D93" s="503"/>
      <c r="E93" s="508">
        <v>625007</v>
      </c>
      <c r="F93" s="71" t="s">
        <v>289</v>
      </c>
      <c r="G93" s="509">
        <v>1145</v>
      </c>
      <c r="H93" s="509">
        <v>1139</v>
      </c>
      <c r="I93" s="509">
        <f>I78*4.75%</f>
        <v>1274.6624999999999</v>
      </c>
      <c r="J93" s="509">
        <f>J78*4.75%</f>
        <v>1274.6624999999999</v>
      </c>
      <c r="K93" s="509">
        <f>K78*4.75%</f>
        <v>1410.0374999999999</v>
      </c>
      <c r="L93" s="509">
        <f>L78*4.75%</f>
        <v>1492.355</v>
      </c>
      <c r="M93" s="71">
        <f>M78*4.75%</f>
        <v>1629.915</v>
      </c>
      <c r="N93" s="451"/>
      <c r="O93" s="451"/>
      <c r="P93" s="8"/>
    </row>
    <row r="94" spans="1:16" x14ac:dyDescent="0.3">
      <c r="A94" s="482"/>
      <c r="B94" s="501"/>
      <c r="C94" s="502"/>
      <c r="D94" s="503" t="s">
        <v>306</v>
      </c>
      <c r="E94" s="504">
        <v>630</v>
      </c>
      <c r="F94" s="505" t="s">
        <v>19</v>
      </c>
      <c r="G94" s="506">
        <f>G95+G97+G99+G110+G113</f>
        <v>5342</v>
      </c>
      <c r="H94" s="506">
        <f>H99+H95+H110+H113+H97</f>
        <v>5375</v>
      </c>
      <c r="I94" s="506">
        <f>I99+I95+I110+I113</f>
        <v>13046</v>
      </c>
      <c r="J94" s="506">
        <f>J95+J99+J110+J113</f>
        <v>13046</v>
      </c>
      <c r="K94" s="506">
        <f>K95+K99+K110+K113</f>
        <v>14853</v>
      </c>
      <c r="L94" s="506">
        <f>L95+L99+L110+L113</f>
        <v>14853</v>
      </c>
      <c r="M94" s="505">
        <f>M95+M99+M110+M113</f>
        <v>14853</v>
      </c>
      <c r="N94" s="718" t="s">
        <v>395</v>
      </c>
      <c r="O94" s="718" t="s">
        <v>292</v>
      </c>
      <c r="P94" s="8"/>
    </row>
    <row r="95" spans="1:16" x14ac:dyDescent="0.3">
      <c r="A95" s="482"/>
      <c r="B95" s="501"/>
      <c r="C95" s="502"/>
      <c r="D95" s="503"/>
      <c r="E95" s="504">
        <v>631</v>
      </c>
      <c r="F95" s="505" t="s">
        <v>21</v>
      </c>
      <c r="G95" s="506">
        <f>G96</f>
        <v>23</v>
      </c>
      <c r="H95" s="506">
        <f>H96</f>
        <v>22</v>
      </c>
      <c r="I95" s="506">
        <v>100</v>
      </c>
      <c r="J95" s="506">
        <f>J96</f>
        <v>100</v>
      </c>
      <c r="K95" s="506">
        <f>K96</f>
        <v>200</v>
      </c>
      <c r="L95" s="506">
        <f>L96</f>
        <v>200</v>
      </c>
      <c r="M95" s="505">
        <f>M96</f>
        <v>200</v>
      </c>
      <c r="N95" s="454">
        <v>4450</v>
      </c>
      <c r="O95" s="451">
        <f>K78+K84+K94+K123-K98-K101-K104-K107-K109-K112-K117</f>
        <v>50463.407500000001</v>
      </c>
      <c r="P95" s="8"/>
    </row>
    <row r="96" spans="1:16" x14ac:dyDescent="0.3">
      <c r="A96" s="482"/>
      <c r="B96" s="501"/>
      <c r="C96" s="502"/>
      <c r="D96" s="503"/>
      <c r="E96" s="728">
        <v>631001</v>
      </c>
      <c r="F96" s="119" t="s">
        <v>23</v>
      </c>
      <c r="G96" s="509">
        <v>23</v>
      </c>
      <c r="H96" s="509">
        <v>22</v>
      </c>
      <c r="I96" s="509">
        <v>100</v>
      </c>
      <c r="J96" s="509">
        <v>100</v>
      </c>
      <c r="K96" s="509">
        <v>200</v>
      </c>
      <c r="L96" s="509">
        <v>200</v>
      </c>
      <c r="M96" s="71">
        <v>200</v>
      </c>
      <c r="N96" s="451"/>
      <c r="O96" s="451"/>
      <c r="P96" s="8"/>
    </row>
    <row r="97" spans="1:16" x14ac:dyDescent="0.3">
      <c r="A97" s="482"/>
      <c r="B97" s="501"/>
      <c r="C97" s="502"/>
      <c r="D97" s="503"/>
      <c r="E97" s="504">
        <v>632</v>
      </c>
      <c r="F97" s="505" t="s">
        <v>290</v>
      </c>
      <c r="G97" s="506">
        <v>0</v>
      </c>
      <c r="H97" s="506">
        <f>H98</f>
        <v>12</v>
      </c>
      <c r="I97" s="506">
        <v>0</v>
      </c>
      <c r="J97" s="506">
        <f>J98</f>
        <v>0</v>
      </c>
      <c r="K97" s="506">
        <f>K98</f>
        <v>50</v>
      </c>
      <c r="L97" s="506">
        <f>L98</f>
        <v>50</v>
      </c>
      <c r="M97" s="505">
        <f>M98</f>
        <v>50</v>
      </c>
      <c r="N97" s="451"/>
      <c r="O97" s="451"/>
      <c r="P97" s="8"/>
    </row>
    <row r="98" spans="1:16" x14ac:dyDescent="0.3">
      <c r="A98" s="482"/>
      <c r="B98" s="501"/>
      <c r="C98" s="502"/>
      <c r="D98" s="503"/>
      <c r="E98" s="514">
        <v>632005</v>
      </c>
      <c r="F98" s="515" t="s">
        <v>398</v>
      </c>
      <c r="G98" s="516">
        <v>0</v>
      </c>
      <c r="H98" s="516">
        <v>12</v>
      </c>
      <c r="I98" s="516">
        <v>0</v>
      </c>
      <c r="J98" s="516">
        <v>0</v>
      </c>
      <c r="K98" s="516">
        <v>50</v>
      </c>
      <c r="L98" s="516">
        <v>50</v>
      </c>
      <c r="M98" s="515">
        <v>50</v>
      </c>
      <c r="N98" s="451"/>
      <c r="O98" s="451"/>
      <c r="P98" s="8"/>
    </row>
    <row r="99" spans="1:16" x14ac:dyDescent="0.3">
      <c r="A99" s="482"/>
      <c r="B99" s="501"/>
      <c r="C99" s="502"/>
      <c r="D99" s="503" t="s">
        <v>306</v>
      </c>
      <c r="E99" s="504">
        <v>633</v>
      </c>
      <c r="F99" s="505" t="s">
        <v>67</v>
      </c>
      <c r="G99" s="505">
        <f>G100+G101+G102+G103+G104+G105+G106+G107+G108+G109</f>
        <v>4171</v>
      </c>
      <c r="H99" s="506">
        <f>H100+H101+H102+H103+H104+H105+H106+H107+H108+H109</f>
        <v>4320</v>
      </c>
      <c r="I99" s="506">
        <f>I100+I101+I104+I105+I106+I107+I108+I109+I102</f>
        <v>9276</v>
      </c>
      <c r="J99" s="506">
        <f>J100+J101+J102+J103+J104+J105+J106+J107+J108+J109</f>
        <v>9276</v>
      </c>
      <c r="K99" s="506">
        <f>K100+K101+K102+K103+K104+K105+K106+K107+K108+K109</f>
        <v>10633</v>
      </c>
      <c r="L99" s="506">
        <f>L100+L101+L102+L103+L104+L105+L106+L107+L108+L109</f>
        <v>10633</v>
      </c>
      <c r="M99" s="505">
        <f>M100+M101+M102+M103+M104+M105+M106+M107+M108+M109</f>
        <v>10633</v>
      </c>
      <c r="N99" s="451"/>
      <c r="O99" s="451"/>
      <c r="P99" s="8"/>
    </row>
    <row r="100" spans="1:16" x14ac:dyDescent="0.3">
      <c r="A100" s="482"/>
      <c r="B100" s="501"/>
      <c r="C100" s="502"/>
      <c r="D100" s="503"/>
      <c r="E100" s="508">
        <v>633001</v>
      </c>
      <c r="F100" s="71" t="s">
        <v>295</v>
      </c>
      <c r="G100" s="71">
        <v>0</v>
      </c>
      <c r="H100" s="509">
        <v>0</v>
      </c>
      <c r="I100" s="509">
        <v>1400</v>
      </c>
      <c r="J100" s="509">
        <v>1400</v>
      </c>
      <c r="K100" s="509">
        <v>1500</v>
      </c>
      <c r="L100" s="509">
        <v>1500</v>
      </c>
      <c r="M100" s="71">
        <v>1500</v>
      </c>
      <c r="N100" s="451"/>
      <c r="O100" s="451"/>
      <c r="P100" s="8"/>
    </row>
    <row r="101" spans="1:16" x14ac:dyDescent="0.3">
      <c r="A101" s="482"/>
      <c r="B101" s="501"/>
      <c r="C101" s="502"/>
      <c r="D101" s="503"/>
      <c r="E101" s="510">
        <v>633001</v>
      </c>
      <c r="F101" s="511" t="s">
        <v>295</v>
      </c>
      <c r="G101" s="511">
        <v>594</v>
      </c>
      <c r="H101" s="512">
        <v>903</v>
      </c>
      <c r="I101" s="512">
        <v>500</v>
      </c>
      <c r="J101" s="512">
        <v>500</v>
      </c>
      <c r="K101" s="512">
        <v>500</v>
      </c>
      <c r="L101" s="512">
        <v>500</v>
      </c>
      <c r="M101" s="511">
        <v>500</v>
      </c>
      <c r="N101" s="451"/>
      <c r="O101" s="451"/>
      <c r="P101" s="8"/>
    </row>
    <row r="102" spans="1:16" x14ac:dyDescent="0.3">
      <c r="A102" s="482"/>
      <c r="B102" s="501"/>
      <c r="C102" s="502"/>
      <c r="D102" s="503"/>
      <c r="E102" s="508">
        <v>633002</v>
      </c>
      <c r="F102" s="71" t="s">
        <v>29</v>
      </c>
      <c r="G102" s="71">
        <v>0</v>
      </c>
      <c r="H102" s="509">
        <v>0</v>
      </c>
      <c r="I102" s="509">
        <v>800</v>
      </c>
      <c r="J102" s="509">
        <v>800</v>
      </c>
      <c r="K102" s="509">
        <v>800</v>
      </c>
      <c r="L102" s="509">
        <v>800</v>
      </c>
      <c r="M102" s="71">
        <v>800</v>
      </c>
      <c r="N102" s="451"/>
      <c r="O102" s="451"/>
      <c r="P102" s="8"/>
    </row>
    <row r="103" spans="1:16" x14ac:dyDescent="0.3">
      <c r="A103" s="482"/>
      <c r="B103" s="501"/>
      <c r="C103" s="502"/>
      <c r="D103" s="503"/>
      <c r="E103" s="514">
        <v>633002</v>
      </c>
      <c r="F103" s="515" t="s">
        <v>29</v>
      </c>
      <c r="G103" s="515">
        <v>2588</v>
      </c>
      <c r="H103" s="516">
        <v>1027</v>
      </c>
      <c r="I103" s="516">
        <v>0</v>
      </c>
      <c r="J103" s="516">
        <v>0</v>
      </c>
      <c r="K103" s="516">
        <v>0</v>
      </c>
      <c r="L103" s="516">
        <v>0</v>
      </c>
      <c r="M103" s="515">
        <v>0</v>
      </c>
      <c r="N103" s="451"/>
      <c r="O103" s="451"/>
      <c r="P103" s="8"/>
    </row>
    <row r="104" spans="1:16" x14ac:dyDescent="0.3">
      <c r="A104" s="482"/>
      <c r="B104" s="501"/>
      <c r="C104" s="502"/>
      <c r="D104" s="503"/>
      <c r="E104" s="510">
        <v>633004</v>
      </c>
      <c r="F104" s="511" t="s">
        <v>296</v>
      </c>
      <c r="G104" s="511">
        <v>75</v>
      </c>
      <c r="H104" s="512">
        <v>294</v>
      </c>
      <c r="I104" s="512">
        <v>530</v>
      </c>
      <c r="J104" s="512">
        <v>530</v>
      </c>
      <c r="K104" s="512">
        <v>530</v>
      </c>
      <c r="L104" s="512">
        <v>530</v>
      </c>
      <c r="M104" s="511">
        <v>530</v>
      </c>
      <c r="N104" s="451"/>
      <c r="O104" s="451"/>
      <c r="P104" s="8"/>
    </row>
    <row r="105" spans="1:16" x14ac:dyDescent="0.3">
      <c r="A105" s="482"/>
      <c r="B105" s="501"/>
      <c r="C105" s="502"/>
      <c r="D105" s="503"/>
      <c r="E105" s="508">
        <v>633004</v>
      </c>
      <c r="F105" s="71" t="s">
        <v>296</v>
      </c>
      <c r="G105" s="71">
        <v>0</v>
      </c>
      <c r="H105" s="509">
        <v>0</v>
      </c>
      <c r="I105" s="509">
        <v>600</v>
      </c>
      <c r="J105" s="509">
        <v>600</v>
      </c>
      <c r="K105" s="509">
        <v>700</v>
      </c>
      <c r="L105" s="509">
        <v>700</v>
      </c>
      <c r="M105" s="71">
        <v>700</v>
      </c>
      <c r="N105" s="451"/>
      <c r="O105" s="451"/>
      <c r="P105" s="8"/>
    </row>
    <row r="106" spans="1:16" x14ac:dyDescent="0.3">
      <c r="A106" s="482"/>
      <c r="B106" s="501"/>
      <c r="C106" s="502"/>
      <c r="D106" s="503"/>
      <c r="E106" s="508">
        <v>633006</v>
      </c>
      <c r="F106" s="71" t="s">
        <v>30</v>
      </c>
      <c r="G106" s="71">
        <v>20</v>
      </c>
      <c r="H106" s="509">
        <v>7</v>
      </c>
      <c r="I106" s="509">
        <v>946</v>
      </c>
      <c r="J106" s="509">
        <v>946</v>
      </c>
      <c r="K106" s="509">
        <v>1603</v>
      </c>
      <c r="L106" s="509">
        <v>1603</v>
      </c>
      <c r="M106" s="71">
        <v>1603</v>
      </c>
      <c r="N106" s="451"/>
      <c r="O106" s="451"/>
      <c r="P106" s="8"/>
    </row>
    <row r="107" spans="1:16" x14ac:dyDescent="0.3">
      <c r="A107" s="482"/>
      <c r="B107" s="501"/>
      <c r="C107" s="502"/>
      <c r="D107" s="503"/>
      <c r="E107" s="510">
        <v>633006</v>
      </c>
      <c r="F107" s="511" t="s">
        <v>30</v>
      </c>
      <c r="G107" s="511">
        <v>461</v>
      </c>
      <c r="H107" s="512">
        <v>1590</v>
      </c>
      <c r="I107" s="512">
        <v>500</v>
      </c>
      <c r="J107" s="512">
        <v>500</v>
      </c>
      <c r="K107" s="512">
        <v>700</v>
      </c>
      <c r="L107" s="512">
        <v>700</v>
      </c>
      <c r="M107" s="511">
        <v>700</v>
      </c>
      <c r="N107" s="451"/>
      <c r="O107" s="451"/>
      <c r="P107" s="8"/>
    </row>
    <row r="108" spans="1:16" x14ac:dyDescent="0.3">
      <c r="A108" s="482"/>
      <c r="B108" s="501"/>
      <c r="C108" s="502"/>
      <c r="D108" s="503"/>
      <c r="E108" s="508">
        <v>633009</v>
      </c>
      <c r="F108" s="71" t="s">
        <v>297</v>
      </c>
      <c r="G108" s="71">
        <v>16</v>
      </c>
      <c r="H108" s="509">
        <v>74</v>
      </c>
      <c r="I108" s="509">
        <v>2500</v>
      </c>
      <c r="J108" s="509">
        <v>2500</v>
      </c>
      <c r="K108" s="509">
        <v>2500</v>
      </c>
      <c r="L108" s="509">
        <v>2500</v>
      </c>
      <c r="M108" s="71">
        <v>2500</v>
      </c>
      <c r="N108" s="451"/>
      <c r="O108" s="451"/>
      <c r="P108" s="8"/>
    </row>
    <row r="109" spans="1:16" x14ac:dyDescent="0.3">
      <c r="A109" s="482"/>
      <c r="B109" s="501"/>
      <c r="C109" s="502"/>
      <c r="D109" s="503"/>
      <c r="E109" s="510">
        <v>633009</v>
      </c>
      <c r="F109" s="511" t="s">
        <v>297</v>
      </c>
      <c r="G109" s="511">
        <v>417</v>
      </c>
      <c r="H109" s="512">
        <v>425</v>
      </c>
      <c r="I109" s="512">
        <v>1500</v>
      </c>
      <c r="J109" s="512">
        <v>1500</v>
      </c>
      <c r="K109" s="512">
        <v>1800</v>
      </c>
      <c r="L109" s="512">
        <v>1800</v>
      </c>
      <c r="M109" s="511">
        <v>1800</v>
      </c>
      <c r="N109" s="451"/>
      <c r="O109" s="451"/>
      <c r="P109" s="8"/>
    </row>
    <row r="110" spans="1:16" x14ac:dyDescent="0.3">
      <c r="A110" s="482"/>
      <c r="B110" s="501"/>
      <c r="C110" s="502"/>
      <c r="D110" s="503"/>
      <c r="E110" s="504">
        <v>635</v>
      </c>
      <c r="F110" s="505" t="s">
        <v>299</v>
      </c>
      <c r="G110" s="506">
        <f t="shared" ref="G110:M110" si="4">G111+G112</f>
        <v>0</v>
      </c>
      <c r="H110" s="506">
        <f t="shared" si="4"/>
        <v>0</v>
      </c>
      <c r="I110" s="506">
        <f t="shared" si="4"/>
        <v>900</v>
      </c>
      <c r="J110" s="506">
        <f t="shared" si="4"/>
        <v>900</v>
      </c>
      <c r="K110" s="506">
        <f t="shared" si="4"/>
        <v>900</v>
      </c>
      <c r="L110" s="506">
        <f t="shared" si="4"/>
        <v>900</v>
      </c>
      <c r="M110" s="505">
        <f t="shared" si="4"/>
        <v>900</v>
      </c>
      <c r="N110" s="451"/>
      <c r="O110" s="451"/>
      <c r="P110" s="8"/>
    </row>
    <row r="111" spans="1:16" x14ac:dyDescent="0.3">
      <c r="A111" s="482"/>
      <c r="B111" s="501"/>
      <c r="C111" s="502"/>
      <c r="D111" s="503"/>
      <c r="E111" s="508">
        <v>635004</v>
      </c>
      <c r="F111" s="71" t="s">
        <v>296</v>
      </c>
      <c r="G111" s="509">
        <v>0</v>
      </c>
      <c r="H111" s="509">
        <v>0</v>
      </c>
      <c r="I111" s="509">
        <v>500</v>
      </c>
      <c r="J111" s="509">
        <v>500</v>
      </c>
      <c r="K111" s="509">
        <v>500</v>
      </c>
      <c r="L111" s="509">
        <v>500</v>
      </c>
      <c r="M111" s="71">
        <v>500</v>
      </c>
      <c r="N111" s="451"/>
      <c r="O111" s="451"/>
      <c r="P111" s="8"/>
    </row>
    <row r="112" spans="1:16" x14ac:dyDescent="0.3">
      <c r="A112" s="482"/>
      <c r="B112" s="501"/>
      <c r="C112" s="502"/>
      <c r="D112" s="503"/>
      <c r="E112" s="514">
        <v>635006</v>
      </c>
      <c r="F112" s="515" t="s">
        <v>47</v>
      </c>
      <c r="G112" s="512">
        <v>0</v>
      </c>
      <c r="H112" s="512">
        <v>0</v>
      </c>
      <c r="I112" s="512">
        <v>400</v>
      </c>
      <c r="J112" s="512">
        <v>400</v>
      </c>
      <c r="K112" s="512">
        <v>400</v>
      </c>
      <c r="L112" s="512">
        <v>400</v>
      </c>
      <c r="M112" s="511">
        <v>400</v>
      </c>
      <c r="N112" s="451"/>
      <c r="O112" s="451"/>
      <c r="P112" s="8"/>
    </row>
    <row r="113" spans="1:16" x14ac:dyDescent="0.3">
      <c r="A113" s="482"/>
      <c r="B113" s="501"/>
      <c r="C113" s="502"/>
      <c r="D113" s="503" t="s">
        <v>306</v>
      </c>
      <c r="E113" s="517">
        <v>637</v>
      </c>
      <c r="F113" s="505" t="s">
        <v>48</v>
      </c>
      <c r="G113" s="506">
        <f>G114+G116+G117+G118+G119+G120+G121+G122</f>
        <v>1148</v>
      </c>
      <c r="H113" s="506">
        <f>H114+H115+H116+H117+H118+H119+H120+H121+H122</f>
        <v>1021</v>
      </c>
      <c r="I113" s="506">
        <f>I114+I115+I116+I117+I118+I119+I120+I121+I122</f>
        <v>2770</v>
      </c>
      <c r="J113" s="506">
        <f>J114+J116+J117+J118+J119+J120+J121+J122</f>
        <v>2770</v>
      </c>
      <c r="K113" s="506">
        <f>K114+K116+K117+K118+K119+K120+K121+K122+K115</f>
        <v>3120</v>
      </c>
      <c r="L113" s="506">
        <f>L114+L115+L116+L117+L118+L119+L120+L121+L122</f>
        <v>3120</v>
      </c>
      <c r="M113" s="505">
        <f>M114+M115+M116+M117+M118+M119+M120+M121+M122</f>
        <v>3120</v>
      </c>
      <c r="N113" s="451"/>
      <c r="O113" s="451"/>
      <c r="P113" s="8"/>
    </row>
    <row r="114" spans="1:16" x14ac:dyDescent="0.3">
      <c r="A114" s="482"/>
      <c r="B114" s="501"/>
      <c r="C114" s="502"/>
      <c r="D114" s="503"/>
      <c r="E114" s="518">
        <v>637001</v>
      </c>
      <c r="F114" s="71" t="s">
        <v>312</v>
      </c>
      <c r="G114" s="509">
        <v>105</v>
      </c>
      <c r="H114" s="509">
        <v>27</v>
      </c>
      <c r="I114" s="509">
        <v>300</v>
      </c>
      <c r="J114" s="509">
        <v>300</v>
      </c>
      <c r="K114" s="509">
        <v>300</v>
      </c>
      <c r="L114" s="509">
        <v>300</v>
      </c>
      <c r="M114" s="71">
        <v>300</v>
      </c>
      <c r="N114" s="451"/>
      <c r="O114" s="451"/>
      <c r="P114" s="8"/>
    </row>
    <row r="115" spans="1:16" x14ac:dyDescent="0.3">
      <c r="A115" s="482"/>
      <c r="B115" s="501"/>
      <c r="C115" s="502"/>
      <c r="D115" s="503"/>
      <c r="E115" s="518">
        <v>637002</v>
      </c>
      <c r="F115" s="71" t="s">
        <v>357</v>
      </c>
      <c r="G115" s="509">
        <v>0</v>
      </c>
      <c r="H115" s="509">
        <v>17</v>
      </c>
      <c r="I115" s="509">
        <v>0</v>
      </c>
      <c r="J115" s="509">
        <v>0</v>
      </c>
      <c r="K115" s="509">
        <v>200</v>
      </c>
      <c r="L115" s="509">
        <v>200</v>
      </c>
      <c r="M115" s="71">
        <v>200</v>
      </c>
      <c r="N115" s="451"/>
      <c r="O115" s="451"/>
      <c r="P115" s="8"/>
    </row>
    <row r="116" spans="1:16" x14ac:dyDescent="0.3">
      <c r="A116" s="482"/>
      <c r="B116" s="501"/>
      <c r="C116" s="502"/>
      <c r="D116" s="503"/>
      <c r="E116" s="518">
        <v>637004</v>
      </c>
      <c r="F116" s="71" t="s">
        <v>52</v>
      </c>
      <c r="G116" s="509">
        <v>413</v>
      </c>
      <c r="H116" s="509">
        <v>179</v>
      </c>
      <c r="I116" s="509">
        <v>600</v>
      </c>
      <c r="J116" s="509">
        <v>600</v>
      </c>
      <c r="K116" s="509">
        <v>700</v>
      </c>
      <c r="L116" s="509">
        <v>700</v>
      </c>
      <c r="M116" s="71">
        <v>700</v>
      </c>
      <c r="N116" s="451"/>
      <c r="O116" s="451"/>
      <c r="P116" s="8"/>
    </row>
    <row r="117" spans="1:16" x14ac:dyDescent="0.3">
      <c r="A117" s="482"/>
      <c r="B117" s="501"/>
      <c r="C117" s="502"/>
      <c r="D117" s="503"/>
      <c r="E117" s="725">
        <v>637004</v>
      </c>
      <c r="F117" s="511" t="s">
        <v>52</v>
      </c>
      <c r="G117" s="511">
        <v>0</v>
      </c>
      <c r="H117" s="512">
        <v>0</v>
      </c>
      <c r="I117" s="512">
        <v>470</v>
      </c>
      <c r="J117" s="512">
        <v>470</v>
      </c>
      <c r="K117" s="512">
        <v>470</v>
      </c>
      <c r="L117" s="512">
        <v>470</v>
      </c>
      <c r="M117" s="511">
        <v>470</v>
      </c>
      <c r="N117" s="451"/>
      <c r="O117" s="451"/>
      <c r="P117" s="8"/>
    </row>
    <row r="118" spans="1:16" x14ac:dyDescent="0.3">
      <c r="A118" s="482"/>
      <c r="B118" s="501"/>
      <c r="C118" s="502"/>
      <c r="D118" s="503"/>
      <c r="E118" s="518">
        <v>637006</v>
      </c>
      <c r="F118" s="71" t="s">
        <v>300</v>
      </c>
      <c r="G118" s="71">
        <v>25</v>
      </c>
      <c r="H118" s="509">
        <v>0</v>
      </c>
      <c r="I118" s="509">
        <v>200</v>
      </c>
      <c r="J118" s="509">
        <v>200</v>
      </c>
      <c r="K118" s="509">
        <v>200</v>
      </c>
      <c r="L118" s="509">
        <v>200</v>
      </c>
      <c r="M118" s="71">
        <v>200</v>
      </c>
      <c r="N118" s="451"/>
      <c r="O118" s="451"/>
      <c r="P118" s="8"/>
    </row>
    <row r="119" spans="1:16" x14ac:dyDescent="0.3">
      <c r="A119" s="482"/>
      <c r="B119" s="501"/>
      <c r="C119" s="502"/>
      <c r="D119" s="503"/>
      <c r="E119" s="725">
        <v>637006</v>
      </c>
      <c r="F119" s="511" t="s">
        <v>300</v>
      </c>
      <c r="G119" s="511">
        <v>0</v>
      </c>
      <c r="H119" s="512">
        <v>0</v>
      </c>
      <c r="I119" s="512">
        <v>0</v>
      </c>
      <c r="J119" s="512">
        <v>0</v>
      </c>
      <c r="K119" s="512">
        <v>0</v>
      </c>
      <c r="L119" s="512">
        <v>0</v>
      </c>
      <c r="M119" s="511">
        <v>0</v>
      </c>
      <c r="N119" s="451"/>
      <c r="O119" s="451"/>
      <c r="P119" s="8"/>
    </row>
    <row r="120" spans="1:16" x14ac:dyDescent="0.3">
      <c r="A120" s="482"/>
      <c r="B120" s="501"/>
      <c r="C120" s="502"/>
      <c r="D120" s="503"/>
      <c r="E120" s="518">
        <v>637014</v>
      </c>
      <c r="F120" s="71" t="s">
        <v>55</v>
      </c>
      <c r="G120" s="71">
        <v>398</v>
      </c>
      <c r="H120" s="509">
        <v>597</v>
      </c>
      <c r="I120" s="509">
        <v>700</v>
      </c>
      <c r="J120" s="509">
        <v>700</v>
      </c>
      <c r="K120" s="509">
        <v>750</v>
      </c>
      <c r="L120" s="509">
        <v>750</v>
      </c>
      <c r="M120" s="71">
        <v>750</v>
      </c>
      <c r="N120" s="451"/>
      <c r="O120" s="451"/>
      <c r="P120" s="8"/>
    </row>
    <row r="121" spans="1:16" x14ac:dyDescent="0.3">
      <c r="A121" s="482"/>
      <c r="B121" s="501"/>
      <c r="C121" s="502"/>
      <c r="D121" s="503"/>
      <c r="E121" s="725">
        <v>637014</v>
      </c>
      <c r="F121" s="511" t="s">
        <v>55</v>
      </c>
      <c r="G121" s="511">
        <v>0</v>
      </c>
      <c r="H121" s="512">
        <v>0</v>
      </c>
      <c r="I121" s="512">
        <v>0</v>
      </c>
      <c r="J121" s="512">
        <v>0</v>
      </c>
      <c r="K121" s="512">
        <v>0</v>
      </c>
      <c r="L121" s="512">
        <v>0</v>
      </c>
      <c r="M121" s="511">
        <v>0</v>
      </c>
      <c r="N121" s="451"/>
      <c r="O121" s="451"/>
      <c r="P121" s="8"/>
    </row>
    <row r="122" spans="1:16" x14ac:dyDescent="0.3">
      <c r="A122" s="482"/>
      <c r="B122" s="501"/>
      <c r="C122" s="502"/>
      <c r="D122" s="503"/>
      <c r="E122" s="518">
        <v>637016</v>
      </c>
      <c r="F122" s="71" t="s">
        <v>57</v>
      </c>
      <c r="G122" s="71">
        <v>207</v>
      </c>
      <c r="H122" s="509">
        <v>201</v>
      </c>
      <c r="I122" s="509">
        <v>500</v>
      </c>
      <c r="J122" s="509">
        <v>500</v>
      </c>
      <c r="K122" s="509">
        <v>500</v>
      </c>
      <c r="L122" s="509">
        <v>500</v>
      </c>
      <c r="M122" s="71">
        <v>500</v>
      </c>
      <c r="N122" s="451"/>
      <c r="O122" s="451"/>
      <c r="P122" s="8"/>
    </row>
    <row r="123" spans="1:16" x14ac:dyDescent="0.3">
      <c r="A123" s="482"/>
      <c r="B123" s="501"/>
      <c r="C123" s="502"/>
      <c r="D123" s="503"/>
      <c r="E123" s="517">
        <v>642</v>
      </c>
      <c r="F123" s="505" t="s">
        <v>302</v>
      </c>
      <c r="G123" s="505">
        <f>G124</f>
        <v>124</v>
      </c>
      <c r="H123" s="506">
        <f>H124</f>
        <v>79</v>
      </c>
      <c r="I123" s="506">
        <v>0</v>
      </c>
      <c r="J123" s="506">
        <f>J124</f>
        <v>0</v>
      </c>
      <c r="K123" s="506">
        <f>K124</f>
        <v>0</v>
      </c>
      <c r="L123" s="506">
        <f>L124</f>
        <v>0</v>
      </c>
      <c r="M123" s="505">
        <f>M124</f>
        <v>0</v>
      </c>
      <c r="N123" s="451"/>
      <c r="O123" s="451"/>
      <c r="P123" s="8"/>
    </row>
    <row r="124" spans="1:16" x14ac:dyDescent="0.3">
      <c r="A124" s="482"/>
      <c r="B124" s="501"/>
      <c r="C124" s="502"/>
      <c r="D124" s="503"/>
      <c r="E124" s="518">
        <v>642015</v>
      </c>
      <c r="F124" s="71" t="s">
        <v>304</v>
      </c>
      <c r="G124" s="71">
        <v>124</v>
      </c>
      <c r="H124" s="509">
        <v>79</v>
      </c>
      <c r="I124" s="509">
        <v>0</v>
      </c>
      <c r="J124" s="509">
        <v>0</v>
      </c>
      <c r="K124" s="509">
        <v>0</v>
      </c>
      <c r="L124" s="509">
        <v>0</v>
      </c>
      <c r="M124" s="71">
        <v>0</v>
      </c>
      <c r="N124" s="451"/>
      <c r="O124" s="451"/>
      <c r="P124" s="8"/>
    </row>
    <row r="125" spans="1:16" x14ac:dyDescent="0.3">
      <c r="A125" s="481"/>
      <c r="B125" s="493"/>
      <c r="C125" s="494"/>
      <c r="D125" s="521"/>
      <c r="E125" s="496" t="s">
        <v>307</v>
      </c>
      <c r="F125" s="500"/>
      <c r="G125" s="523">
        <f>G126+G143+G171+G213</f>
        <v>62652</v>
      </c>
      <c r="H125" s="522">
        <f>H126+H127+H128+H143+H171+H213</f>
        <v>66027</v>
      </c>
      <c r="I125" s="522">
        <f>I126+I127+I128+I143+I171+I213</f>
        <v>71227</v>
      </c>
      <c r="J125" s="522">
        <f>J126+J127+J128+J143+J144+J145+J171</f>
        <v>71227.115999999995</v>
      </c>
      <c r="K125" s="522">
        <f>K126+K127+K143+K144+K145+K171+K213+W202+K128</f>
        <v>74636.29250000001</v>
      </c>
      <c r="L125" s="522">
        <f>L126+L127+L128+L143+L144+L145+L171+L213</f>
        <v>77694.2595</v>
      </c>
      <c r="M125" s="497">
        <f>M126+M127+M128+M143+M144+M145+M171+M213</f>
        <v>80744.12950000001</v>
      </c>
      <c r="N125" s="451"/>
      <c r="O125" s="451"/>
      <c r="P125" s="8"/>
    </row>
    <row r="126" spans="1:16" x14ac:dyDescent="0.3">
      <c r="A126" s="482"/>
      <c r="B126" s="501"/>
      <c r="C126" s="502"/>
      <c r="D126" s="503" t="s">
        <v>308</v>
      </c>
      <c r="E126" s="504">
        <v>610</v>
      </c>
      <c r="F126" s="505" t="s">
        <v>279</v>
      </c>
      <c r="G126" s="505">
        <f>G129+G130+G133+G142</f>
        <v>34702</v>
      </c>
      <c r="H126" s="506">
        <f>H129+H133+H142</f>
        <v>37203</v>
      </c>
      <c r="I126" s="506">
        <f>I129+I133</f>
        <v>19300</v>
      </c>
      <c r="J126" s="506">
        <f>J129+J133+J142</f>
        <v>19300</v>
      </c>
      <c r="K126" s="506">
        <f>K129+K133+K142</f>
        <v>20575</v>
      </c>
      <c r="L126" s="506">
        <f>L129+L133+L142</f>
        <v>21578</v>
      </c>
      <c r="M126" s="505">
        <f>M129+M133+M142</f>
        <v>22648</v>
      </c>
      <c r="N126" s="451"/>
      <c r="O126" s="451"/>
      <c r="P126" s="8"/>
    </row>
    <row r="127" spans="1:16" x14ac:dyDescent="0.3">
      <c r="A127" s="482"/>
      <c r="B127" s="501"/>
      <c r="C127" s="502"/>
      <c r="D127" s="503" t="s">
        <v>309</v>
      </c>
      <c r="E127" s="504">
        <v>610</v>
      </c>
      <c r="F127" s="505" t="s">
        <v>279</v>
      </c>
      <c r="G127" s="505">
        <v>0</v>
      </c>
      <c r="H127" s="506">
        <f>H131</f>
        <v>0</v>
      </c>
      <c r="I127" s="506">
        <v>11940</v>
      </c>
      <c r="J127" s="506">
        <f t="shared" ref="J127:L128" si="5">J131+J134</f>
        <v>11940</v>
      </c>
      <c r="K127" s="506">
        <f>K131+K134</f>
        <v>12784</v>
      </c>
      <c r="L127" s="506">
        <f t="shared" si="5"/>
        <v>13448</v>
      </c>
      <c r="M127" s="505">
        <f>M131+M134</f>
        <v>14156</v>
      </c>
      <c r="N127" s="451"/>
      <c r="O127" s="451"/>
      <c r="P127" s="8"/>
    </row>
    <row r="128" spans="1:16" x14ac:dyDescent="0.3">
      <c r="A128" s="482"/>
      <c r="B128" s="501"/>
      <c r="C128" s="502"/>
      <c r="D128" s="503" t="s">
        <v>310</v>
      </c>
      <c r="E128" s="504">
        <v>610</v>
      </c>
      <c r="F128" s="505" t="s">
        <v>279</v>
      </c>
      <c r="G128" s="505">
        <v>0</v>
      </c>
      <c r="H128" s="506">
        <f>H132</f>
        <v>0</v>
      </c>
      <c r="I128" s="506">
        <v>8128</v>
      </c>
      <c r="J128" s="506">
        <f t="shared" si="5"/>
        <v>8128</v>
      </c>
      <c r="K128" s="506">
        <f>K132+K135</f>
        <v>8556</v>
      </c>
      <c r="L128" s="506">
        <f t="shared" si="5"/>
        <v>9155</v>
      </c>
      <c r="M128" s="505">
        <f>M132+M135</f>
        <v>9637</v>
      </c>
      <c r="N128" s="451"/>
      <c r="O128" s="451"/>
      <c r="P128" s="8"/>
    </row>
    <row r="129" spans="1:16" ht="27" x14ac:dyDescent="0.3">
      <c r="A129" s="482"/>
      <c r="B129" s="501"/>
      <c r="C129" s="502"/>
      <c r="D129" s="503" t="s">
        <v>308</v>
      </c>
      <c r="E129" s="504">
        <v>611</v>
      </c>
      <c r="F129" s="507" t="s">
        <v>280</v>
      </c>
      <c r="G129" s="505">
        <v>28788</v>
      </c>
      <c r="H129" s="506">
        <v>30613</v>
      </c>
      <c r="I129" s="506">
        <v>15550</v>
      </c>
      <c r="J129" s="506">
        <v>15550</v>
      </c>
      <c r="K129" s="505">
        <v>16825</v>
      </c>
      <c r="L129" s="506">
        <v>17828</v>
      </c>
      <c r="M129" s="505">
        <v>18898</v>
      </c>
      <c r="N129" s="451"/>
      <c r="O129" s="451"/>
      <c r="P129" s="8"/>
    </row>
    <row r="130" spans="1:16" ht="27" x14ac:dyDescent="0.3">
      <c r="A130" s="482"/>
      <c r="B130" s="501"/>
      <c r="C130" s="502"/>
      <c r="D130" s="693" t="s">
        <v>308</v>
      </c>
      <c r="E130" s="694">
        <v>611</v>
      </c>
      <c r="F130" s="695" t="s">
        <v>280</v>
      </c>
      <c r="G130" s="697">
        <v>529</v>
      </c>
      <c r="H130" s="696">
        <v>0</v>
      </c>
      <c r="I130" s="696">
        <v>0</v>
      </c>
      <c r="J130" s="696">
        <v>0</v>
      </c>
      <c r="K130" s="697">
        <v>0</v>
      </c>
      <c r="L130" s="696">
        <v>0</v>
      </c>
      <c r="M130" s="697">
        <v>0</v>
      </c>
      <c r="N130" s="451" t="s">
        <v>282</v>
      </c>
      <c r="O130" s="451"/>
      <c r="P130" s="8"/>
    </row>
    <row r="131" spans="1:16" ht="27" x14ac:dyDescent="0.3">
      <c r="A131" s="482"/>
      <c r="B131" s="501"/>
      <c r="C131" s="502"/>
      <c r="D131" s="503" t="s">
        <v>309</v>
      </c>
      <c r="E131" s="504">
        <v>611</v>
      </c>
      <c r="F131" s="507" t="s">
        <v>280</v>
      </c>
      <c r="G131" s="505">
        <v>0</v>
      </c>
      <c r="H131" s="506">
        <v>0</v>
      </c>
      <c r="I131" s="506">
        <v>10290</v>
      </c>
      <c r="J131" s="506">
        <v>10290</v>
      </c>
      <c r="K131" s="505">
        <v>11134</v>
      </c>
      <c r="L131" s="506">
        <v>11798</v>
      </c>
      <c r="M131" s="505">
        <v>12506</v>
      </c>
      <c r="N131" s="451"/>
      <c r="O131" s="451"/>
      <c r="P131" s="8"/>
    </row>
    <row r="132" spans="1:16" ht="27" x14ac:dyDescent="0.3">
      <c r="A132" s="482"/>
      <c r="B132" s="501"/>
      <c r="C132" s="502"/>
      <c r="D132" s="503" t="s">
        <v>310</v>
      </c>
      <c r="E132" s="504">
        <v>611</v>
      </c>
      <c r="F132" s="507" t="s">
        <v>280</v>
      </c>
      <c r="G132" s="505">
        <v>0</v>
      </c>
      <c r="H132" s="506">
        <v>0</v>
      </c>
      <c r="I132" s="506">
        <v>7008</v>
      </c>
      <c r="J132" s="506">
        <v>7008</v>
      </c>
      <c r="K132" s="505">
        <v>7436</v>
      </c>
      <c r="L132" s="506">
        <v>8035</v>
      </c>
      <c r="M132" s="505">
        <v>8517</v>
      </c>
      <c r="N132" s="451"/>
      <c r="O132" s="451"/>
      <c r="P132" s="8"/>
    </row>
    <row r="133" spans="1:16" x14ac:dyDescent="0.3">
      <c r="A133" s="482"/>
      <c r="B133" s="501"/>
      <c r="C133" s="502"/>
      <c r="D133" s="503" t="s">
        <v>308</v>
      </c>
      <c r="E133" s="504">
        <v>612</v>
      </c>
      <c r="F133" s="505" t="s">
        <v>5</v>
      </c>
      <c r="G133" s="505">
        <f>G136+G137+G138+G139+G140+G141</f>
        <v>4285</v>
      </c>
      <c r="H133" s="506">
        <f>H136+H137+H138+H139+H140+H141</f>
        <v>5049</v>
      </c>
      <c r="I133" s="506">
        <v>3750</v>
      </c>
      <c r="J133" s="506">
        <f t="shared" ref="J133:L135" si="6">J136+J139</f>
        <v>3750</v>
      </c>
      <c r="K133" s="506">
        <f>K136+K139</f>
        <v>3750</v>
      </c>
      <c r="L133" s="506">
        <f t="shared" si="6"/>
        <v>3750</v>
      </c>
      <c r="M133" s="505">
        <f>M136+M139</f>
        <v>3750</v>
      </c>
      <c r="N133" s="451"/>
      <c r="O133" s="451"/>
      <c r="P133" s="8"/>
    </row>
    <row r="134" spans="1:16" x14ac:dyDescent="0.3">
      <c r="A134" s="482"/>
      <c r="B134" s="501"/>
      <c r="C134" s="502"/>
      <c r="D134" s="503" t="s">
        <v>309</v>
      </c>
      <c r="E134" s="504">
        <v>612</v>
      </c>
      <c r="F134" s="505" t="s">
        <v>5</v>
      </c>
      <c r="G134" s="505">
        <v>0</v>
      </c>
      <c r="H134" s="506">
        <v>0</v>
      </c>
      <c r="I134" s="506">
        <v>1650</v>
      </c>
      <c r="J134" s="506">
        <f t="shared" si="6"/>
        <v>1650</v>
      </c>
      <c r="K134" s="506">
        <f>K137+K140</f>
        <v>1650</v>
      </c>
      <c r="L134" s="506">
        <f t="shared" si="6"/>
        <v>1650</v>
      </c>
      <c r="M134" s="505">
        <f>M137+M140</f>
        <v>1650</v>
      </c>
      <c r="N134" s="451"/>
      <c r="O134" s="451"/>
      <c r="P134" s="8"/>
    </row>
    <row r="135" spans="1:16" x14ac:dyDescent="0.3">
      <c r="A135" s="482"/>
      <c r="B135" s="501"/>
      <c r="C135" s="502"/>
      <c r="D135" s="503" t="s">
        <v>310</v>
      </c>
      <c r="E135" s="504">
        <v>612</v>
      </c>
      <c r="F135" s="505" t="s">
        <v>5</v>
      </c>
      <c r="G135" s="505">
        <v>0</v>
      </c>
      <c r="H135" s="506">
        <v>0</v>
      </c>
      <c r="I135" s="506">
        <v>1120</v>
      </c>
      <c r="J135" s="506">
        <f t="shared" si="6"/>
        <v>1120</v>
      </c>
      <c r="K135" s="506">
        <f>K138</f>
        <v>1120</v>
      </c>
      <c r="L135" s="506">
        <f t="shared" si="6"/>
        <v>1120</v>
      </c>
      <c r="M135" s="505">
        <f>M138+M141</f>
        <v>1120</v>
      </c>
      <c r="N135" s="451"/>
      <c r="O135" s="451"/>
      <c r="P135" s="8"/>
    </row>
    <row r="136" spans="1:16" x14ac:dyDescent="0.3">
      <c r="A136" s="482"/>
      <c r="B136" s="501"/>
      <c r="C136" s="502"/>
      <c r="D136" s="503" t="s">
        <v>308</v>
      </c>
      <c r="E136" s="508">
        <v>612001</v>
      </c>
      <c r="F136" s="71" t="s">
        <v>281</v>
      </c>
      <c r="G136" s="71">
        <v>3244</v>
      </c>
      <c r="H136" s="509">
        <v>3977</v>
      </c>
      <c r="I136" s="509">
        <v>1950</v>
      </c>
      <c r="J136" s="509">
        <v>1950</v>
      </c>
      <c r="K136" s="509">
        <v>1950</v>
      </c>
      <c r="L136" s="509">
        <v>1950</v>
      </c>
      <c r="M136" s="71">
        <v>1950</v>
      </c>
      <c r="N136" s="451"/>
      <c r="O136" s="451"/>
      <c r="P136" s="8"/>
    </row>
    <row r="137" spans="1:16" x14ac:dyDescent="0.3">
      <c r="A137" s="482"/>
      <c r="B137" s="501"/>
      <c r="C137" s="502"/>
      <c r="D137" s="503" t="s">
        <v>309</v>
      </c>
      <c r="E137" s="508">
        <v>612001</v>
      </c>
      <c r="F137" s="71" t="s">
        <v>281</v>
      </c>
      <c r="G137" s="71">
        <v>0</v>
      </c>
      <c r="H137" s="509">
        <v>0</v>
      </c>
      <c r="I137" s="509">
        <v>1650</v>
      </c>
      <c r="J137" s="509">
        <v>1650</v>
      </c>
      <c r="K137" s="509">
        <v>1650</v>
      </c>
      <c r="L137" s="509">
        <v>1650</v>
      </c>
      <c r="M137" s="71">
        <v>1650</v>
      </c>
      <c r="N137" s="451"/>
      <c r="O137" s="451"/>
      <c r="P137" s="8"/>
    </row>
    <row r="138" spans="1:16" x14ac:dyDescent="0.3">
      <c r="A138" s="482"/>
      <c r="B138" s="501"/>
      <c r="C138" s="502"/>
      <c r="D138" s="503" t="s">
        <v>310</v>
      </c>
      <c r="E138" s="508">
        <v>612001</v>
      </c>
      <c r="F138" s="71" t="s">
        <v>281</v>
      </c>
      <c r="G138" s="71">
        <v>0</v>
      </c>
      <c r="H138" s="509">
        <v>0</v>
      </c>
      <c r="I138" s="509">
        <v>1120</v>
      </c>
      <c r="J138" s="509">
        <v>1120</v>
      </c>
      <c r="K138" s="509">
        <v>1120</v>
      </c>
      <c r="L138" s="509">
        <v>1120</v>
      </c>
      <c r="M138" s="71">
        <v>1120</v>
      </c>
      <c r="N138" s="451"/>
      <c r="O138" s="451"/>
      <c r="P138" s="8"/>
    </row>
    <row r="139" spans="1:16" x14ac:dyDescent="0.3">
      <c r="A139" s="482"/>
      <c r="B139" s="501"/>
      <c r="C139" s="502"/>
      <c r="D139" s="503" t="s">
        <v>308</v>
      </c>
      <c r="E139" s="508">
        <v>612002</v>
      </c>
      <c r="F139" s="71" t="s">
        <v>283</v>
      </c>
      <c r="G139" s="71">
        <v>1041</v>
      </c>
      <c r="H139" s="509">
        <v>1072</v>
      </c>
      <c r="I139" s="509">
        <v>1800</v>
      </c>
      <c r="J139" s="509">
        <v>1800</v>
      </c>
      <c r="K139" s="509">
        <v>1800</v>
      </c>
      <c r="L139" s="509">
        <v>1800</v>
      </c>
      <c r="M139" s="71">
        <v>1800</v>
      </c>
      <c r="N139" s="451"/>
      <c r="O139" s="451"/>
      <c r="P139" s="8"/>
    </row>
    <row r="140" spans="1:16" x14ac:dyDescent="0.3">
      <c r="A140" s="482"/>
      <c r="B140" s="501"/>
      <c r="C140" s="502"/>
      <c r="D140" s="503" t="s">
        <v>309</v>
      </c>
      <c r="E140" s="508">
        <v>612002</v>
      </c>
      <c r="F140" s="71" t="s">
        <v>283</v>
      </c>
      <c r="G140" s="71">
        <v>0</v>
      </c>
      <c r="H140" s="509">
        <v>0</v>
      </c>
      <c r="I140" s="509">
        <v>0</v>
      </c>
      <c r="J140" s="509">
        <v>0</v>
      </c>
      <c r="K140" s="509">
        <v>0</v>
      </c>
      <c r="L140" s="509">
        <v>0</v>
      </c>
      <c r="M140" s="71">
        <v>0</v>
      </c>
      <c r="N140" s="451"/>
      <c r="O140" s="451"/>
      <c r="P140" s="8"/>
    </row>
    <row r="141" spans="1:16" x14ac:dyDescent="0.3">
      <c r="A141" s="482"/>
      <c r="B141" s="501"/>
      <c r="C141" s="502"/>
      <c r="D141" s="503" t="s">
        <v>310</v>
      </c>
      <c r="E141" s="508">
        <v>612002</v>
      </c>
      <c r="F141" s="71" t="s">
        <v>283</v>
      </c>
      <c r="G141" s="71">
        <v>0</v>
      </c>
      <c r="H141" s="509">
        <v>0</v>
      </c>
      <c r="I141" s="509">
        <v>0</v>
      </c>
      <c r="J141" s="509">
        <v>0</v>
      </c>
      <c r="K141" s="509">
        <v>0</v>
      </c>
      <c r="L141" s="509">
        <v>0</v>
      </c>
      <c r="M141" s="71">
        <v>0</v>
      </c>
      <c r="N141" s="451"/>
      <c r="O141" s="451"/>
      <c r="P141" s="8"/>
    </row>
    <row r="142" spans="1:16" x14ac:dyDescent="0.3">
      <c r="A142" s="482"/>
      <c r="B142" s="501"/>
      <c r="C142" s="502"/>
      <c r="D142" s="503"/>
      <c r="E142" s="508">
        <v>614</v>
      </c>
      <c r="F142" s="71" t="s">
        <v>6</v>
      </c>
      <c r="G142" s="71">
        <v>1100</v>
      </c>
      <c r="H142" s="509">
        <v>1541</v>
      </c>
      <c r="I142" s="509">
        <v>0</v>
      </c>
      <c r="J142" s="509">
        <v>0</v>
      </c>
      <c r="K142" s="509">
        <v>0</v>
      </c>
      <c r="L142" s="509">
        <v>0</v>
      </c>
      <c r="M142" s="71">
        <v>0</v>
      </c>
      <c r="N142" s="451"/>
      <c r="O142" s="451"/>
      <c r="P142" s="8"/>
    </row>
    <row r="143" spans="1:16" x14ac:dyDescent="0.3">
      <c r="A143" s="482"/>
      <c r="B143" s="501"/>
      <c r="C143" s="502"/>
      <c r="D143" s="503" t="s">
        <v>308</v>
      </c>
      <c r="E143" s="504">
        <v>620</v>
      </c>
      <c r="F143" s="505" t="s">
        <v>284</v>
      </c>
      <c r="G143" s="505">
        <f>G146+G147+G148+G150</f>
        <v>12098</v>
      </c>
      <c r="H143" s="506">
        <f>H146+H147+H148+H150+H149</f>
        <v>13030</v>
      </c>
      <c r="I143" s="506">
        <f>I146+I147+I148+I150</f>
        <v>13759</v>
      </c>
      <c r="J143" s="506">
        <f t="shared" ref="J143:L145" si="7">J146+J150</f>
        <v>6745.35</v>
      </c>
      <c r="K143" s="506">
        <f t="shared" si="7"/>
        <v>7190.9624999999996</v>
      </c>
      <c r="L143" s="506">
        <f t="shared" si="7"/>
        <v>7541.5109999999995</v>
      </c>
      <c r="M143" s="505">
        <f>M146+M150</f>
        <v>7915.4760000000006</v>
      </c>
      <c r="N143" s="451"/>
      <c r="O143" s="451"/>
      <c r="P143" s="8"/>
    </row>
    <row r="144" spans="1:16" x14ac:dyDescent="0.3">
      <c r="A144" s="482"/>
      <c r="B144" s="501"/>
      <c r="C144" s="502"/>
      <c r="D144" s="503" t="s">
        <v>309</v>
      </c>
      <c r="E144" s="504">
        <v>620</v>
      </c>
      <c r="F144" s="505" t="s">
        <v>284</v>
      </c>
      <c r="G144" s="506">
        <v>0</v>
      </c>
      <c r="H144" s="506">
        <v>0</v>
      </c>
      <c r="I144" s="506">
        <v>0</v>
      </c>
      <c r="J144" s="506">
        <f t="shared" si="7"/>
        <v>4173.0300000000007</v>
      </c>
      <c r="K144" s="506">
        <f t="shared" si="7"/>
        <v>4468.0079999999998</v>
      </c>
      <c r="L144" s="506">
        <f t="shared" si="7"/>
        <v>4700.076</v>
      </c>
      <c r="M144" s="505">
        <f>M147+M151</f>
        <v>4947.5219999999999</v>
      </c>
      <c r="N144" s="451"/>
      <c r="O144" s="451"/>
      <c r="P144" s="8"/>
    </row>
    <row r="145" spans="1:16" x14ac:dyDescent="0.3">
      <c r="A145" s="482"/>
      <c r="B145" s="501"/>
      <c r="C145" s="502"/>
      <c r="D145" s="503" t="s">
        <v>310</v>
      </c>
      <c r="E145" s="504">
        <v>620</v>
      </c>
      <c r="F145" s="505" t="s">
        <v>284</v>
      </c>
      <c r="G145" s="506">
        <v>0</v>
      </c>
      <c r="H145" s="506">
        <v>0</v>
      </c>
      <c r="I145" s="506">
        <v>0</v>
      </c>
      <c r="J145" s="506">
        <f t="shared" si="7"/>
        <v>2840.7359999999999</v>
      </c>
      <c r="K145" s="506">
        <f t="shared" si="7"/>
        <v>2990.3220000000001</v>
      </c>
      <c r="L145" s="506">
        <f t="shared" si="7"/>
        <v>3199.6725000000001</v>
      </c>
      <c r="M145" s="505">
        <f>M148+M152</f>
        <v>3368.1315000000004</v>
      </c>
      <c r="N145" s="451"/>
      <c r="O145" s="451"/>
      <c r="P145" s="8"/>
    </row>
    <row r="146" spans="1:16" x14ac:dyDescent="0.3">
      <c r="A146" s="482"/>
      <c r="B146" s="501"/>
      <c r="C146" s="502"/>
      <c r="D146" s="503" t="s">
        <v>308</v>
      </c>
      <c r="E146" s="504">
        <v>621</v>
      </c>
      <c r="F146" s="505" t="s">
        <v>285</v>
      </c>
      <c r="G146" s="506">
        <v>3475</v>
      </c>
      <c r="H146" s="506">
        <v>3547</v>
      </c>
      <c r="I146" s="506">
        <v>1930</v>
      </c>
      <c r="J146" s="506">
        <f t="shared" ref="J146:L148" si="8">J126*10%</f>
        <v>1930</v>
      </c>
      <c r="K146" s="506">
        <f t="shared" si="8"/>
        <v>2057.5</v>
      </c>
      <c r="L146" s="506">
        <f t="shared" si="8"/>
        <v>2157.8000000000002</v>
      </c>
      <c r="M146" s="505">
        <f>M126*10%</f>
        <v>2264.8000000000002</v>
      </c>
      <c r="N146" s="451"/>
      <c r="O146" s="451"/>
      <c r="P146" s="8"/>
    </row>
    <row r="147" spans="1:16" x14ac:dyDescent="0.3">
      <c r="A147" s="482"/>
      <c r="B147" s="501"/>
      <c r="C147" s="502"/>
      <c r="D147" s="503" t="s">
        <v>309</v>
      </c>
      <c r="E147" s="504">
        <v>621</v>
      </c>
      <c r="F147" s="505" t="s">
        <v>285</v>
      </c>
      <c r="G147" s="506">
        <v>0</v>
      </c>
      <c r="H147" s="506">
        <v>0</v>
      </c>
      <c r="I147" s="506">
        <v>1194</v>
      </c>
      <c r="J147" s="506">
        <f t="shared" si="8"/>
        <v>1194</v>
      </c>
      <c r="K147" s="506">
        <f>K127*10%</f>
        <v>1278.4000000000001</v>
      </c>
      <c r="L147" s="506">
        <f t="shared" si="8"/>
        <v>1344.8000000000002</v>
      </c>
      <c r="M147" s="505">
        <f>M127*10%</f>
        <v>1415.6000000000001</v>
      </c>
      <c r="N147" s="451"/>
      <c r="O147" s="451"/>
      <c r="P147" s="8"/>
    </row>
    <row r="148" spans="1:16" x14ac:dyDescent="0.3">
      <c r="A148" s="482"/>
      <c r="B148" s="501"/>
      <c r="C148" s="502"/>
      <c r="D148" s="503" t="s">
        <v>310</v>
      </c>
      <c r="E148" s="504">
        <v>621</v>
      </c>
      <c r="F148" s="505" t="s">
        <v>285</v>
      </c>
      <c r="G148" s="506">
        <v>0</v>
      </c>
      <c r="H148" s="506">
        <v>0</v>
      </c>
      <c r="I148" s="506">
        <v>813</v>
      </c>
      <c r="J148" s="506">
        <f t="shared" si="8"/>
        <v>812.80000000000007</v>
      </c>
      <c r="K148" s="506">
        <f t="shared" si="8"/>
        <v>855.6</v>
      </c>
      <c r="L148" s="506">
        <f t="shared" si="8"/>
        <v>915.5</v>
      </c>
      <c r="M148" s="505">
        <f>M128*10%</f>
        <v>963.7</v>
      </c>
      <c r="N148" s="451"/>
      <c r="O148" s="451"/>
      <c r="P148" s="8"/>
    </row>
    <row r="149" spans="1:16" x14ac:dyDescent="0.3">
      <c r="A149" s="482"/>
      <c r="B149" s="501"/>
      <c r="C149" s="502"/>
      <c r="D149" s="503" t="s">
        <v>308</v>
      </c>
      <c r="E149" s="504">
        <v>623</v>
      </c>
      <c r="F149" s="505" t="s">
        <v>499</v>
      </c>
      <c r="G149" s="506">
        <v>0</v>
      </c>
      <c r="H149" s="506">
        <v>195</v>
      </c>
      <c r="I149" s="506">
        <v>0</v>
      </c>
      <c r="J149" s="506">
        <v>0</v>
      </c>
      <c r="K149" s="506">
        <v>0</v>
      </c>
      <c r="L149" s="506">
        <v>0</v>
      </c>
      <c r="M149" s="505">
        <v>0</v>
      </c>
      <c r="N149" s="451"/>
      <c r="O149" s="451"/>
      <c r="P149" s="8"/>
    </row>
    <row r="150" spans="1:16" x14ac:dyDescent="0.3">
      <c r="A150" s="482"/>
      <c r="B150" s="501"/>
      <c r="C150" s="502"/>
      <c r="D150" s="503" t="s">
        <v>308</v>
      </c>
      <c r="E150" s="504">
        <v>625</v>
      </c>
      <c r="F150" s="505" t="s">
        <v>287</v>
      </c>
      <c r="G150" s="506">
        <f>G153+G156+G159+G162+G165+G168</f>
        <v>8623</v>
      </c>
      <c r="H150" s="506">
        <f>H153+H154+H155+H156+H157+H158+H159+H160+H161+H162+H163+H164+H165+H166+H167+H168+H169+H170</f>
        <v>9288</v>
      </c>
      <c r="I150" s="506">
        <f>I153+I154+I155+I156+I157+I158+I159+I160+I161+I162+I163+I164+I165+I166+I167+I168+I169+I170</f>
        <v>9822</v>
      </c>
      <c r="J150" s="506">
        <f t="shared" ref="J150:L152" si="9">J153+J156+J159+J162+J165+J168</f>
        <v>4815.3500000000004</v>
      </c>
      <c r="K150" s="506">
        <f>K153+K156+K159+K162+K165+K168</f>
        <v>5133.4624999999996</v>
      </c>
      <c r="L150" s="506">
        <f t="shared" si="9"/>
        <v>5383.7109999999993</v>
      </c>
      <c r="M150" s="505">
        <f>M153+M156+M159+M162+M165+M168</f>
        <v>5650.6760000000004</v>
      </c>
      <c r="N150" s="451" t="s">
        <v>282</v>
      </c>
      <c r="O150" s="451"/>
      <c r="P150" s="8"/>
    </row>
    <row r="151" spans="1:16" x14ac:dyDescent="0.3">
      <c r="A151" s="482"/>
      <c r="B151" s="501"/>
      <c r="C151" s="502"/>
      <c r="D151" s="503" t="s">
        <v>309</v>
      </c>
      <c r="E151" s="504">
        <v>625</v>
      </c>
      <c r="F151" s="505" t="s">
        <v>287</v>
      </c>
      <c r="G151" s="506">
        <v>0</v>
      </c>
      <c r="H151" s="506">
        <v>0</v>
      </c>
      <c r="I151" s="506">
        <v>0</v>
      </c>
      <c r="J151" s="506">
        <f t="shared" si="9"/>
        <v>2979.03</v>
      </c>
      <c r="K151" s="506">
        <f t="shared" si="9"/>
        <v>3189.6080000000002</v>
      </c>
      <c r="L151" s="506">
        <f t="shared" si="9"/>
        <v>3355.2759999999998</v>
      </c>
      <c r="M151" s="505">
        <f>M154+M157+M160+M163+M166+M169</f>
        <v>3531.922</v>
      </c>
      <c r="N151" s="451"/>
      <c r="O151" s="451"/>
      <c r="P151" s="8"/>
    </row>
    <row r="152" spans="1:16" x14ac:dyDescent="0.3">
      <c r="A152" s="482"/>
      <c r="B152" s="501"/>
      <c r="C152" s="502"/>
      <c r="D152" s="503" t="s">
        <v>310</v>
      </c>
      <c r="E152" s="504">
        <v>625</v>
      </c>
      <c r="F152" s="505" t="s">
        <v>287</v>
      </c>
      <c r="G152" s="506">
        <v>0</v>
      </c>
      <c r="H152" s="506">
        <v>0</v>
      </c>
      <c r="I152" s="506">
        <v>0</v>
      </c>
      <c r="J152" s="506">
        <f t="shared" si="9"/>
        <v>2027.9359999999997</v>
      </c>
      <c r="K152" s="506">
        <f t="shared" si="9"/>
        <v>2134.7220000000002</v>
      </c>
      <c r="L152" s="506">
        <f t="shared" si="9"/>
        <v>2284.1725000000001</v>
      </c>
      <c r="M152" s="505">
        <f>M155+M158+M161+M164+M167+M170</f>
        <v>2404.4315000000001</v>
      </c>
      <c r="N152" s="451"/>
      <c r="O152" s="451"/>
      <c r="P152" s="8"/>
    </row>
    <row r="153" spans="1:16" x14ac:dyDescent="0.3">
      <c r="A153" s="482"/>
      <c r="B153" s="501"/>
      <c r="C153" s="502"/>
      <c r="D153" s="503" t="s">
        <v>308</v>
      </c>
      <c r="E153" s="508">
        <v>625001</v>
      </c>
      <c r="F153" s="71" t="s">
        <v>12</v>
      </c>
      <c r="G153" s="509">
        <v>484</v>
      </c>
      <c r="H153" s="509">
        <v>523</v>
      </c>
      <c r="I153" s="509">
        <v>270</v>
      </c>
      <c r="J153" s="509">
        <f t="shared" ref="J153:L155" si="10">J126*1.4%</f>
        <v>270.2</v>
      </c>
      <c r="K153" s="509">
        <f t="shared" si="10"/>
        <v>288.04999999999995</v>
      </c>
      <c r="L153" s="509">
        <f t="shared" si="10"/>
        <v>302.09199999999998</v>
      </c>
      <c r="M153" s="71">
        <f>M126*1.4%</f>
        <v>317.07199999999995</v>
      </c>
      <c r="N153" s="451"/>
      <c r="O153" s="451"/>
      <c r="P153" s="8"/>
    </row>
    <row r="154" spans="1:16" x14ac:dyDescent="0.3">
      <c r="A154" s="482"/>
      <c r="B154" s="501"/>
      <c r="C154" s="502"/>
      <c r="D154" s="503" t="s">
        <v>309</v>
      </c>
      <c r="E154" s="508">
        <v>625001</v>
      </c>
      <c r="F154" s="71" t="s">
        <v>12</v>
      </c>
      <c r="G154" s="509">
        <v>0</v>
      </c>
      <c r="H154" s="509">
        <v>0</v>
      </c>
      <c r="I154" s="509">
        <v>167</v>
      </c>
      <c r="J154" s="509">
        <f t="shared" si="10"/>
        <v>167.16</v>
      </c>
      <c r="K154" s="509">
        <f t="shared" si="10"/>
        <v>178.97599999999997</v>
      </c>
      <c r="L154" s="509">
        <f t="shared" si="10"/>
        <v>188.27199999999999</v>
      </c>
      <c r="M154" s="71">
        <f>M127*1.4%</f>
        <v>198.18399999999997</v>
      </c>
      <c r="N154" s="451"/>
      <c r="O154" s="451"/>
      <c r="P154" s="8"/>
    </row>
    <row r="155" spans="1:16" x14ac:dyDescent="0.3">
      <c r="A155" s="482"/>
      <c r="B155" s="501"/>
      <c r="C155" s="502"/>
      <c r="D155" s="503" t="s">
        <v>310</v>
      </c>
      <c r="E155" s="508">
        <v>625001</v>
      </c>
      <c r="F155" s="71" t="s">
        <v>12</v>
      </c>
      <c r="G155" s="509">
        <v>0</v>
      </c>
      <c r="H155" s="509">
        <v>0</v>
      </c>
      <c r="I155" s="509">
        <v>114</v>
      </c>
      <c r="J155" s="509">
        <f t="shared" si="10"/>
        <v>113.79199999999999</v>
      </c>
      <c r="K155" s="509">
        <f t="shared" si="10"/>
        <v>119.78399999999999</v>
      </c>
      <c r="L155" s="509">
        <f t="shared" si="10"/>
        <v>128.16999999999999</v>
      </c>
      <c r="M155" s="71">
        <f>M128*1.4%</f>
        <v>134.91799999999998</v>
      </c>
      <c r="N155" s="451"/>
      <c r="O155" s="451"/>
      <c r="P155" s="8"/>
    </row>
    <row r="156" spans="1:16" x14ac:dyDescent="0.3">
      <c r="A156" s="482"/>
      <c r="B156" s="501"/>
      <c r="C156" s="502"/>
      <c r="D156" s="503" t="s">
        <v>308</v>
      </c>
      <c r="E156" s="508">
        <v>625002</v>
      </c>
      <c r="F156" s="71" t="s">
        <v>14</v>
      </c>
      <c r="G156" s="509">
        <v>4849</v>
      </c>
      <c r="H156" s="509">
        <v>5238</v>
      </c>
      <c r="I156" s="509">
        <v>2702</v>
      </c>
      <c r="J156" s="509">
        <f t="shared" ref="J156:L158" si="11">J126*14%</f>
        <v>2702.0000000000005</v>
      </c>
      <c r="K156" s="509">
        <f t="shared" si="11"/>
        <v>2880.5000000000005</v>
      </c>
      <c r="L156" s="509">
        <f t="shared" si="11"/>
        <v>3020.92</v>
      </c>
      <c r="M156" s="71">
        <f>M126*14%</f>
        <v>3170.7200000000003</v>
      </c>
      <c r="N156" s="451"/>
      <c r="O156" s="451"/>
      <c r="P156" s="8"/>
    </row>
    <row r="157" spans="1:16" x14ac:dyDescent="0.3">
      <c r="A157" s="482"/>
      <c r="B157" s="501"/>
      <c r="C157" s="502"/>
      <c r="D157" s="503" t="s">
        <v>309</v>
      </c>
      <c r="E157" s="508">
        <v>625002</v>
      </c>
      <c r="F157" s="71" t="s">
        <v>14</v>
      </c>
      <c r="G157" s="509">
        <v>0</v>
      </c>
      <c r="H157" s="509">
        <v>0</v>
      </c>
      <c r="I157" s="509">
        <v>1672</v>
      </c>
      <c r="J157" s="509">
        <f t="shared" si="11"/>
        <v>1671.6000000000001</v>
      </c>
      <c r="K157" s="509">
        <f t="shared" si="11"/>
        <v>1789.7600000000002</v>
      </c>
      <c r="L157" s="509">
        <f t="shared" si="11"/>
        <v>1882.7200000000003</v>
      </c>
      <c r="M157" s="71">
        <f>M127*14%</f>
        <v>1981.8400000000001</v>
      </c>
      <c r="N157" s="451"/>
      <c r="O157" s="451"/>
      <c r="P157" s="8"/>
    </row>
    <row r="158" spans="1:16" x14ac:dyDescent="0.3">
      <c r="A158" s="482"/>
      <c r="B158" s="501"/>
      <c r="C158" s="502"/>
      <c r="D158" s="503" t="s">
        <v>310</v>
      </c>
      <c r="E158" s="508">
        <v>625002</v>
      </c>
      <c r="F158" s="71" t="s">
        <v>14</v>
      </c>
      <c r="G158" s="509">
        <v>0</v>
      </c>
      <c r="H158" s="509">
        <v>0</v>
      </c>
      <c r="I158" s="509">
        <v>1138</v>
      </c>
      <c r="J158" s="509">
        <f t="shared" si="11"/>
        <v>1137.92</v>
      </c>
      <c r="K158" s="509">
        <f t="shared" si="11"/>
        <v>1197.8400000000001</v>
      </c>
      <c r="L158" s="509">
        <f t="shared" si="11"/>
        <v>1281.7</v>
      </c>
      <c r="M158" s="71">
        <f>M128*14%</f>
        <v>1349.18</v>
      </c>
      <c r="N158" s="451"/>
      <c r="O158" s="451"/>
      <c r="P158" s="8"/>
    </row>
    <row r="159" spans="1:16" x14ac:dyDescent="0.3">
      <c r="A159" s="482"/>
      <c r="B159" s="501"/>
      <c r="C159" s="502"/>
      <c r="D159" s="503" t="s">
        <v>308</v>
      </c>
      <c r="E159" s="508">
        <v>625003</v>
      </c>
      <c r="F159" s="71" t="s">
        <v>15</v>
      </c>
      <c r="G159" s="509">
        <v>278</v>
      </c>
      <c r="H159" s="509">
        <v>299</v>
      </c>
      <c r="I159" s="509">
        <v>154</v>
      </c>
      <c r="J159" s="509">
        <f t="shared" ref="J159:L161" si="12">J126*0.8%</f>
        <v>154.4</v>
      </c>
      <c r="K159" s="509">
        <f t="shared" si="12"/>
        <v>164.6</v>
      </c>
      <c r="L159" s="509">
        <f t="shared" si="12"/>
        <v>172.624</v>
      </c>
      <c r="M159" s="71">
        <f>M126*0.8%</f>
        <v>181.184</v>
      </c>
      <c r="N159" s="451"/>
      <c r="O159" s="451"/>
      <c r="P159" s="8"/>
    </row>
    <row r="160" spans="1:16" x14ac:dyDescent="0.3">
      <c r="A160" s="482"/>
      <c r="B160" s="501"/>
      <c r="C160" s="502"/>
      <c r="D160" s="503" t="s">
        <v>309</v>
      </c>
      <c r="E160" s="508">
        <v>625003</v>
      </c>
      <c r="F160" s="71" t="s">
        <v>15</v>
      </c>
      <c r="G160" s="509">
        <v>0</v>
      </c>
      <c r="H160" s="509">
        <v>0</v>
      </c>
      <c r="I160" s="509">
        <v>96</v>
      </c>
      <c r="J160" s="509">
        <f t="shared" si="12"/>
        <v>95.52</v>
      </c>
      <c r="K160" s="509">
        <f t="shared" si="12"/>
        <v>102.27200000000001</v>
      </c>
      <c r="L160" s="509">
        <f t="shared" si="12"/>
        <v>107.584</v>
      </c>
      <c r="M160" s="71">
        <f>M127*0.8%</f>
        <v>113.248</v>
      </c>
      <c r="N160" s="451"/>
      <c r="O160" s="451"/>
      <c r="P160" s="8"/>
    </row>
    <row r="161" spans="1:16" x14ac:dyDescent="0.3">
      <c r="A161" s="482"/>
      <c r="B161" s="501"/>
      <c r="C161" s="502"/>
      <c r="D161" s="503" t="s">
        <v>310</v>
      </c>
      <c r="E161" s="508">
        <v>625003</v>
      </c>
      <c r="F161" s="71" t="s">
        <v>15</v>
      </c>
      <c r="G161" s="509">
        <v>0</v>
      </c>
      <c r="H161" s="509">
        <v>0</v>
      </c>
      <c r="I161" s="509">
        <v>65</v>
      </c>
      <c r="J161" s="509">
        <f t="shared" si="12"/>
        <v>65.024000000000001</v>
      </c>
      <c r="K161" s="509">
        <f t="shared" si="12"/>
        <v>68.448000000000008</v>
      </c>
      <c r="L161" s="509">
        <f t="shared" si="12"/>
        <v>73.239999999999995</v>
      </c>
      <c r="M161" s="71">
        <f>M128*0.8%</f>
        <v>77.096000000000004</v>
      </c>
      <c r="N161" s="451"/>
      <c r="O161" s="451"/>
      <c r="P161" s="8"/>
    </row>
    <row r="162" spans="1:16" x14ac:dyDescent="0.3">
      <c r="A162" s="482"/>
      <c r="B162" s="501"/>
      <c r="C162" s="502"/>
      <c r="D162" s="503" t="s">
        <v>308</v>
      </c>
      <c r="E162" s="508">
        <v>625004</v>
      </c>
      <c r="F162" s="71" t="s">
        <v>16</v>
      </c>
      <c r="G162" s="509">
        <v>1025</v>
      </c>
      <c r="H162" s="509">
        <v>1088</v>
      </c>
      <c r="I162" s="509">
        <v>579</v>
      </c>
      <c r="J162" s="509">
        <f t="shared" ref="J162:L164" si="13">J126*3%</f>
        <v>579</v>
      </c>
      <c r="K162" s="509">
        <f t="shared" si="13"/>
        <v>617.25</v>
      </c>
      <c r="L162" s="509">
        <f t="shared" si="13"/>
        <v>647.34</v>
      </c>
      <c r="M162" s="71">
        <f>M126*3%</f>
        <v>679.43999999999994</v>
      </c>
      <c r="N162" s="451"/>
      <c r="O162" s="451"/>
      <c r="P162" s="8"/>
    </row>
    <row r="163" spans="1:16" x14ac:dyDescent="0.3">
      <c r="A163" s="482"/>
      <c r="B163" s="501"/>
      <c r="C163" s="502"/>
      <c r="D163" s="503" t="s">
        <v>309</v>
      </c>
      <c r="E163" s="508">
        <v>625004</v>
      </c>
      <c r="F163" s="71" t="s">
        <v>16</v>
      </c>
      <c r="G163" s="509">
        <v>0</v>
      </c>
      <c r="H163" s="509">
        <v>0</v>
      </c>
      <c r="I163" s="509">
        <v>358</v>
      </c>
      <c r="J163" s="509">
        <f t="shared" si="13"/>
        <v>358.2</v>
      </c>
      <c r="K163" s="509">
        <f t="shared" si="13"/>
        <v>383.52</v>
      </c>
      <c r="L163" s="509">
        <f t="shared" si="13"/>
        <v>403.44</v>
      </c>
      <c r="M163" s="71">
        <f>M127*3%</f>
        <v>424.68</v>
      </c>
      <c r="N163" s="451"/>
      <c r="O163" s="451"/>
      <c r="P163" s="8"/>
    </row>
    <row r="164" spans="1:16" x14ac:dyDescent="0.3">
      <c r="A164" s="482"/>
      <c r="B164" s="501"/>
      <c r="C164" s="502"/>
      <c r="D164" s="503" t="s">
        <v>310</v>
      </c>
      <c r="E164" s="508">
        <v>625004</v>
      </c>
      <c r="F164" s="71" t="s">
        <v>16</v>
      </c>
      <c r="G164" s="509">
        <v>0</v>
      </c>
      <c r="H164" s="509">
        <v>0</v>
      </c>
      <c r="I164" s="509">
        <v>244</v>
      </c>
      <c r="J164" s="509">
        <f t="shared" si="13"/>
        <v>243.84</v>
      </c>
      <c r="K164" s="509">
        <f t="shared" si="13"/>
        <v>256.68</v>
      </c>
      <c r="L164" s="509">
        <f t="shared" si="13"/>
        <v>274.64999999999998</v>
      </c>
      <c r="M164" s="71">
        <f>M128*3%</f>
        <v>289.11</v>
      </c>
      <c r="N164" s="451"/>
      <c r="O164" s="451"/>
      <c r="P164" s="8"/>
    </row>
    <row r="165" spans="1:16" x14ac:dyDescent="0.3">
      <c r="A165" s="482"/>
      <c r="B165" s="501"/>
      <c r="C165" s="502"/>
      <c r="D165" s="503" t="s">
        <v>308</v>
      </c>
      <c r="E165" s="508">
        <v>625005</v>
      </c>
      <c r="F165" s="71" t="s">
        <v>288</v>
      </c>
      <c r="G165" s="509">
        <v>342</v>
      </c>
      <c r="H165" s="509">
        <v>363</v>
      </c>
      <c r="I165" s="509">
        <v>193</v>
      </c>
      <c r="J165" s="509">
        <f t="shared" ref="J165:L167" si="14">J126*1%</f>
        <v>193</v>
      </c>
      <c r="K165" s="509">
        <f t="shared" si="14"/>
        <v>205.75</v>
      </c>
      <c r="L165" s="509">
        <f t="shared" si="14"/>
        <v>215.78</v>
      </c>
      <c r="M165" s="71">
        <f>M126*1%</f>
        <v>226.48000000000002</v>
      </c>
      <c r="N165" s="451"/>
      <c r="O165" s="451"/>
      <c r="P165" s="8"/>
    </row>
    <row r="166" spans="1:16" x14ac:dyDescent="0.3">
      <c r="A166" s="482"/>
      <c r="B166" s="501"/>
      <c r="C166" s="502"/>
      <c r="D166" s="503" t="s">
        <v>309</v>
      </c>
      <c r="E166" s="508">
        <v>625005</v>
      </c>
      <c r="F166" s="71" t="s">
        <v>288</v>
      </c>
      <c r="G166" s="509">
        <v>0</v>
      </c>
      <c r="H166" s="509">
        <v>0</v>
      </c>
      <c r="I166" s="509">
        <v>119</v>
      </c>
      <c r="J166" s="509">
        <f t="shared" si="14"/>
        <v>119.4</v>
      </c>
      <c r="K166" s="509">
        <f t="shared" si="14"/>
        <v>127.84</v>
      </c>
      <c r="L166" s="509">
        <f t="shared" si="14"/>
        <v>134.47999999999999</v>
      </c>
      <c r="M166" s="71">
        <f>M127*1%</f>
        <v>141.56</v>
      </c>
      <c r="N166" s="451"/>
      <c r="O166" s="451"/>
      <c r="P166" s="8"/>
    </row>
    <row r="167" spans="1:16" x14ac:dyDescent="0.3">
      <c r="A167" s="482"/>
      <c r="B167" s="501"/>
      <c r="C167" s="502"/>
      <c r="D167" s="503" t="s">
        <v>310</v>
      </c>
      <c r="E167" s="508">
        <v>625005</v>
      </c>
      <c r="F167" s="71" t="s">
        <v>288</v>
      </c>
      <c r="G167" s="509">
        <v>0</v>
      </c>
      <c r="H167" s="509">
        <v>0</v>
      </c>
      <c r="I167" s="509">
        <v>81</v>
      </c>
      <c r="J167" s="509">
        <f t="shared" si="14"/>
        <v>81.28</v>
      </c>
      <c r="K167" s="509">
        <f t="shared" si="14"/>
        <v>85.56</v>
      </c>
      <c r="L167" s="509">
        <f t="shared" si="14"/>
        <v>91.55</v>
      </c>
      <c r="M167" s="71">
        <f>M128*1%</f>
        <v>96.37</v>
      </c>
      <c r="N167" s="451"/>
      <c r="O167" s="451"/>
      <c r="P167" s="8"/>
    </row>
    <row r="168" spans="1:16" x14ac:dyDescent="0.3">
      <c r="A168" s="482"/>
      <c r="B168" s="501"/>
      <c r="C168" s="502"/>
      <c r="D168" s="503" t="s">
        <v>308</v>
      </c>
      <c r="E168" s="508">
        <v>625007</v>
      </c>
      <c r="F168" s="71" t="s">
        <v>289</v>
      </c>
      <c r="G168" s="509">
        <v>1645</v>
      </c>
      <c r="H168" s="509">
        <v>1777</v>
      </c>
      <c r="I168" s="509">
        <v>917</v>
      </c>
      <c r="J168" s="509">
        <f t="shared" ref="J168:L170" si="15">J126*4.75%</f>
        <v>916.75</v>
      </c>
      <c r="K168" s="509">
        <f t="shared" si="15"/>
        <v>977.3125</v>
      </c>
      <c r="L168" s="509">
        <f t="shared" si="15"/>
        <v>1024.9549999999999</v>
      </c>
      <c r="M168" s="71">
        <f>M126*4.75%</f>
        <v>1075.78</v>
      </c>
      <c r="N168" s="451"/>
      <c r="O168" s="451"/>
      <c r="P168" s="8"/>
    </row>
    <row r="169" spans="1:16" x14ac:dyDescent="0.3">
      <c r="A169" s="482"/>
      <c r="B169" s="501"/>
      <c r="C169" s="502"/>
      <c r="D169" s="503" t="s">
        <v>309</v>
      </c>
      <c r="E169" s="508">
        <v>625007</v>
      </c>
      <c r="F169" s="71" t="s">
        <v>289</v>
      </c>
      <c r="G169" s="509">
        <v>0</v>
      </c>
      <c r="H169" s="509">
        <v>0</v>
      </c>
      <c r="I169" s="509">
        <v>567</v>
      </c>
      <c r="J169" s="509">
        <f t="shared" si="15"/>
        <v>567.15</v>
      </c>
      <c r="K169" s="509">
        <f t="shared" si="15"/>
        <v>607.24</v>
      </c>
      <c r="L169" s="509">
        <f t="shared" si="15"/>
        <v>638.78</v>
      </c>
      <c r="M169" s="71">
        <f>M127*4.75%</f>
        <v>672.41</v>
      </c>
      <c r="N169" s="451"/>
      <c r="O169" s="451"/>
      <c r="P169" s="8"/>
    </row>
    <row r="170" spans="1:16" x14ac:dyDescent="0.3">
      <c r="A170" s="482"/>
      <c r="B170" s="501"/>
      <c r="C170" s="502"/>
      <c r="D170" s="503" t="s">
        <v>310</v>
      </c>
      <c r="E170" s="508">
        <v>625007</v>
      </c>
      <c r="F170" s="71" t="s">
        <v>289</v>
      </c>
      <c r="G170" s="509">
        <v>0</v>
      </c>
      <c r="H170" s="509">
        <v>0</v>
      </c>
      <c r="I170" s="509">
        <v>386</v>
      </c>
      <c r="J170" s="509">
        <f t="shared" si="15"/>
        <v>386.08</v>
      </c>
      <c r="K170" s="509">
        <f t="shared" si="15"/>
        <v>406.41</v>
      </c>
      <c r="L170" s="509">
        <f t="shared" si="15"/>
        <v>434.86250000000001</v>
      </c>
      <c r="M170" s="71">
        <f>M128*4.75%</f>
        <v>457.75749999999999</v>
      </c>
      <c r="N170" s="451"/>
      <c r="O170" s="451"/>
      <c r="P170" s="8"/>
    </row>
    <row r="171" spans="1:16" x14ac:dyDescent="0.3">
      <c r="A171" s="482"/>
      <c r="B171" s="501"/>
      <c r="C171" s="502"/>
      <c r="D171" s="503" t="s">
        <v>308</v>
      </c>
      <c r="E171" s="504">
        <v>630</v>
      </c>
      <c r="F171" s="505" t="s">
        <v>19</v>
      </c>
      <c r="G171" s="505">
        <f t="shared" ref="G171:M171" si="16">G172+G174+G185+G197+G202</f>
        <v>15454</v>
      </c>
      <c r="H171" s="506">
        <f t="shared" si="16"/>
        <v>15517</v>
      </c>
      <c r="I171" s="506">
        <f t="shared" si="16"/>
        <v>18100</v>
      </c>
      <c r="J171" s="506">
        <f t="shared" si="16"/>
        <v>18100</v>
      </c>
      <c r="K171" s="506">
        <f t="shared" si="16"/>
        <v>18072</v>
      </c>
      <c r="L171" s="506">
        <f t="shared" si="16"/>
        <v>18072</v>
      </c>
      <c r="M171" s="505">
        <f t="shared" si="16"/>
        <v>18072</v>
      </c>
      <c r="N171" s="451"/>
      <c r="O171" s="451"/>
      <c r="P171" s="8"/>
    </row>
    <row r="172" spans="1:16" x14ac:dyDescent="0.3">
      <c r="A172" s="482"/>
      <c r="B172" s="501"/>
      <c r="C172" s="502"/>
      <c r="D172" s="503"/>
      <c r="E172" s="504">
        <v>631</v>
      </c>
      <c r="F172" s="505" t="s">
        <v>21</v>
      </c>
      <c r="G172" s="505">
        <f t="shared" ref="G172:M172" si="17">G173</f>
        <v>4</v>
      </c>
      <c r="H172" s="506">
        <f t="shared" si="17"/>
        <v>1</v>
      </c>
      <c r="I172" s="506">
        <f t="shared" si="17"/>
        <v>400</v>
      </c>
      <c r="J172" s="506">
        <f t="shared" si="17"/>
        <v>400</v>
      </c>
      <c r="K172" s="506">
        <f t="shared" si="17"/>
        <v>400</v>
      </c>
      <c r="L172" s="506">
        <f t="shared" si="17"/>
        <v>400</v>
      </c>
      <c r="M172" s="505">
        <f t="shared" si="17"/>
        <v>400</v>
      </c>
      <c r="N172" s="451"/>
      <c r="O172" s="451"/>
      <c r="P172" s="8"/>
    </row>
    <row r="173" spans="1:16" x14ac:dyDescent="0.3">
      <c r="A173" s="482"/>
      <c r="B173" s="501"/>
      <c r="C173" s="502"/>
      <c r="D173" s="503"/>
      <c r="E173" s="508">
        <v>631001</v>
      </c>
      <c r="F173" s="71" t="s">
        <v>23</v>
      </c>
      <c r="G173" s="71">
        <v>4</v>
      </c>
      <c r="H173" s="509">
        <v>1</v>
      </c>
      <c r="I173" s="509">
        <v>400</v>
      </c>
      <c r="J173" s="509">
        <v>400</v>
      </c>
      <c r="K173" s="509">
        <v>400</v>
      </c>
      <c r="L173" s="509">
        <v>400</v>
      </c>
      <c r="M173" s="71">
        <v>400</v>
      </c>
      <c r="N173" s="451"/>
      <c r="O173" s="451"/>
      <c r="P173" s="8"/>
    </row>
    <row r="174" spans="1:16" x14ac:dyDescent="0.3">
      <c r="A174" s="482"/>
      <c r="B174" s="501"/>
      <c r="C174" s="502"/>
      <c r="D174" s="503" t="s">
        <v>308</v>
      </c>
      <c r="E174" s="504">
        <v>632</v>
      </c>
      <c r="F174" s="505" t="s">
        <v>290</v>
      </c>
      <c r="G174" s="505">
        <f>G175+G176+G177+G178+G179+G180+G181+G182</f>
        <v>6857</v>
      </c>
      <c r="H174" s="506">
        <f t="shared" ref="H174:M174" si="18">H175+H176+H177+H178+H179+H180+H181+H182+H183+H184</f>
        <v>7421</v>
      </c>
      <c r="I174" s="506">
        <f t="shared" si="18"/>
        <v>6100</v>
      </c>
      <c r="J174" s="506">
        <f t="shared" si="18"/>
        <v>6100</v>
      </c>
      <c r="K174" s="506">
        <f t="shared" si="18"/>
        <v>6100</v>
      </c>
      <c r="L174" s="506">
        <f t="shared" si="18"/>
        <v>6100</v>
      </c>
      <c r="M174" s="505">
        <f t="shared" si="18"/>
        <v>6100</v>
      </c>
      <c r="N174" s="451"/>
      <c r="O174" s="451"/>
      <c r="P174" s="8"/>
    </row>
    <row r="175" spans="1:16" x14ac:dyDescent="0.3">
      <c r="A175" s="482"/>
      <c r="B175" s="501"/>
      <c r="C175" s="502"/>
      <c r="D175" s="503"/>
      <c r="E175" s="508">
        <v>632001</v>
      </c>
      <c r="F175" s="71" t="s">
        <v>25</v>
      </c>
      <c r="G175" s="71">
        <v>67</v>
      </c>
      <c r="H175" s="71">
        <v>1682</v>
      </c>
      <c r="I175" s="71">
        <v>500</v>
      </c>
      <c r="J175" s="71">
        <v>500</v>
      </c>
      <c r="K175" s="71">
        <v>500</v>
      </c>
      <c r="L175" s="509">
        <v>500</v>
      </c>
      <c r="M175" s="71">
        <v>500</v>
      </c>
      <c r="N175" s="718" t="s">
        <v>395</v>
      </c>
      <c r="O175" s="718" t="s">
        <v>292</v>
      </c>
      <c r="P175" s="8"/>
    </row>
    <row r="176" spans="1:16" x14ac:dyDescent="0.3">
      <c r="A176" s="482"/>
      <c r="B176" s="501"/>
      <c r="C176" s="502"/>
      <c r="D176" s="503"/>
      <c r="E176" s="510">
        <v>632001</v>
      </c>
      <c r="F176" s="511" t="s">
        <v>291</v>
      </c>
      <c r="G176" s="511">
        <v>5219</v>
      </c>
      <c r="H176" s="511">
        <v>4422</v>
      </c>
      <c r="I176" s="511">
        <v>3800</v>
      </c>
      <c r="J176" s="511">
        <v>3800</v>
      </c>
      <c r="K176" s="511">
        <v>3800</v>
      </c>
      <c r="L176" s="512">
        <v>3800</v>
      </c>
      <c r="M176" s="511">
        <v>3800</v>
      </c>
      <c r="N176" s="729">
        <f>K176+K178+K180+K181+K187+K189+K191+K192+K194+K199+K205+K207</f>
        <v>9600</v>
      </c>
      <c r="O176" s="451">
        <f>K126+K127+K128+K143+K144+K145+K171+K213-N176</f>
        <v>65036.29250000001</v>
      </c>
      <c r="P176" s="730"/>
    </row>
    <row r="177" spans="1:16" x14ac:dyDescent="0.3">
      <c r="A177" s="482"/>
      <c r="B177" s="501"/>
      <c r="C177" s="502"/>
      <c r="D177" s="503"/>
      <c r="E177" s="508">
        <v>632002</v>
      </c>
      <c r="F177" s="71" t="s">
        <v>26</v>
      </c>
      <c r="G177" s="71">
        <v>1003</v>
      </c>
      <c r="H177" s="71">
        <v>857</v>
      </c>
      <c r="I177" s="71">
        <v>700</v>
      </c>
      <c r="J177" s="71">
        <v>700</v>
      </c>
      <c r="K177" s="71">
        <v>700</v>
      </c>
      <c r="L177" s="509">
        <v>700</v>
      </c>
      <c r="M177" s="71">
        <v>700</v>
      </c>
      <c r="N177" s="451"/>
      <c r="O177" s="451"/>
      <c r="P177" s="8"/>
    </row>
    <row r="178" spans="1:16" x14ac:dyDescent="0.3">
      <c r="A178" s="482"/>
      <c r="B178" s="501"/>
      <c r="C178" s="502"/>
      <c r="D178" s="503"/>
      <c r="E178" s="510">
        <v>632002</v>
      </c>
      <c r="F178" s="511" t="s">
        <v>26</v>
      </c>
      <c r="G178" s="511">
        <v>0</v>
      </c>
      <c r="H178" s="511">
        <v>0</v>
      </c>
      <c r="I178" s="511">
        <v>500</v>
      </c>
      <c r="J178" s="511">
        <v>500</v>
      </c>
      <c r="K178" s="511">
        <v>500</v>
      </c>
      <c r="L178" s="512">
        <v>500</v>
      </c>
      <c r="M178" s="511">
        <v>500</v>
      </c>
      <c r="N178" s="451"/>
      <c r="O178" s="451"/>
      <c r="P178" s="8"/>
    </row>
    <row r="179" spans="1:16" x14ac:dyDescent="0.3">
      <c r="A179" s="482"/>
      <c r="B179" s="501"/>
      <c r="C179" s="502"/>
      <c r="D179" s="503"/>
      <c r="E179" s="508">
        <v>632003</v>
      </c>
      <c r="F179" s="71" t="s">
        <v>397</v>
      </c>
      <c r="G179" s="71">
        <v>279</v>
      </c>
      <c r="H179" s="71">
        <v>44</v>
      </c>
      <c r="I179" s="71">
        <v>0</v>
      </c>
      <c r="J179" s="71">
        <v>0</v>
      </c>
      <c r="K179" s="71">
        <v>0</v>
      </c>
      <c r="L179" s="509">
        <v>0</v>
      </c>
      <c r="M179" s="71">
        <v>0</v>
      </c>
      <c r="N179" s="451"/>
      <c r="O179" s="451"/>
      <c r="P179" s="8"/>
    </row>
    <row r="180" spans="1:16" x14ac:dyDescent="0.3">
      <c r="A180" s="482"/>
      <c r="B180" s="501"/>
      <c r="C180" s="502"/>
      <c r="D180" s="503"/>
      <c r="E180" s="510">
        <v>632003</v>
      </c>
      <c r="F180" s="511" t="s">
        <v>397</v>
      </c>
      <c r="G180" s="511">
        <v>185</v>
      </c>
      <c r="H180" s="511">
        <v>0</v>
      </c>
      <c r="I180" s="511">
        <v>100</v>
      </c>
      <c r="J180" s="511">
        <v>100</v>
      </c>
      <c r="K180" s="511">
        <v>100</v>
      </c>
      <c r="L180" s="512">
        <v>100</v>
      </c>
      <c r="M180" s="511">
        <v>100</v>
      </c>
      <c r="N180" s="451"/>
      <c r="O180" s="451"/>
      <c r="P180" s="8"/>
    </row>
    <row r="181" spans="1:16" x14ac:dyDescent="0.3">
      <c r="A181" s="482"/>
      <c r="B181" s="501"/>
      <c r="C181" s="502"/>
      <c r="D181" s="503"/>
      <c r="E181" s="510">
        <v>632004</v>
      </c>
      <c r="F181" s="511" t="s">
        <v>294</v>
      </c>
      <c r="G181" s="511">
        <v>96</v>
      </c>
      <c r="H181" s="511">
        <v>0</v>
      </c>
      <c r="I181" s="511">
        <v>100</v>
      </c>
      <c r="J181" s="511">
        <v>100</v>
      </c>
      <c r="K181" s="511">
        <v>100</v>
      </c>
      <c r="L181" s="512">
        <v>100</v>
      </c>
      <c r="M181" s="511">
        <v>100</v>
      </c>
      <c r="N181" s="451"/>
      <c r="O181" s="451"/>
      <c r="P181" s="8"/>
    </row>
    <row r="182" spans="1:16" x14ac:dyDescent="0.3">
      <c r="A182" s="482"/>
      <c r="B182" s="501"/>
      <c r="C182" s="502"/>
      <c r="D182" s="503"/>
      <c r="E182" s="508">
        <v>632004</v>
      </c>
      <c r="F182" s="71" t="s">
        <v>294</v>
      </c>
      <c r="G182" s="71">
        <v>8</v>
      </c>
      <c r="H182" s="71">
        <v>9</v>
      </c>
      <c r="I182" s="71">
        <v>0</v>
      </c>
      <c r="J182" s="71">
        <v>0</v>
      </c>
      <c r="K182" s="71">
        <v>0</v>
      </c>
      <c r="L182" s="509">
        <v>0</v>
      </c>
      <c r="M182" s="71">
        <v>0</v>
      </c>
      <c r="N182" s="451"/>
      <c r="O182" s="451"/>
      <c r="P182" s="8"/>
    </row>
    <row r="183" spans="1:16" x14ac:dyDescent="0.3">
      <c r="A183" s="482"/>
      <c r="B183" s="501"/>
      <c r="C183" s="502"/>
      <c r="D183" s="503"/>
      <c r="E183" s="508">
        <v>632005</v>
      </c>
      <c r="F183" s="71" t="s">
        <v>398</v>
      </c>
      <c r="G183" s="71">
        <v>0</v>
      </c>
      <c r="H183" s="509">
        <v>221</v>
      </c>
      <c r="I183" s="509">
        <v>400</v>
      </c>
      <c r="J183" s="509">
        <v>400</v>
      </c>
      <c r="K183" s="509">
        <v>400</v>
      </c>
      <c r="L183" s="509">
        <v>400</v>
      </c>
      <c r="M183" s="71">
        <v>400</v>
      </c>
      <c r="N183" s="451"/>
      <c r="O183" s="451"/>
      <c r="P183" s="8"/>
    </row>
    <row r="184" spans="1:16" x14ac:dyDescent="0.3">
      <c r="A184" s="482"/>
      <c r="B184" s="501"/>
      <c r="C184" s="502"/>
      <c r="D184" s="503"/>
      <c r="E184" s="514">
        <v>632005</v>
      </c>
      <c r="F184" s="515" t="s">
        <v>398</v>
      </c>
      <c r="G184" s="515">
        <v>0</v>
      </c>
      <c r="H184" s="516">
        <v>186</v>
      </c>
      <c r="I184" s="516">
        <v>0</v>
      </c>
      <c r="J184" s="516">
        <v>0</v>
      </c>
      <c r="K184" s="516">
        <v>0</v>
      </c>
      <c r="L184" s="516">
        <v>0</v>
      </c>
      <c r="M184" s="515">
        <v>0</v>
      </c>
      <c r="N184" s="451"/>
      <c r="O184" s="451"/>
      <c r="P184" s="8"/>
    </row>
    <row r="185" spans="1:16" x14ac:dyDescent="0.3">
      <c r="A185" s="482"/>
      <c r="B185" s="501"/>
      <c r="C185" s="502"/>
      <c r="D185" s="503" t="s">
        <v>308</v>
      </c>
      <c r="E185" s="504">
        <v>633</v>
      </c>
      <c r="F185" s="505" t="s">
        <v>67</v>
      </c>
      <c r="G185" s="505">
        <f t="shared" ref="G185:M185" si="19">G186+G187+G188+G189+G190+G191+G192+G193+G194+G195+G196</f>
        <v>3646</v>
      </c>
      <c r="H185" s="506">
        <f t="shared" si="19"/>
        <v>4115</v>
      </c>
      <c r="I185" s="506">
        <f t="shared" si="19"/>
        <v>6200</v>
      </c>
      <c r="J185" s="506">
        <f t="shared" si="19"/>
        <v>6200</v>
      </c>
      <c r="K185" s="506">
        <f t="shared" si="19"/>
        <v>6172</v>
      </c>
      <c r="L185" s="506">
        <f t="shared" si="19"/>
        <v>6172</v>
      </c>
      <c r="M185" s="505">
        <f t="shared" si="19"/>
        <v>6172</v>
      </c>
      <c r="N185" s="451"/>
      <c r="O185" s="451"/>
      <c r="P185" s="8"/>
    </row>
    <row r="186" spans="1:16" x14ac:dyDescent="0.3">
      <c r="A186" s="482"/>
      <c r="B186" s="501"/>
      <c r="C186" s="502"/>
      <c r="D186" s="503"/>
      <c r="E186" s="508">
        <v>633001</v>
      </c>
      <c r="F186" s="71" t="s">
        <v>295</v>
      </c>
      <c r="G186" s="71">
        <v>0</v>
      </c>
      <c r="H186" s="71">
        <v>0</v>
      </c>
      <c r="I186" s="71">
        <v>500</v>
      </c>
      <c r="J186" s="71">
        <v>500</v>
      </c>
      <c r="K186" s="71">
        <v>500</v>
      </c>
      <c r="L186" s="509">
        <v>500</v>
      </c>
      <c r="M186" s="71">
        <v>500</v>
      </c>
      <c r="N186" s="451"/>
      <c r="O186" s="451"/>
      <c r="P186" s="8"/>
    </row>
    <row r="187" spans="1:16" x14ac:dyDescent="0.3">
      <c r="A187" s="482"/>
      <c r="B187" s="501"/>
      <c r="C187" s="502"/>
      <c r="D187" s="503"/>
      <c r="E187" s="514">
        <v>633001</v>
      </c>
      <c r="F187" s="515" t="s">
        <v>295</v>
      </c>
      <c r="G187" s="515">
        <v>0</v>
      </c>
      <c r="H187" s="515">
        <v>148</v>
      </c>
      <c r="I187" s="515">
        <v>500</v>
      </c>
      <c r="J187" s="515">
        <v>500</v>
      </c>
      <c r="K187" s="515">
        <v>500</v>
      </c>
      <c r="L187" s="516">
        <v>500</v>
      </c>
      <c r="M187" s="515">
        <v>500</v>
      </c>
      <c r="N187" s="451" t="s">
        <v>399</v>
      </c>
      <c r="O187" s="451">
        <v>265523</v>
      </c>
      <c r="P187" s="8"/>
    </row>
    <row r="188" spans="1:16" x14ac:dyDescent="0.3">
      <c r="A188" s="482"/>
      <c r="B188" s="501"/>
      <c r="C188" s="502"/>
      <c r="D188" s="503"/>
      <c r="E188" s="508">
        <v>633004</v>
      </c>
      <c r="F188" s="71" t="s">
        <v>296</v>
      </c>
      <c r="G188" s="71">
        <v>99</v>
      </c>
      <c r="H188" s="71">
        <v>0</v>
      </c>
      <c r="I188" s="71">
        <v>500</v>
      </c>
      <c r="J188" s="71">
        <v>500</v>
      </c>
      <c r="K188" s="71">
        <v>500</v>
      </c>
      <c r="L188" s="509">
        <v>500</v>
      </c>
      <c r="M188" s="71">
        <v>500</v>
      </c>
      <c r="N188" s="451" t="s">
        <v>400</v>
      </c>
      <c r="O188" s="454">
        <f>N40+N95+N176</f>
        <v>20750</v>
      </c>
      <c r="P188" s="8"/>
    </row>
    <row r="189" spans="1:16" x14ac:dyDescent="0.3">
      <c r="A189" s="482"/>
      <c r="B189" s="501"/>
      <c r="C189" s="502"/>
      <c r="D189" s="503"/>
      <c r="E189" s="510">
        <v>633004</v>
      </c>
      <c r="F189" s="511" t="s">
        <v>296</v>
      </c>
      <c r="G189" s="511">
        <v>38</v>
      </c>
      <c r="H189" s="511">
        <v>2329</v>
      </c>
      <c r="I189" s="511">
        <v>1000</v>
      </c>
      <c r="J189" s="511">
        <v>1000</v>
      </c>
      <c r="K189" s="511">
        <v>1000</v>
      </c>
      <c r="L189" s="512">
        <v>1000</v>
      </c>
      <c r="M189" s="511">
        <v>1000</v>
      </c>
      <c r="N189" s="451" t="s">
        <v>208</v>
      </c>
      <c r="O189" s="451">
        <f>SUM(O187:O188)</f>
        <v>286273</v>
      </c>
      <c r="P189" s="8"/>
    </row>
    <row r="190" spans="1:16" x14ac:dyDescent="0.3">
      <c r="A190" s="482"/>
      <c r="B190" s="501"/>
      <c r="C190" s="502"/>
      <c r="D190" s="503"/>
      <c r="E190" s="508">
        <v>633006</v>
      </c>
      <c r="F190" s="71" t="s">
        <v>30</v>
      </c>
      <c r="G190" s="71">
        <v>2384</v>
      </c>
      <c r="H190" s="71">
        <v>651</v>
      </c>
      <c r="I190" s="71">
        <v>1000</v>
      </c>
      <c r="J190" s="71">
        <v>1000</v>
      </c>
      <c r="K190" s="71">
        <v>1000</v>
      </c>
      <c r="L190" s="509">
        <v>1000</v>
      </c>
      <c r="M190" s="71">
        <v>1000</v>
      </c>
      <c r="N190" s="451"/>
      <c r="O190" s="451"/>
      <c r="P190" s="8"/>
    </row>
    <row r="191" spans="1:16" x14ac:dyDescent="0.3">
      <c r="A191" s="482"/>
      <c r="B191" s="501"/>
      <c r="C191" s="502"/>
      <c r="D191" s="503"/>
      <c r="E191" s="510">
        <v>633006</v>
      </c>
      <c r="F191" s="511" t="s">
        <v>30</v>
      </c>
      <c r="G191" s="511">
        <v>668</v>
      </c>
      <c r="H191" s="511">
        <v>203</v>
      </c>
      <c r="I191" s="511">
        <v>1300</v>
      </c>
      <c r="J191" s="511">
        <v>1300</v>
      </c>
      <c r="K191" s="511">
        <v>1300</v>
      </c>
      <c r="L191" s="512">
        <v>1300</v>
      </c>
      <c r="M191" s="511">
        <v>1300</v>
      </c>
      <c r="N191" s="451"/>
      <c r="O191" s="451"/>
      <c r="P191" s="8"/>
    </row>
    <row r="192" spans="1:16" x14ac:dyDescent="0.3">
      <c r="A192" s="482"/>
      <c r="B192" s="501"/>
      <c r="C192" s="502"/>
      <c r="D192" s="503"/>
      <c r="E192" s="510">
        <v>633009</v>
      </c>
      <c r="F192" s="511" t="s">
        <v>297</v>
      </c>
      <c r="G192" s="511">
        <v>212</v>
      </c>
      <c r="H192" s="511">
        <v>143</v>
      </c>
      <c r="I192" s="511">
        <v>300</v>
      </c>
      <c r="J192" s="511">
        <v>300</v>
      </c>
      <c r="K192" s="511">
        <v>300</v>
      </c>
      <c r="L192" s="512">
        <v>300</v>
      </c>
      <c r="M192" s="511">
        <v>300</v>
      </c>
      <c r="N192" s="451"/>
      <c r="O192" s="451"/>
      <c r="P192" s="8"/>
    </row>
    <row r="193" spans="1:16" x14ac:dyDescent="0.3">
      <c r="A193" s="482"/>
      <c r="B193" s="501"/>
      <c r="C193" s="502"/>
      <c r="D193" s="503"/>
      <c r="E193" s="508">
        <v>633009</v>
      </c>
      <c r="F193" s="71" t="s">
        <v>297</v>
      </c>
      <c r="G193" s="71">
        <v>45</v>
      </c>
      <c r="H193" s="71">
        <v>126</v>
      </c>
      <c r="I193" s="71">
        <v>300</v>
      </c>
      <c r="J193" s="71">
        <v>300</v>
      </c>
      <c r="K193" s="71">
        <v>272</v>
      </c>
      <c r="L193" s="509">
        <v>272</v>
      </c>
      <c r="M193" s="71">
        <v>272</v>
      </c>
      <c r="N193" s="451"/>
      <c r="O193" s="451"/>
      <c r="P193" s="8"/>
    </row>
    <row r="194" spans="1:16" x14ac:dyDescent="0.3">
      <c r="A194" s="482"/>
      <c r="B194" s="501"/>
      <c r="C194" s="502"/>
      <c r="D194" s="503"/>
      <c r="E194" s="510">
        <v>633010</v>
      </c>
      <c r="F194" s="511" t="s">
        <v>298</v>
      </c>
      <c r="G194" s="511">
        <v>0</v>
      </c>
      <c r="H194" s="511">
        <v>0</v>
      </c>
      <c r="I194" s="511">
        <v>500</v>
      </c>
      <c r="J194" s="511">
        <v>500</v>
      </c>
      <c r="K194" s="511">
        <v>500</v>
      </c>
      <c r="L194" s="512">
        <v>500</v>
      </c>
      <c r="M194" s="511">
        <v>500</v>
      </c>
      <c r="N194" s="451"/>
      <c r="O194" s="451"/>
      <c r="P194" s="8"/>
    </row>
    <row r="195" spans="1:16" x14ac:dyDescent="0.3">
      <c r="A195" s="482"/>
      <c r="B195" s="501"/>
      <c r="C195" s="502"/>
      <c r="D195" s="503"/>
      <c r="E195" s="508">
        <v>633010</v>
      </c>
      <c r="F195" s="71" t="s">
        <v>298</v>
      </c>
      <c r="G195" s="71">
        <v>200</v>
      </c>
      <c r="H195" s="71">
        <v>515</v>
      </c>
      <c r="I195" s="71">
        <v>300</v>
      </c>
      <c r="J195" s="71">
        <v>300</v>
      </c>
      <c r="K195" s="71">
        <v>300</v>
      </c>
      <c r="L195" s="509">
        <v>300</v>
      </c>
      <c r="M195" s="71">
        <v>300</v>
      </c>
      <c r="N195" s="451"/>
      <c r="O195" s="451"/>
      <c r="P195" s="8"/>
    </row>
    <row r="196" spans="1:16" x14ac:dyDescent="0.3">
      <c r="A196" s="482"/>
      <c r="B196" s="501"/>
      <c r="C196" s="502"/>
      <c r="D196" s="503"/>
      <c r="E196" s="508">
        <v>633013</v>
      </c>
      <c r="F196" s="71" t="s">
        <v>311</v>
      </c>
      <c r="G196" s="71">
        <v>0</v>
      </c>
      <c r="H196" s="509">
        <v>0</v>
      </c>
      <c r="I196" s="509">
        <v>0</v>
      </c>
      <c r="J196" s="509">
        <v>0</v>
      </c>
      <c r="K196" s="509">
        <v>0</v>
      </c>
      <c r="L196" s="509">
        <v>0</v>
      </c>
      <c r="M196" s="71">
        <v>0</v>
      </c>
      <c r="N196" s="451"/>
      <c r="O196" s="451"/>
      <c r="P196" s="8"/>
    </row>
    <row r="197" spans="1:16" x14ac:dyDescent="0.3">
      <c r="A197" s="482"/>
      <c r="B197" s="501"/>
      <c r="C197" s="502"/>
      <c r="D197" s="503" t="s">
        <v>308</v>
      </c>
      <c r="E197" s="504">
        <v>635</v>
      </c>
      <c r="F197" s="505" t="s">
        <v>299</v>
      </c>
      <c r="G197" s="505">
        <f t="shared" ref="G197:L197" si="20">G198+G199+G200+G201</f>
        <v>1003</v>
      </c>
      <c r="H197" s="506">
        <f t="shared" si="20"/>
        <v>362</v>
      </c>
      <c r="I197" s="506">
        <f t="shared" si="20"/>
        <v>1300</v>
      </c>
      <c r="J197" s="506">
        <f t="shared" si="20"/>
        <v>1300</v>
      </c>
      <c r="K197" s="506">
        <f t="shared" si="20"/>
        <v>1300</v>
      </c>
      <c r="L197" s="506">
        <f t="shared" si="20"/>
        <v>1300</v>
      </c>
      <c r="M197" s="505">
        <f>M198+M199+M200+M201</f>
        <v>1300</v>
      </c>
      <c r="N197" s="451"/>
      <c r="O197" s="451"/>
      <c r="P197" s="8"/>
    </row>
    <row r="198" spans="1:16" x14ac:dyDescent="0.3">
      <c r="A198" s="482"/>
      <c r="B198" s="501"/>
      <c r="C198" s="502"/>
      <c r="D198" s="503"/>
      <c r="E198" s="508">
        <v>635004</v>
      </c>
      <c r="F198" s="71" t="s">
        <v>296</v>
      </c>
      <c r="G198" s="71">
        <v>932</v>
      </c>
      <c r="H198" s="509">
        <v>228</v>
      </c>
      <c r="I198" s="509">
        <v>500</v>
      </c>
      <c r="J198" s="509">
        <v>500</v>
      </c>
      <c r="K198" s="509">
        <v>500</v>
      </c>
      <c r="L198" s="509">
        <v>500</v>
      </c>
      <c r="M198" s="71">
        <v>500</v>
      </c>
      <c r="N198" s="451"/>
      <c r="O198" s="451"/>
      <c r="P198" s="8"/>
    </row>
    <row r="199" spans="1:16" x14ac:dyDescent="0.3">
      <c r="A199" s="482"/>
      <c r="B199" s="501"/>
      <c r="C199" s="502"/>
      <c r="D199" s="503"/>
      <c r="E199" s="510">
        <v>635004</v>
      </c>
      <c r="F199" s="511" t="s">
        <v>296</v>
      </c>
      <c r="G199" s="511">
        <v>71</v>
      </c>
      <c r="H199" s="512">
        <v>134</v>
      </c>
      <c r="I199" s="512">
        <v>500</v>
      </c>
      <c r="J199" s="512">
        <v>500</v>
      </c>
      <c r="K199" s="512">
        <v>500</v>
      </c>
      <c r="L199" s="512">
        <v>500</v>
      </c>
      <c r="M199" s="511">
        <v>500</v>
      </c>
      <c r="N199" s="451"/>
      <c r="O199" s="451"/>
      <c r="P199" s="8"/>
    </row>
    <row r="200" spans="1:16" x14ac:dyDescent="0.3">
      <c r="A200" s="482"/>
      <c r="B200" s="501"/>
      <c r="C200" s="502"/>
      <c r="D200" s="503"/>
      <c r="E200" s="508">
        <v>635006</v>
      </c>
      <c r="F200" s="71" t="s">
        <v>47</v>
      </c>
      <c r="G200" s="71">
        <v>0</v>
      </c>
      <c r="H200" s="509">
        <v>0</v>
      </c>
      <c r="I200" s="509">
        <v>300</v>
      </c>
      <c r="J200" s="509">
        <v>300</v>
      </c>
      <c r="K200" s="509">
        <v>300</v>
      </c>
      <c r="L200" s="509">
        <v>300</v>
      </c>
      <c r="M200" s="71">
        <v>300</v>
      </c>
      <c r="N200" s="451"/>
      <c r="O200" s="451"/>
      <c r="P200" s="8"/>
    </row>
    <row r="201" spans="1:16" x14ac:dyDescent="0.3">
      <c r="A201" s="482"/>
      <c r="B201" s="501"/>
      <c r="C201" s="502"/>
      <c r="D201" s="503"/>
      <c r="E201" s="514">
        <v>635006</v>
      </c>
      <c r="F201" s="515" t="s">
        <v>47</v>
      </c>
      <c r="G201" s="515">
        <v>0</v>
      </c>
      <c r="H201" s="516">
        <v>0</v>
      </c>
      <c r="I201" s="516">
        <v>0</v>
      </c>
      <c r="J201" s="516">
        <v>0</v>
      </c>
      <c r="K201" s="516">
        <v>0</v>
      </c>
      <c r="L201" s="516">
        <v>0</v>
      </c>
      <c r="M201" s="515">
        <v>0</v>
      </c>
      <c r="N201" s="451"/>
      <c r="O201" s="451"/>
      <c r="P201" s="8"/>
    </row>
    <row r="202" spans="1:16" x14ac:dyDescent="0.3">
      <c r="A202" s="482"/>
      <c r="B202" s="501"/>
      <c r="C202" s="502"/>
      <c r="D202" s="503" t="s">
        <v>308</v>
      </c>
      <c r="E202" s="517">
        <v>637</v>
      </c>
      <c r="F202" s="505" t="s">
        <v>48</v>
      </c>
      <c r="G202" s="505">
        <f>G203+G204+G205+G206+G207+G208+G209+G210+G211+G212</f>
        <v>3944</v>
      </c>
      <c r="H202" s="506">
        <f t="shared" ref="H202:M202" si="21">H203+H204+H205+H206+H207+H208+H210+H211</f>
        <v>3618</v>
      </c>
      <c r="I202" s="506">
        <f t="shared" si="21"/>
        <v>4100</v>
      </c>
      <c r="J202" s="506">
        <f t="shared" si="21"/>
        <v>4100</v>
      </c>
      <c r="K202" s="506">
        <f t="shared" si="21"/>
        <v>4100</v>
      </c>
      <c r="L202" s="506">
        <f t="shared" si="21"/>
        <v>4100</v>
      </c>
      <c r="M202" s="505">
        <f t="shared" si="21"/>
        <v>4100</v>
      </c>
      <c r="N202" s="451"/>
      <c r="O202" s="451"/>
      <c r="P202" s="8"/>
    </row>
    <row r="203" spans="1:16" x14ac:dyDescent="0.3">
      <c r="A203" s="482"/>
      <c r="B203" s="501"/>
      <c r="C203" s="502"/>
      <c r="D203" s="503"/>
      <c r="E203" s="524">
        <v>637001</v>
      </c>
      <c r="F203" s="525" t="s">
        <v>312</v>
      </c>
      <c r="G203" s="71">
        <v>60</v>
      </c>
      <c r="H203" s="509">
        <v>9</v>
      </c>
      <c r="I203" s="509">
        <v>200</v>
      </c>
      <c r="J203" s="509">
        <v>200</v>
      </c>
      <c r="K203" s="509">
        <v>200</v>
      </c>
      <c r="L203" s="509">
        <v>200</v>
      </c>
      <c r="M203" s="71">
        <v>200</v>
      </c>
      <c r="N203" s="451"/>
      <c r="O203" s="451"/>
      <c r="P203" s="8"/>
    </row>
    <row r="204" spans="1:16" x14ac:dyDescent="0.3">
      <c r="A204" s="482"/>
      <c r="B204" s="501"/>
      <c r="C204" s="502"/>
      <c r="D204" s="503"/>
      <c r="E204" s="518">
        <v>637004</v>
      </c>
      <c r="F204" s="71" t="s">
        <v>52</v>
      </c>
      <c r="G204" s="71">
        <v>1786</v>
      </c>
      <c r="H204" s="509">
        <v>1414</v>
      </c>
      <c r="I204" s="509">
        <v>700</v>
      </c>
      <c r="J204" s="509">
        <v>700</v>
      </c>
      <c r="K204" s="509">
        <v>700</v>
      </c>
      <c r="L204" s="509">
        <v>700</v>
      </c>
      <c r="M204" s="71">
        <v>700</v>
      </c>
      <c r="N204" s="451"/>
      <c r="O204" s="451"/>
      <c r="P204" s="8"/>
    </row>
    <row r="205" spans="1:16" x14ac:dyDescent="0.3">
      <c r="A205" s="482"/>
      <c r="B205" s="501"/>
      <c r="C205" s="502"/>
      <c r="D205" s="503"/>
      <c r="E205" s="725">
        <v>637004</v>
      </c>
      <c r="F205" s="511" t="s">
        <v>52</v>
      </c>
      <c r="G205" s="511">
        <v>20</v>
      </c>
      <c r="H205" s="512">
        <v>120</v>
      </c>
      <c r="I205" s="512">
        <v>500</v>
      </c>
      <c r="J205" s="512">
        <v>500</v>
      </c>
      <c r="K205" s="512">
        <v>500</v>
      </c>
      <c r="L205" s="512">
        <v>500</v>
      </c>
      <c r="M205" s="511">
        <v>500</v>
      </c>
      <c r="N205" s="451"/>
      <c r="O205" s="451"/>
      <c r="P205" s="8"/>
    </row>
    <row r="206" spans="1:16" x14ac:dyDescent="0.3">
      <c r="A206" s="482"/>
      <c r="B206" s="501"/>
      <c r="C206" s="502"/>
      <c r="D206" s="503"/>
      <c r="E206" s="518">
        <v>637005</v>
      </c>
      <c r="F206" s="71" t="s">
        <v>313</v>
      </c>
      <c r="G206" s="71">
        <v>97</v>
      </c>
      <c r="H206" s="509">
        <v>0</v>
      </c>
      <c r="I206" s="509">
        <v>0</v>
      </c>
      <c r="J206" s="509">
        <v>0</v>
      </c>
      <c r="K206" s="509">
        <v>0</v>
      </c>
      <c r="L206" s="509">
        <v>0</v>
      </c>
      <c r="M206" s="71">
        <v>0</v>
      </c>
      <c r="N206" s="451"/>
      <c r="O206" s="451"/>
      <c r="P206" s="8"/>
    </row>
    <row r="207" spans="1:16" x14ac:dyDescent="0.3">
      <c r="A207" s="482"/>
      <c r="B207" s="501"/>
      <c r="C207" s="502"/>
      <c r="D207" s="723"/>
      <c r="E207" s="526">
        <v>637005</v>
      </c>
      <c r="F207" s="515" t="s">
        <v>313</v>
      </c>
      <c r="G207" s="515">
        <v>0</v>
      </c>
      <c r="H207" s="512">
        <v>0</v>
      </c>
      <c r="I207" s="512">
        <v>500</v>
      </c>
      <c r="J207" s="512">
        <v>500</v>
      </c>
      <c r="K207" s="512">
        <v>500</v>
      </c>
      <c r="L207" s="512">
        <v>500</v>
      </c>
      <c r="M207" s="511">
        <v>500</v>
      </c>
      <c r="N207" s="451"/>
      <c r="O207" s="451"/>
      <c r="P207" s="8"/>
    </row>
    <row r="208" spans="1:16" x14ac:dyDescent="0.3">
      <c r="A208" s="482"/>
      <c r="B208" s="501"/>
      <c r="C208" s="502"/>
      <c r="D208" s="503"/>
      <c r="E208" s="518">
        <v>637006</v>
      </c>
      <c r="F208" s="71" t="s">
        <v>300</v>
      </c>
      <c r="G208" s="71">
        <v>10</v>
      </c>
      <c r="H208" s="509">
        <v>95</v>
      </c>
      <c r="I208" s="509">
        <v>100</v>
      </c>
      <c r="J208" s="509">
        <v>100</v>
      </c>
      <c r="K208" s="509">
        <v>100</v>
      </c>
      <c r="L208" s="509">
        <v>100</v>
      </c>
      <c r="M208" s="71">
        <v>100</v>
      </c>
      <c r="N208" s="451"/>
      <c r="O208" s="451"/>
      <c r="P208" s="8"/>
    </row>
    <row r="209" spans="1:16" x14ac:dyDescent="0.3">
      <c r="A209" s="482"/>
      <c r="B209" s="501"/>
      <c r="C209" s="502"/>
      <c r="D209" s="503"/>
      <c r="E209" s="518">
        <v>637012</v>
      </c>
      <c r="F209" s="71" t="s">
        <v>54</v>
      </c>
      <c r="G209" s="71">
        <v>31</v>
      </c>
      <c r="H209" s="509">
        <v>0</v>
      </c>
      <c r="I209" s="509"/>
      <c r="J209" s="509"/>
      <c r="K209" s="509"/>
      <c r="L209" s="509"/>
      <c r="M209" s="71"/>
      <c r="N209" s="451"/>
      <c r="O209" s="451"/>
      <c r="P209" s="8"/>
    </row>
    <row r="210" spans="1:16" x14ac:dyDescent="0.3">
      <c r="A210" s="482"/>
      <c r="B210" s="501"/>
      <c r="C210" s="502"/>
      <c r="D210" s="503"/>
      <c r="E210" s="518">
        <v>637014</v>
      </c>
      <c r="F210" s="71" t="s">
        <v>55</v>
      </c>
      <c r="G210" s="71">
        <v>1533</v>
      </c>
      <c r="H210" s="509">
        <v>1634</v>
      </c>
      <c r="I210" s="509">
        <v>1600</v>
      </c>
      <c r="J210" s="509">
        <v>1600</v>
      </c>
      <c r="K210" s="509">
        <v>1600</v>
      </c>
      <c r="L210" s="509">
        <v>1600</v>
      </c>
      <c r="M210" s="71">
        <v>1600</v>
      </c>
      <c r="N210" s="451"/>
      <c r="O210" s="451"/>
      <c r="P210" s="8"/>
    </row>
    <row r="211" spans="1:16" x14ac:dyDescent="0.3">
      <c r="A211" s="482"/>
      <c r="B211" s="501"/>
      <c r="C211" s="502"/>
      <c r="D211" s="503"/>
      <c r="E211" s="518">
        <v>637016</v>
      </c>
      <c r="F211" s="71" t="s">
        <v>57</v>
      </c>
      <c r="G211" s="71">
        <v>308</v>
      </c>
      <c r="H211" s="509">
        <v>346</v>
      </c>
      <c r="I211" s="509">
        <v>500</v>
      </c>
      <c r="J211" s="509">
        <v>500</v>
      </c>
      <c r="K211" s="509">
        <v>500</v>
      </c>
      <c r="L211" s="509">
        <v>500</v>
      </c>
      <c r="M211" s="71">
        <v>500</v>
      </c>
      <c r="N211" s="451"/>
      <c r="O211" s="451"/>
      <c r="P211" s="8"/>
    </row>
    <row r="212" spans="1:16" x14ac:dyDescent="0.3">
      <c r="A212" s="482"/>
      <c r="B212" s="501"/>
      <c r="C212" s="502"/>
      <c r="D212" s="503"/>
      <c r="E212" s="518">
        <v>637027</v>
      </c>
      <c r="F212" s="71" t="s">
        <v>360</v>
      </c>
      <c r="G212" s="71">
        <v>99</v>
      </c>
      <c r="H212" s="509">
        <v>0</v>
      </c>
      <c r="I212" s="509">
        <v>0</v>
      </c>
      <c r="J212" s="509">
        <v>0</v>
      </c>
      <c r="K212" s="509">
        <v>0</v>
      </c>
      <c r="L212" s="509">
        <v>0</v>
      </c>
      <c r="M212" s="71">
        <v>0</v>
      </c>
      <c r="N212" s="451"/>
      <c r="O212" s="451"/>
      <c r="P212" s="8"/>
    </row>
    <row r="213" spans="1:16" x14ac:dyDescent="0.3">
      <c r="A213" s="482"/>
      <c r="B213" s="501"/>
      <c r="C213" s="502"/>
      <c r="D213" s="520" t="s">
        <v>308</v>
      </c>
      <c r="E213" s="517">
        <v>642</v>
      </c>
      <c r="F213" s="505" t="s">
        <v>302</v>
      </c>
      <c r="G213" s="95">
        <f>G214+G215</f>
        <v>398</v>
      </c>
      <c r="H213" s="527">
        <f t="shared" ref="H213:M213" si="22">H215</f>
        <v>277</v>
      </c>
      <c r="I213" s="527">
        <f t="shared" si="22"/>
        <v>0</v>
      </c>
      <c r="J213" s="527">
        <f t="shared" si="22"/>
        <v>0</v>
      </c>
      <c r="K213" s="527">
        <f t="shared" si="22"/>
        <v>0</v>
      </c>
      <c r="L213" s="527">
        <f t="shared" si="22"/>
        <v>0</v>
      </c>
      <c r="M213" s="142">
        <f t="shared" si="22"/>
        <v>0</v>
      </c>
      <c r="N213" s="451"/>
      <c r="O213" s="451"/>
      <c r="P213" s="8"/>
    </row>
    <row r="214" spans="1:16" x14ac:dyDescent="0.3">
      <c r="A214" s="482"/>
      <c r="B214" s="528"/>
      <c r="C214" s="502"/>
      <c r="D214" s="529"/>
      <c r="E214" s="518">
        <v>642013</v>
      </c>
      <c r="F214" s="71" t="s">
        <v>303</v>
      </c>
      <c r="G214" s="69">
        <v>232</v>
      </c>
      <c r="H214" s="532">
        <v>0</v>
      </c>
      <c r="I214" s="532">
        <v>0</v>
      </c>
      <c r="J214" s="532">
        <v>0</v>
      </c>
      <c r="K214" s="532">
        <v>0</v>
      </c>
      <c r="L214" s="532">
        <v>0</v>
      </c>
      <c r="M214" s="70">
        <v>0</v>
      </c>
      <c r="N214" s="451"/>
      <c r="O214" s="451"/>
      <c r="P214" s="8"/>
    </row>
    <row r="215" spans="1:16" x14ac:dyDescent="0.3">
      <c r="A215" s="482"/>
      <c r="B215" s="528"/>
      <c r="C215" s="502"/>
      <c r="D215" s="529"/>
      <c r="E215" s="530">
        <v>642015</v>
      </c>
      <c r="F215" s="531" t="s">
        <v>304</v>
      </c>
      <c r="G215" s="69">
        <v>166</v>
      </c>
      <c r="H215" s="532">
        <v>277</v>
      </c>
      <c r="I215" s="532">
        <v>0</v>
      </c>
      <c r="J215" s="532">
        <v>0</v>
      </c>
      <c r="K215" s="532">
        <v>0</v>
      </c>
      <c r="L215" s="532">
        <v>0</v>
      </c>
      <c r="M215" s="70">
        <v>0</v>
      </c>
      <c r="N215" s="451"/>
      <c r="O215" s="451"/>
      <c r="P215" s="8"/>
    </row>
    <row r="216" spans="1:16" x14ac:dyDescent="0.3">
      <c r="A216" s="483"/>
      <c r="B216" s="533">
        <v>2</v>
      </c>
      <c r="C216" s="534"/>
      <c r="D216" s="535"/>
      <c r="E216" s="536" t="s">
        <v>314</v>
      </c>
      <c r="F216" s="537"/>
      <c r="G216" s="492">
        <f>G217+G218+G230+G231+G257+G341+G258+G342</f>
        <v>382652</v>
      </c>
      <c r="H216" s="491">
        <f>H217+H218+H230+H231+H257+H258+H341+H342</f>
        <v>419326</v>
      </c>
      <c r="I216" s="491">
        <f>I217+I218+I230+I231+I257+I341+I258</f>
        <v>434597.25449999998</v>
      </c>
      <c r="J216" s="491">
        <f>J217+J218+J230+J231+J257+J258+J341+J342</f>
        <v>434596.93200000003</v>
      </c>
      <c r="K216" s="491">
        <f>K217+K218+K230+K231+K257+K258+K341</f>
        <v>449940.33050000004</v>
      </c>
      <c r="L216" s="491">
        <f>L217+L218+L230+L231+L257+L258+L342</f>
        <v>466476.21150000003</v>
      </c>
      <c r="M216" s="492">
        <f>M217+M218+M230+M231+M257+M258+M342</f>
        <v>466476.21150000003</v>
      </c>
      <c r="N216" s="278"/>
      <c r="O216" s="278"/>
      <c r="P216" s="8"/>
    </row>
    <row r="217" spans="1:16" x14ac:dyDescent="0.3">
      <c r="A217" s="538"/>
      <c r="B217" s="469"/>
      <c r="C217" s="469"/>
      <c r="D217" s="539"/>
      <c r="E217" s="504">
        <v>610</v>
      </c>
      <c r="F217" s="505" t="s">
        <v>279</v>
      </c>
      <c r="G217" s="506">
        <f>G219+G220+G222+G228</f>
        <v>128258</v>
      </c>
      <c r="H217" s="506">
        <f>H219+H222+H228+H220</f>
        <v>127132</v>
      </c>
      <c r="I217" s="506">
        <f>I219+I222+I228</f>
        <v>152237</v>
      </c>
      <c r="J217" s="506">
        <f>J219+J222+J228</f>
        <v>152237</v>
      </c>
      <c r="K217" s="506">
        <f>K219+K222+K228</f>
        <v>158484</v>
      </c>
      <c r="L217" s="506">
        <f>L219+L222+L228</f>
        <v>165043</v>
      </c>
      <c r="M217" s="505">
        <f>M219+M222+M228</f>
        <v>165043</v>
      </c>
      <c r="N217" s="455"/>
    </row>
    <row r="218" spans="1:16" x14ac:dyDescent="0.3">
      <c r="A218" s="538"/>
      <c r="B218" s="469"/>
      <c r="C218" s="469"/>
      <c r="D218" s="539"/>
      <c r="E218" s="504">
        <v>610</v>
      </c>
      <c r="F218" s="505" t="s">
        <v>279</v>
      </c>
      <c r="G218" s="506">
        <f t="shared" ref="G218:L218" si="23">G221+G223+G229</f>
        <v>99869</v>
      </c>
      <c r="H218" s="506">
        <f>H221+H223+H229</f>
        <v>129498</v>
      </c>
      <c r="I218" s="506">
        <f t="shared" si="23"/>
        <v>121899</v>
      </c>
      <c r="J218" s="506">
        <f t="shared" si="23"/>
        <v>121899</v>
      </c>
      <c r="K218" s="506">
        <f t="shared" si="23"/>
        <v>126355</v>
      </c>
      <c r="L218" s="506">
        <f t="shared" si="23"/>
        <v>131034</v>
      </c>
      <c r="M218" s="505">
        <f>M221+M223+M229</f>
        <v>131034</v>
      </c>
    </row>
    <row r="219" spans="1:16" ht="27" x14ac:dyDescent="0.3">
      <c r="A219" s="538"/>
      <c r="B219" s="469"/>
      <c r="C219" s="469"/>
      <c r="D219" s="539" t="s">
        <v>315</v>
      </c>
      <c r="E219" s="504">
        <v>611</v>
      </c>
      <c r="F219" s="507" t="s">
        <v>280</v>
      </c>
      <c r="G219" s="506">
        <v>108050</v>
      </c>
      <c r="H219" s="506">
        <v>105638</v>
      </c>
      <c r="I219" s="506">
        <v>124931</v>
      </c>
      <c r="J219" s="506">
        <v>124931</v>
      </c>
      <c r="K219" s="506">
        <v>131178</v>
      </c>
      <c r="L219" s="506">
        <v>137737</v>
      </c>
      <c r="M219" s="505">
        <v>137737</v>
      </c>
    </row>
    <row r="220" spans="1:16" ht="27" x14ac:dyDescent="0.3">
      <c r="A220" s="538"/>
      <c r="B220" s="469"/>
      <c r="C220" s="469"/>
      <c r="D220" s="539"/>
      <c r="E220" s="694">
        <v>611</v>
      </c>
      <c r="F220" s="695" t="s">
        <v>280</v>
      </c>
      <c r="G220" s="696">
        <v>436</v>
      </c>
      <c r="H220" s="696">
        <v>2928</v>
      </c>
      <c r="I220" s="696">
        <v>0</v>
      </c>
      <c r="J220" s="696">
        <v>0</v>
      </c>
      <c r="K220" s="696">
        <v>0</v>
      </c>
      <c r="L220" s="696">
        <v>0</v>
      </c>
      <c r="M220" s="697">
        <v>0</v>
      </c>
      <c r="N220" s="676"/>
    </row>
    <row r="221" spans="1:16" ht="27" x14ac:dyDescent="0.3">
      <c r="A221" s="538"/>
      <c r="B221" s="469"/>
      <c r="C221" s="469"/>
      <c r="D221" s="539" t="s">
        <v>316</v>
      </c>
      <c r="E221" s="504">
        <v>611</v>
      </c>
      <c r="F221" s="507" t="s">
        <v>280</v>
      </c>
      <c r="G221" s="506">
        <v>77420</v>
      </c>
      <c r="H221" s="506">
        <v>103853</v>
      </c>
      <c r="I221" s="506">
        <v>89126</v>
      </c>
      <c r="J221" s="506">
        <v>89126</v>
      </c>
      <c r="K221" s="506">
        <v>93582</v>
      </c>
      <c r="L221" s="506">
        <v>98261</v>
      </c>
      <c r="M221" s="505">
        <v>98261</v>
      </c>
    </row>
    <row r="222" spans="1:16" x14ac:dyDescent="0.3">
      <c r="A222" s="538"/>
      <c r="B222" s="469"/>
      <c r="C222" s="469"/>
      <c r="D222" s="539" t="s">
        <v>315</v>
      </c>
      <c r="E222" s="504">
        <v>612</v>
      </c>
      <c r="F222" s="505" t="s">
        <v>5</v>
      </c>
      <c r="G222" s="506">
        <f t="shared" ref="G222:L223" si="24">G224+G226</f>
        <v>15512</v>
      </c>
      <c r="H222" s="506">
        <f t="shared" si="24"/>
        <v>15959</v>
      </c>
      <c r="I222" s="506">
        <v>27306</v>
      </c>
      <c r="J222" s="506">
        <f t="shared" si="24"/>
        <v>27306</v>
      </c>
      <c r="K222" s="506">
        <f t="shared" si="24"/>
        <v>27306</v>
      </c>
      <c r="L222" s="506">
        <f t="shared" si="24"/>
        <v>27306</v>
      </c>
      <c r="M222" s="505">
        <f>M224+M226</f>
        <v>27306</v>
      </c>
      <c r="N222" s="273"/>
      <c r="O222" s="273"/>
    </row>
    <row r="223" spans="1:16" x14ac:dyDescent="0.3">
      <c r="A223" s="538"/>
      <c r="B223" s="469"/>
      <c r="C223" s="469"/>
      <c r="D223" s="539" t="s">
        <v>316</v>
      </c>
      <c r="E223" s="504">
        <v>612</v>
      </c>
      <c r="F223" s="505" t="s">
        <v>5</v>
      </c>
      <c r="G223" s="506">
        <f t="shared" si="24"/>
        <v>19379</v>
      </c>
      <c r="H223" s="506">
        <f>H225+H227</f>
        <v>24255</v>
      </c>
      <c r="I223" s="506">
        <v>32773</v>
      </c>
      <c r="J223" s="506">
        <f t="shared" si="24"/>
        <v>32773</v>
      </c>
      <c r="K223" s="506">
        <f t="shared" si="24"/>
        <v>32773</v>
      </c>
      <c r="L223" s="506">
        <f t="shared" si="24"/>
        <v>32773</v>
      </c>
      <c r="M223" s="505">
        <f>M225+M227</f>
        <v>32773</v>
      </c>
      <c r="N223" s="273"/>
      <c r="O223" s="273"/>
    </row>
    <row r="224" spans="1:16" x14ac:dyDescent="0.3">
      <c r="A224" s="538"/>
      <c r="B224" s="469"/>
      <c r="C224" s="469"/>
      <c r="D224" s="539" t="s">
        <v>315</v>
      </c>
      <c r="E224" s="508">
        <v>612001</v>
      </c>
      <c r="F224" s="71" t="s">
        <v>281</v>
      </c>
      <c r="G224" s="509">
        <v>8716</v>
      </c>
      <c r="H224" s="509">
        <v>9808</v>
      </c>
      <c r="I224" s="509">
        <v>17158</v>
      </c>
      <c r="J224" s="509">
        <v>17158</v>
      </c>
      <c r="K224" s="509">
        <v>17158</v>
      </c>
      <c r="L224" s="509">
        <v>17158</v>
      </c>
      <c r="M224" s="71">
        <v>17158</v>
      </c>
      <c r="N224" s="273"/>
      <c r="O224" s="273"/>
    </row>
    <row r="225" spans="1:15" x14ac:dyDescent="0.3">
      <c r="A225" s="538"/>
      <c r="B225" s="469"/>
      <c r="C225" s="469"/>
      <c r="D225" s="539" t="s">
        <v>316</v>
      </c>
      <c r="E225" s="508">
        <v>612001</v>
      </c>
      <c r="F225" s="71" t="s">
        <v>281</v>
      </c>
      <c r="G225" s="509">
        <v>9657</v>
      </c>
      <c r="H225" s="509">
        <v>11092</v>
      </c>
      <c r="I225" s="509">
        <v>21152</v>
      </c>
      <c r="J225" s="509">
        <v>21152</v>
      </c>
      <c r="K225" s="509">
        <v>21152</v>
      </c>
      <c r="L225" s="509">
        <v>21152</v>
      </c>
      <c r="M225" s="71">
        <v>21152</v>
      </c>
      <c r="N225" s="278"/>
      <c r="O225" s="455"/>
    </row>
    <row r="226" spans="1:15" x14ac:dyDescent="0.3">
      <c r="A226" s="538"/>
      <c r="B226" s="469"/>
      <c r="C226" s="469"/>
      <c r="D226" s="539" t="s">
        <v>315</v>
      </c>
      <c r="E226" s="508">
        <v>612002</v>
      </c>
      <c r="F226" s="71" t="s">
        <v>283</v>
      </c>
      <c r="G226" s="509">
        <v>6796</v>
      </c>
      <c r="H226" s="509">
        <v>6151</v>
      </c>
      <c r="I226" s="509">
        <v>10148</v>
      </c>
      <c r="J226" s="509">
        <v>10148</v>
      </c>
      <c r="K226" s="509">
        <v>10148</v>
      </c>
      <c r="L226" s="509">
        <v>10148</v>
      </c>
      <c r="M226" s="71">
        <v>10148</v>
      </c>
      <c r="N226" s="278"/>
      <c r="O226" s="455"/>
    </row>
    <row r="227" spans="1:15" x14ac:dyDescent="0.3">
      <c r="A227" s="538"/>
      <c r="B227" s="469"/>
      <c r="C227" s="469"/>
      <c r="D227" s="539" t="s">
        <v>316</v>
      </c>
      <c r="E227" s="508">
        <v>612002</v>
      </c>
      <c r="F227" s="71" t="s">
        <v>283</v>
      </c>
      <c r="G227" s="509">
        <v>9722</v>
      </c>
      <c r="H227" s="509">
        <v>13163</v>
      </c>
      <c r="I227" s="509">
        <v>11621</v>
      </c>
      <c r="J227" s="509">
        <v>11621</v>
      </c>
      <c r="K227" s="509">
        <v>11621</v>
      </c>
      <c r="L227" s="509">
        <v>11621</v>
      </c>
      <c r="M227" s="71">
        <v>11621</v>
      </c>
      <c r="N227" s="731"/>
      <c r="O227" s="456"/>
    </row>
    <row r="228" spans="1:15" x14ac:dyDescent="0.3">
      <c r="A228" s="538"/>
      <c r="B228" s="469"/>
      <c r="C228" s="469"/>
      <c r="D228" s="539" t="s">
        <v>315</v>
      </c>
      <c r="E228" s="508">
        <v>614</v>
      </c>
      <c r="F228" s="71" t="s">
        <v>6</v>
      </c>
      <c r="G228" s="509">
        <v>4260</v>
      </c>
      <c r="H228" s="509">
        <v>2607</v>
      </c>
      <c r="I228" s="509">
        <v>0</v>
      </c>
      <c r="J228" s="509">
        <v>0</v>
      </c>
      <c r="K228" s="509">
        <v>0</v>
      </c>
      <c r="L228" s="509">
        <v>0</v>
      </c>
      <c r="M228" s="71">
        <v>0</v>
      </c>
      <c r="N228" s="731"/>
      <c r="O228" s="456"/>
    </row>
    <row r="229" spans="1:15" x14ac:dyDescent="0.3">
      <c r="A229" s="538"/>
      <c r="B229" s="469"/>
      <c r="C229" s="469"/>
      <c r="D229" s="539" t="s">
        <v>316</v>
      </c>
      <c r="E229" s="508">
        <v>614</v>
      </c>
      <c r="F229" s="71" t="s">
        <v>6</v>
      </c>
      <c r="G229" s="509">
        <v>3070</v>
      </c>
      <c r="H229" s="509">
        <v>1390</v>
      </c>
      <c r="I229" s="509">
        <v>0</v>
      </c>
      <c r="J229" s="509">
        <v>0</v>
      </c>
      <c r="K229" s="509">
        <v>0</v>
      </c>
      <c r="L229" s="509">
        <v>0</v>
      </c>
      <c r="M229" s="71">
        <v>0</v>
      </c>
      <c r="N229" s="731"/>
      <c r="O229" s="456"/>
    </row>
    <row r="230" spans="1:15" x14ac:dyDescent="0.3">
      <c r="A230" s="538"/>
      <c r="B230" s="469"/>
      <c r="C230" s="469"/>
      <c r="D230" s="539" t="s">
        <v>315</v>
      </c>
      <c r="E230" s="504">
        <v>620</v>
      </c>
      <c r="F230" s="505" t="s">
        <v>284</v>
      </c>
      <c r="G230" s="506">
        <f>G232+G235+G237</f>
        <v>43862</v>
      </c>
      <c r="H230" s="506">
        <f>H232+H234+H235+H237</f>
        <v>43622</v>
      </c>
      <c r="I230" s="506">
        <v>53207</v>
      </c>
      <c r="J230" s="506">
        <f t="shared" ref="J230:L231" si="25">J232+J235+J237</f>
        <v>53207.131500000003</v>
      </c>
      <c r="K230" s="506">
        <f t="shared" si="25"/>
        <v>55389.758000000002</v>
      </c>
      <c r="L230" s="506">
        <f t="shared" si="25"/>
        <v>57682.228500000005</v>
      </c>
      <c r="M230" s="505">
        <f>M232+M235+M237</f>
        <v>57682.228500000005</v>
      </c>
      <c r="N230" s="732"/>
      <c r="O230" s="455"/>
    </row>
    <row r="231" spans="1:15" x14ac:dyDescent="0.3">
      <c r="A231" s="538"/>
      <c r="B231" s="469"/>
      <c r="C231" s="469"/>
      <c r="D231" s="539" t="s">
        <v>316</v>
      </c>
      <c r="E231" s="504">
        <v>620</v>
      </c>
      <c r="F231" s="505" t="s">
        <v>284</v>
      </c>
      <c r="G231" s="506">
        <f>G233+G236+G238</f>
        <v>34771</v>
      </c>
      <c r="H231" s="506">
        <f>H233+H236+H238</f>
        <v>45445</v>
      </c>
      <c r="I231" s="506">
        <f>I233+I236+I238</f>
        <v>42604.254499999995</v>
      </c>
      <c r="J231" s="506">
        <f t="shared" si="25"/>
        <v>42603.800499999998</v>
      </c>
      <c r="K231" s="506">
        <f t="shared" si="25"/>
        <v>44161.572500000002</v>
      </c>
      <c r="L231" s="506">
        <f t="shared" si="25"/>
        <v>45796.983</v>
      </c>
      <c r="M231" s="505">
        <f>M233+M236+M238</f>
        <v>45796.983</v>
      </c>
      <c r="N231" s="732"/>
      <c r="O231" s="455"/>
    </row>
    <row r="232" spans="1:15" x14ac:dyDescent="0.3">
      <c r="A232" s="538"/>
      <c r="B232" s="469"/>
      <c r="C232" s="469"/>
      <c r="D232" s="539" t="s">
        <v>315</v>
      </c>
      <c r="E232" s="504">
        <v>621</v>
      </c>
      <c r="F232" s="505" t="s">
        <v>285</v>
      </c>
      <c r="G232" s="506">
        <v>9955</v>
      </c>
      <c r="H232" s="506">
        <v>10400</v>
      </c>
      <c r="I232" s="506">
        <v>13774</v>
      </c>
      <c r="J232" s="506">
        <v>13774</v>
      </c>
      <c r="K232" s="506">
        <v>14339</v>
      </c>
      <c r="L232" s="506">
        <v>14932</v>
      </c>
      <c r="M232" s="505">
        <v>14932</v>
      </c>
      <c r="N232" s="732"/>
      <c r="O232" s="455"/>
    </row>
    <row r="233" spans="1:15" x14ac:dyDescent="0.3">
      <c r="A233" s="538"/>
      <c r="B233" s="469"/>
      <c r="C233" s="469"/>
      <c r="D233" s="539" t="s">
        <v>316</v>
      </c>
      <c r="E233" s="504">
        <v>621</v>
      </c>
      <c r="F233" s="505" t="s">
        <v>285</v>
      </c>
      <c r="G233" s="506">
        <v>6708</v>
      </c>
      <c r="H233" s="506">
        <v>7850</v>
      </c>
      <c r="I233" s="506">
        <v>8127</v>
      </c>
      <c r="J233" s="506">
        <v>8127</v>
      </c>
      <c r="K233" s="506">
        <v>8424</v>
      </c>
      <c r="L233" s="506">
        <v>8736</v>
      </c>
      <c r="M233" s="505">
        <v>8736</v>
      </c>
      <c r="N233" s="24"/>
      <c r="O233" s="455"/>
    </row>
    <row r="234" spans="1:15" x14ac:dyDescent="0.3">
      <c r="A234" s="538"/>
      <c r="B234" s="469"/>
      <c r="C234" s="469"/>
      <c r="D234" s="859"/>
      <c r="E234" s="694">
        <v>621</v>
      </c>
      <c r="F234" s="697" t="s">
        <v>285</v>
      </c>
      <c r="G234" s="696"/>
      <c r="H234" s="696">
        <v>293</v>
      </c>
      <c r="I234" s="696"/>
      <c r="J234" s="696"/>
      <c r="K234" s="696"/>
      <c r="L234" s="696"/>
      <c r="M234" s="697"/>
      <c r="N234" s="24"/>
      <c r="O234" s="455"/>
    </row>
    <row r="235" spans="1:15" x14ac:dyDescent="0.3">
      <c r="A235" s="538"/>
      <c r="B235" s="469"/>
      <c r="C235" s="469"/>
      <c r="D235" s="539" t="s">
        <v>315</v>
      </c>
      <c r="E235" s="504">
        <v>623</v>
      </c>
      <c r="F235" s="505" t="s">
        <v>286</v>
      </c>
      <c r="G235" s="506">
        <v>2429</v>
      </c>
      <c r="H235" s="506">
        <v>1547</v>
      </c>
      <c r="I235" s="506">
        <v>1450</v>
      </c>
      <c r="J235" s="506">
        <v>1450</v>
      </c>
      <c r="K235" s="506">
        <v>1509</v>
      </c>
      <c r="L235" s="506">
        <v>1572</v>
      </c>
      <c r="M235" s="505">
        <v>1572</v>
      </c>
      <c r="N235" s="275"/>
      <c r="O235" s="455"/>
    </row>
    <row r="236" spans="1:15" x14ac:dyDescent="0.3">
      <c r="A236" s="538"/>
      <c r="B236" s="469"/>
      <c r="C236" s="469"/>
      <c r="D236" s="539" t="s">
        <v>316</v>
      </c>
      <c r="E236" s="504">
        <v>623</v>
      </c>
      <c r="F236" s="505" t="s">
        <v>286</v>
      </c>
      <c r="G236" s="506">
        <v>3241</v>
      </c>
      <c r="H236" s="506">
        <v>5153</v>
      </c>
      <c r="I236" s="506">
        <v>4063</v>
      </c>
      <c r="J236" s="506">
        <v>4063</v>
      </c>
      <c r="K236" s="506">
        <v>4212</v>
      </c>
      <c r="L236" s="506">
        <v>4368</v>
      </c>
      <c r="M236" s="505">
        <v>4368</v>
      </c>
      <c r="N236" s="275"/>
      <c r="O236" s="455"/>
    </row>
    <row r="237" spans="1:15" x14ac:dyDescent="0.3">
      <c r="A237" s="538"/>
      <c r="B237" s="469"/>
      <c r="C237" s="469"/>
      <c r="D237" s="539" t="s">
        <v>315</v>
      </c>
      <c r="E237" s="504">
        <v>625</v>
      </c>
      <c r="F237" s="505" t="s">
        <v>287</v>
      </c>
      <c r="G237" s="506">
        <f>G239+G242+G245+G248+G251+G254</f>
        <v>31478</v>
      </c>
      <c r="H237" s="506">
        <f>H239+H241+H242+H244+H245+H247+H248+H250+H251+H253+H254+H256</f>
        <v>31382</v>
      </c>
      <c r="I237" s="506">
        <f t="shared" ref="I237:L238" si="26">I239+I242+I245+I248+I251+I254</f>
        <v>37982</v>
      </c>
      <c r="J237" s="506">
        <f t="shared" si="26"/>
        <v>37983.131500000003</v>
      </c>
      <c r="K237" s="506">
        <f t="shared" si="26"/>
        <v>39541.758000000002</v>
      </c>
      <c r="L237" s="506">
        <f t="shared" si="26"/>
        <v>41178.228500000005</v>
      </c>
      <c r="M237" s="505">
        <f>M239+M242+M245+M248+M251+M254</f>
        <v>41178.228500000005</v>
      </c>
      <c r="N237" s="24"/>
    </row>
    <row r="238" spans="1:15" x14ac:dyDescent="0.3">
      <c r="A238" s="538"/>
      <c r="B238" s="469"/>
      <c r="C238" s="469"/>
      <c r="D238" s="539" t="s">
        <v>316</v>
      </c>
      <c r="E238" s="504">
        <v>625</v>
      </c>
      <c r="F238" s="505" t="s">
        <v>287</v>
      </c>
      <c r="G238" s="506">
        <f>G240+G243+G246+G249+G252+G255</f>
        <v>24822</v>
      </c>
      <c r="H238" s="506">
        <f>H240+H243+H246+H249+H252+H255</f>
        <v>32442</v>
      </c>
      <c r="I238" s="506">
        <f t="shared" si="26"/>
        <v>30414.254499999999</v>
      </c>
      <c r="J238" s="506">
        <f t="shared" si="26"/>
        <v>30413.800500000001</v>
      </c>
      <c r="K238" s="506">
        <f t="shared" si="26"/>
        <v>31525.572500000002</v>
      </c>
      <c r="L238" s="506">
        <f t="shared" si="26"/>
        <v>32692.983</v>
      </c>
      <c r="M238" s="505">
        <f>M240+M243+M246+M249+M252+M255</f>
        <v>32692.983</v>
      </c>
      <c r="N238" s="24"/>
    </row>
    <row r="239" spans="1:15" x14ac:dyDescent="0.3">
      <c r="A239" s="538"/>
      <c r="B239" s="469"/>
      <c r="C239" s="469"/>
      <c r="D239" s="539" t="s">
        <v>315</v>
      </c>
      <c r="E239" s="508">
        <v>625001</v>
      </c>
      <c r="F239" s="71" t="s">
        <v>12</v>
      </c>
      <c r="G239" s="509">
        <v>1794</v>
      </c>
      <c r="H239" s="509">
        <v>1751</v>
      </c>
      <c r="I239" s="509">
        <v>2131</v>
      </c>
      <c r="J239" s="509">
        <f t="shared" ref="J239:L240" si="27">J217*1.4%</f>
        <v>2131.3179999999998</v>
      </c>
      <c r="K239" s="509">
        <f t="shared" si="27"/>
        <v>2218.7759999999998</v>
      </c>
      <c r="L239" s="509">
        <f t="shared" si="27"/>
        <v>2310.6019999999999</v>
      </c>
      <c r="M239" s="71">
        <f>M217*1.4%</f>
        <v>2310.6019999999999</v>
      </c>
      <c r="N239" s="4"/>
    </row>
    <row r="240" spans="1:15" x14ac:dyDescent="0.3">
      <c r="A240" s="538"/>
      <c r="B240" s="469"/>
      <c r="C240" s="469"/>
      <c r="D240" s="539" t="s">
        <v>316</v>
      </c>
      <c r="E240" s="508">
        <v>625001</v>
      </c>
      <c r="F240" s="71" t="s">
        <v>12</v>
      </c>
      <c r="G240" s="509">
        <v>1392</v>
      </c>
      <c r="H240" s="509">
        <v>1820</v>
      </c>
      <c r="I240" s="509">
        <v>1707</v>
      </c>
      <c r="J240" s="509">
        <f t="shared" si="27"/>
        <v>1706.5859999999998</v>
      </c>
      <c r="K240" s="509">
        <f t="shared" si="27"/>
        <v>1768.9699999999998</v>
      </c>
      <c r="L240" s="509">
        <f t="shared" si="27"/>
        <v>1834.4759999999999</v>
      </c>
      <c r="M240" s="71">
        <f>M218*1.4%</f>
        <v>1834.4759999999999</v>
      </c>
      <c r="N240" s="4"/>
    </row>
    <row r="241" spans="1:14" x14ac:dyDescent="0.3">
      <c r="A241" s="538"/>
      <c r="B241" s="469"/>
      <c r="C241" s="469"/>
      <c r="D241" s="859"/>
      <c r="E241" s="514">
        <v>625001</v>
      </c>
      <c r="F241" s="515" t="s">
        <v>12</v>
      </c>
      <c r="G241" s="516">
        <v>0</v>
      </c>
      <c r="H241" s="516">
        <v>41</v>
      </c>
      <c r="I241" s="516">
        <v>0</v>
      </c>
      <c r="J241" s="516">
        <v>0</v>
      </c>
      <c r="K241" s="516">
        <v>0</v>
      </c>
      <c r="L241" s="516">
        <v>0</v>
      </c>
      <c r="M241" s="515">
        <v>0</v>
      </c>
      <c r="N241" s="4"/>
    </row>
    <row r="242" spans="1:14" x14ac:dyDescent="0.3">
      <c r="A242" s="538"/>
      <c r="B242" s="469"/>
      <c r="C242" s="469"/>
      <c r="D242" s="539" t="s">
        <v>315</v>
      </c>
      <c r="E242" s="508">
        <v>625002</v>
      </c>
      <c r="F242" s="71" t="s">
        <v>14</v>
      </c>
      <c r="G242" s="509">
        <v>17952</v>
      </c>
      <c r="H242" s="509">
        <v>17529</v>
      </c>
      <c r="I242" s="509">
        <v>21313</v>
      </c>
      <c r="J242" s="509">
        <f t="shared" ref="I242:L243" si="28">J217*14%</f>
        <v>21313.18</v>
      </c>
      <c r="K242" s="509">
        <f t="shared" si="28"/>
        <v>22187.760000000002</v>
      </c>
      <c r="L242" s="509">
        <f t="shared" si="28"/>
        <v>23106.02</v>
      </c>
      <c r="M242" s="71">
        <f>M217*14%</f>
        <v>23106.02</v>
      </c>
      <c r="N242" s="4"/>
    </row>
    <row r="243" spans="1:14" x14ac:dyDescent="0.3">
      <c r="A243" s="538"/>
      <c r="B243" s="469"/>
      <c r="C243" s="469"/>
      <c r="D243" s="539" t="s">
        <v>316</v>
      </c>
      <c r="E243" s="508">
        <v>625002</v>
      </c>
      <c r="F243" s="71" t="s">
        <v>14</v>
      </c>
      <c r="G243" s="509">
        <v>13929</v>
      </c>
      <c r="H243" s="509">
        <v>18205</v>
      </c>
      <c r="I243" s="509">
        <f t="shared" si="28"/>
        <v>17065.86</v>
      </c>
      <c r="J243" s="509">
        <f t="shared" si="28"/>
        <v>17065.86</v>
      </c>
      <c r="K243" s="509">
        <f t="shared" si="28"/>
        <v>17689.7</v>
      </c>
      <c r="L243" s="509">
        <f t="shared" si="28"/>
        <v>18344.760000000002</v>
      </c>
      <c r="M243" s="71">
        <f>M218*14%</f>
        <v>18344.760000000002</v>
      </c>
      <c r="N243" s="4"/>
    </row>
    <row r="244" spans="1:14" x14ac:dyDescent="0.3">
      <c r="A244" s="538"/>
      <c r="B244" s="469"/>
      <c r="C244" s="469"/>
      <c r="D244" s="539"/>
      <c r="E244" s="514">
        <v>625002</v>
      </c>
      <c r="F244" s="515" t="s">
        <v>14</v>
      </c>
      <c r="G244" s="516"/>
      <c r="H244" s="516">
        <v>409</v>
      </c>
      <c r="I244" s="516"/>
      <c r="J244" s="516"/>
      <c r="K244" s="516"/>
      <c r="L244" s="516"/>
      <c r="M244" s="515"/>
      <c r="N244" s="4"/>
    </row>
    <row r="245" spans="1:14" x14ac:dyDescent="0.3">
      <c r="A245" s="538"/>
      <c r="B245" s="469"/>
      <c r="C245" s="469"/>
      <c r="D245" s="539" t="s">
        <v>315</v>
      </c>
      <c r="E245" s="508">
        <v>625003</v>
      </c>
      <c r="F245" s="71" t="s">
        <v>15</v>
      </c>
      <c r="G245" s="509">
        <v>1034</v>
      </c>
      <c r="H245" s="509">
        <v>1000</v>
      </c>
      <c r="I245" s="509">
        <v>1218</v>
      </c>
      <c r="J245" s="509">
        <f t="shared" ref="I245:L246" si="29">J217*0.8%</f>
        <v>1217.896</v>
      </c>
      <c r="K245" s="509">
        <f t="shared" si="29"/>
        <v>1267.8720000000001</v>
      </c>
      <c r="L245" s="509">
        <f t="shared" si="29"/>
        <v>1320.3440000000001</v>
      </c>
      <c r="M245" s="71">
        <f>M217*0.8%</f>
        <v>1320.3440000000001</v>
      </c>
      <c r="N245" s="4"/>
    </row>
    <row r="246" spans="1:14" x14ac:dyDescent="0.3">
      <c r="A246" s="538"/>
      <c r="B246" s="469"/>
      <c r="C246" s="469"/>
      <c r="D246" s="539" t="s">
        <v>316</v>
      </c>
      <c r="E246" s="508">
        <v>625003</v>
      </c>
      <c r="F246" s="71" t="s">
        <v>15</v>
      </c>
      <c r="G246" s="509">
        <v>796</v>
      </c>
      <c r="H246" s="509">
        <v>1040</v>
      </c>
      <c r="I246" s="509">
        <f t="shared" si="29"/>
        <v>975.19200000000001</v>
      </c>
      <c r="J246" s="509">
        <f t="shared" si="29"/>
        <v>975.19200000000001</v>
      </c>
      <c r="K246" s="509">
        <f t="shared" si="29"/>
        <v>1010.84</v>
      </c>
      <c r="L246" s="509">
        <f t="shared" si="29"/>
        <v>1048.2719999999999</v>
      </c>
      <c r="M246" s="71">
        <f>M218*0.8%</f>
        <v>1048.2719999999999</v>
      </c>
      <c r="N246" s="4"/>
    </row>
    <row r="247" spans="1:14" x14ac:dyDescent="0.3">
      <c r="A247" s="538"/>
      <c r="B247" s="469"/>
      <c r="C247" s="469"/>
      <c r="D247" s="539"/>
      <c r="E247" s="514">
        <v>625003</v>
      </c>
      <c r="F247" s="515" t="s">
        <v>15</v>
      </c>
      <c r="G247" s="516"/>
      <c r="H247" s="516">
        <v>23</v>
      </c>
      <c r="I247" s="516"/>
      <c r="J247" s="516"/>
      <c r="K247" s="516"/>
      <c r="L247" s="516"/>
      <c r="M247" s="515"/>
      <c r="N247" s="4"/>
    </row>
    <row r="248" spans="1:14" x14ac:dyDescent="0.3">
      <c r="A248" s="538"/>
      <c r="B248" s="469"/>
      <c r="C248" s="469"/>
      <c r="D248" s="539" t="s">
        <v>315</v>
      </c>
      <c r="E248" s="508">
        <v>625004</v>
      </c>
      <c r="F248" s="71" t="s">
        <v>16</v>
      </c>
      <c r="G248" s="509">
        <v>3458</v>
      </c>
      <c r="H248" s="509">
        <v>3329</v>
      </c>
      <c r="I248" s="509">
        <v>4567</v>
      </c>
      <c r="J248" s="509">
        <f t="shared" ref="J248:L249" si="30">J217*3%</f>
        <v>4567.1099999999997</v>
      </c>
      <c r="K248" s="509">
        <f t="shared" si="30"/>
        <v>4754.5199999999995</v>
      </c>
      <c r="L248" s="509">
        <f t="shared" si="30"/>
        <v>4951.29</v>
      </c>
      <c r="M248" s="71">
        <f>M217*3%</f>
        <v>4951.29</v>
      </c>
      <c r="N248" s="4"/>
    </row>
    <row r="249" spans="1:14" x14ac:dyDescent="0.3">
      <c r="A249" s="538"/>
      <c r="B249" s="469"/>
      <c r="C249" s="469"/>
      <c r="D249" s="539" t="s">
        <v>316</v>
      </c>
      <c r="E249" s="508">
        <v>625004</v>
      </c>
      <c r="F249" s="71" t="s">
        <v>16</v>
      </c>
      <c r="G249" s="509">
        <v>2984</v>
      </c>
      <c r="H249" s="509">
        <v>3901</v>
      </c>
      <c r="I249" s="509">
        <v>3657</v>
      </c>
      <c r="J249" s="509">
        <f t="shared" si="30"/>
        <v>3656.97</v>
      </c>
      <c r="K249" s="509">
        <f t="shared" si="30"/>
        <v>3790.6499999999996</v>
      </c>
      <c r="L249" s="509">
        <f t="shared" si="30"/>
        <v>3931.02</v>
      </c>
      <c r="M249" s="71">
        <f>M218*3%</f>
        <v>3931.02</v>
      </c>
      <c r="N249" s="4"/>
    </row>
    <row r="250" spans="1:14" x14ac:dyDescent="0.3">
      <c r="A250" s="538"/>
      <c r="B250" s="469"/>
      <c r="C250" s="469"/>
      <c r="D250" s="539"/>
      <c r="E250" s="514">
        <v>625004</v>
      </c>
      <c r="F250" s="515" t="s">
        <v>16</v>
      </c>
      <c r="G250" s="516"/>
      <c r="H250" s="516">
        <v>88</v>
      </c>
      <c r="I250" s="516"/>
      <c r="J250" s="516"/>
      <c r="K250" s="516"/>
      <c r="L250" s="516"/>
      <c r="M250" s="515"/>
      <c r="N250" s="4"/>
    </row>
    <row r="251" spans="1:14" x14ac:dyDescent="0.3">
      <c r="A251" s="538"/>
      <c r="B251" s="469"/>
      <c r="C251" s="469"/>
      <c r="D251" s="539" t="s">
        <v>315</v>
      </c>
      <c r="E251" s="508">
        <v>625005</v>
      </c>
      <c r="F251" s="71" t="s">
        <v>288</v>
      </c>
      <c r="G251" s="509">
        <v>1151</v>
      </c>
      <c r="H251" s="509">
        <v>1109</v>
      </c>
      <c r="I251" s="509">
        <v>1522</v>
      </c>
      <c r="J251" s="509">
        <f t="shared" ref="J251:L252" si="31">J217*1%</f>
        <v>1522.3700000000001</v>
      </c>
      <c r="K251" s="509">
        <f t="shared" si="31"/>
        <v>1584.8400000000001</v>
      </c>
      <c r="L251" s="509">
        <f t="shared" si="31"/>
        <v>1650.43</v>
      </c>
      <c r="M251" s="71">
        <f>M217*1%</f>
        <v>1650.43</v>
      </c>
      <c r="N251" s="4"/>
    </row>
    <row r="252" spans="1:14" x14ac:dyDescent="0.3">
      <c r="A252" s="538"/>
      <c r="B252" s="469"/>
      <c r="C252" s="469"/>
      <c r="D252" s="539" t="s">
        <v>316</v>
      </c>
      <c r="E252" s="508">
        <v>625005</v>
      </c>
      <c r="F252" s="71" t="s">
        <v>288</v>
      </c>
      <c r="G252" s="509">
        <v>995</v>
      </c>
      <c r="H252" s="509">
        <v>1300</v>
      </c>
      <c r="I252" s="509">
        <v>1219</v>
      </c>
      <c r="J252" s="509">
        <f t="shared" si="31"/>
        <v>1218.99</v>
      </c>
      <c r="K252" s="509">
        <f t="shared" si="31"/>
        <v>1263.55</v>
      </c>
      <c r="L252" s="509">
        <f t="shared" si="31"/>
        <v>1310.3399999999999</v>
      </c>
      <c r="M252" s="71">
        <f>M218*1%</f>
        <v>1310.3399999999999</v>
      </c>
      <c r="N252" s="4"/>
    </row>
    <row r="253" spans="1:14" x14ac:dyDescent="0.3">
      <c r="A253" s="538"/>
      <c r="B253" s="469"/>
      <c r="C253" s="469"/>
      <c r="D253" s="539"/>
      <c r="E253" s="514">
        <v>625005</v>
      </c>
      <c r="F253" s="515" t="s">
        <v>288</v>
      </c>
      <c r="G253" s="516"/>
      <c r="H253" s="516">
        <v>29</v>
      </c>
      <c r="I253" s="516"/>
      <c r="J253" s="516"/>
      <c r="K253" s="516"/>
      <c r="L253" s="516"/>
      <c r="M253" s="515"/>
      <c r="N253" s="4"/>
    </row>
    <row r="254" spans="1:14" x14ac:dyDescent="0.3">
      <c r="A254" s="538"/>
      <c r="B254" s="469"/>
      <c r="C254" s="469"/>
      <c r="D254" s="539" t="s">
        <v>315</v>
      </c>
      <c r="E254" s="508">
        <v>625007</v>
      </c>
      <c r="F254" s="71" t="s">
        <v>289</v>
      </c>
      <c r="G254" s="509">
        <v>6089</v>
      </c>
      <c r="H254" s="509">
        <v>5934</v>
      </c>
      <c r="I254" s="509">
        <v>7231</v>
      </c>
      <c r="J254" s="509">
        <f t="shared" ref="I254:L255" si="32">J217*4.75%</f>
        <v>7231.2574999999997</v>
      </c>
      <c r="K254" s="509">
        <f t="shared" si="32"/>
        <v>7527.99</v>
      </c>
      <c r="L254" s="509">
        <f t="shared" si="32"/>
        <v>7839.5425000000005</v>
      </c>
      <c r="M254" s="71">
        <f>M217*4.75%</f>
        <v>7839.5425000000005</v>
      </c>
      <c r="N254" s="4"/>
    </row>
    <row r="255" spans="1:14" x14ac:dyDescent="0.3">
      <c r="A255" s="538"/>
      <c r="B255" s="469"/>
      <c r="C255" s="469"/>
      <c r="D255" s="539" t="s">
        <v>316</v>
      </c>
      <c r="E255" s="508">
        <v>625007</v>
      </c>
      <c r="F255" s="71" t="s">
        <v>289</v>
      </c>
      <c r="G255" s="509">
        <v>4726</v>
      </c>
      <c r="H255" s="509">
        <v>6176</v>
      </c>
      <c r="I255" s="509">
        <f t="shared" si="32"/>
        <v>5790.2025000000003</v>
      </c>
      <c r="J255" s="509">
        <f t="shared" si="32"/>
        <v>5790.2025000000003</v>
      </c>
      <c r="K255" s="509">
        <f t="shared" si="32"/>
        <v>6001.8625000000002</v>
      </c>
      <c r="L255" s="509">
        <f t="shared" si="32"/>
        <v>6224.1149999999998</v>
      </c>
      <c r="M255" s="71">
        <f>M218*4.75%</f>
        <v>6224.1149999999998</v>
      </c>
      <c r="N255" s="4"/>
    </row>
    <row r="256" spans="1:14" x14ac:dyDescent="0.3">
      <c r="A256" s="538"/>
      <c r="B256" s="469"/>
      <c r="C256" s="469"/>
      <c r="D256" s="539"/>
      <c r="E256" s="514">
        <v>625007</v>
      </c>
      <c r="F256" s="515" t="s">
        <v>289</v>
      </c>
      <c r="G256" s="516"/>
      <c r="H256" s="516">
        <v>140</v>
      </c>
      <c r="I256" s="516"/>
      <c r="J256" s="516"/>
      <c r="K256" s="516"/>
      <c r="L256" s="516"/>
      <c r="M256" s="515"/>
      <c r="N256" s="4"/>
    </row>
    <row r="257" spans="1:14" x14ac:dyDescent="0.3">
      <c r="A257" s="538"/>
      <c r="B257" s="469"/>
      <c r="C257" s="469"/>
      <c r="D257" s="539"/>
      <c r="E257" s="504">
        <v>630</v>
      </c>
      <c r="F257" s="505" t="s">
        <v>19</v>
      </c>
      <c r="G257" s="506">
        <f>G259+G264+G280+G307+G309+G316</f>
        <v>58002</v>
      </c>
      <c r="H257" s="506">
        <f>H259+H264+H280+H307+H309+H316</f>
        <v>43152</v>
      </c>
      <c r="I257" s="506">
        <f>I259+I264+I280+I309+I316</f>
        <v>56484</v>
      </c>
      <c r="J257" s="506">
        <f>J259+J264+J280+J309+J316</f>
        <v>56484</v>
      </c>
      <c r="K257" s="506">
        <f>K259+K264+K280+K309+K316</f>
        <v>57220</v>
      </c>
      <c r="L257" s="506">
        <f>L259+L264+L280+L309+L316</f>
        <v>58430</v>
      </c>
      <c r="M257" s="505">
        <f>M259+M264+M280+M309+M316</f>
        <v>58430</v>
      </c>
      <c r="N257" s="455"/>
    </row>
    <row r="258" spans="1:14" x14ac:dyDescent="0.3">
      <c r="A258" s="538"/>
      <c r="B258" s="469"/>
      <c r="C258" s="469"/>
      <c r="D258" s="539"/>
      <c r="E258" s="504">
        <v>630</v>
      </c>
      <c r="F258" s="505" t="s">
        <v>19</v>
      </c>
      <c r="G258" s="506">
        <f t="shared" ref="G258:L258" si="33">G260+G265+G281+G317</f>
        <v>17210</v>
      </c>
      <c r="H258" s="506">
        <f>H260+H281+H317+H265</f>
        <v>29939</v>
      </c>
      <c r="I258" s="506">
        <f t="shared" si="33"/>
        <v>8166</v>
      </c>
      <c r="J258" s="506">
        <f t="shared" si="33"/>
        <v>8166</v>
      </c>
      <c r="K258" s="506">
        <f t="shared" si="33"/>
        <v>8330</v>
      </c>
      <c r="L258" s="506">
        <f t="shared" si="33"/>
        <v>8490</v>
      </c>
      <c r="M258" s="505">
        <f>M260+M265+M281+M317</f>
        <v>8490</v>
      </c>
    </row>
    <row r="259" spans="1:14" x14ac:dyDescent="0.3">
      <c r="A259" s="538"/>
      <c r="B259" s="469"/>
      <c r="C259" s="469"/>
      <c r="D259" s="539" t="s">
        <v>315</v>
      </c>
      <c r="E259" s="504">
        <v>631</v>
      </c>
      <c r="F259" s="505" t="s">
        <v>21</v>
      </c>
      <c r="G259" s="505">
        <f t="shared" ref="G259:L259" si="34">G261+G262</f>
        <v>178</v>
      </c>
      <c r="H259" s="540">
        <f>H261+H262</f>
        <v>213</v>
      </c>
      <c r="I259" s="540">
        <f t="shared" si="34"/>
        <v>500</v>
      </c>
      <c r="J259" s="540">
        <f t="shared" si="34"/>
        <v>500</v>
      </c>
      <c r="K259" s="540">
        <f t="shared" si="34"/>
        <v>500</v>
      </c>
      <c r="L259" s="540">
        <f t="shared" si="34"/>
        <v>500</v>
      </c>
      <c r="M259" s="542">
        <f>M261+M262</f>
        <v>500</v>
      </c>
    </row>
    <row r="260" spans="1:14" x14ac:dyDescent="0.3">
      <c r="A260" s="538"/>
      <c r="B260" s="469"/>
      <c r="C260" s="469"/>
      <c r="D260" s="539" t="s">
        <v>316</v>
      </c>
      <c r="E260" s="504">
        <v>631</v>
      </c>
      <c r="F260" s="505" t="s">
        <v>21</v>
      </c>
      <c r="G260" s="505">
        <f t="shared" ref="G260:L260" si="35">G263</f>
        <v>241</v>
      </c>
      <c r="H260" s="540">
        <f t="shared" si="35"/>
        <v>547</v>
      </c>
      <c r="I260" s="540">
        <f t="shared" si="35"/>
        <v>600</v>
      </c>
      <c r="J260" s="540">
        <f t="shared" si="35"/>
        <v>600</v>
      </c>
      <c r="K260" s="540">
        <f t="shared" si="35"/>
        <v>600</v>
      </c>
      <c r="L260" s="540">
        <f t="shared" si="35"/>
        <v>600</v>
      </c>
      <c r="M260" s="542">
        <f>M263</f>
        <v>600</v>
      </c>
      <c r="N260" t="s">
        <v>282</v>
      </c>
    </row>
    <row r="261" spans="1:14" x14ac:dyDescent="0.3">
      <c r="A261" s="538"/>
      <c r="B261" s="469"/>
      <c r="C261" s="469"/>
      <c r="D261" s="539" t="s">
        <v>315</v>
      </c>
      <c r="E261" s="508">
        <v>631001</v>
      </c>
      <c r="F261" s="71" t="s">
        <v>23</v>
      </c>
      <c r="G261" s="119">
        <v>138</v>
      </c>
      <c r="H261" s="623">
        <v>209</v>
      </c>
      <c r="I261" s="623">
        <v>500</v>
      </c>
      <c r="J261" s="623">
        <v>500</v>
      </c>
      <c r="K261" s="623">
        <v>500</v>
      </c>
      <c r="L261" s="623">
        <v>500</v>
      </c>
      <c r="M261" s="593">
        <v>500</v>
      </c>
    </row>
    <row r="262" spans="1:14" x14ac:dyDescent="0.3">
      <c r="A262" s="538"/>
      <c r="B262" s="469"/>
      <c r="C262" s="469"/>
      <c r="D262" s="539"/>
      <c r="E262" s="546">
        <v>631001</v>
      </c>
      <c r="F262" s="547" t="s">
        <v>23</v>
      </c>
      <c r="G262" s="549">
        <v>40</v>
      </c>
      <c r="H262" s="548">
        <v>4</v>
      </c>
      <c r="I262" s="548">
        <v>0</v>
      </c>
      <c r="J262" s="548">
        <v>0</v>
      </c>
      <c r="K262" s="548">
        <v>0</v>
      </c>
      <c r="L262" s="548">
        <v>0</v>
      </c>
      <c r="M262" s="550">
        <v>0</v>
      </c>
    </row>
    <row r="263" spans="1:14" x14ac:dyDescent="0.3">
      <c r="A263" s="538"/>
      <c r="B263" s="469"/>
      <c r="C263" s="469"/>
      <c r="D263" s="539" t="s">
        <v>316</v>
      </c>
      <c r="E263" s="508">
        <v>631001</v>
      </c>
      <c r="F263" s="71" t="s">
        <v>23</v>
      </c>
      <c r="G263" s="509">
        <v>241</v>
      </c>
      <c r="H263" s="541">
        <v>547</v>
      </c>
      <c r="I263" s="541">
        <v>600</v>
      </c>
      <c r="J263" s="541">
        <v>600</v>
      </c>
      <c r="K263" s="541">
        <v>600</v>
      </c>
      <c r="L263" s="541">
        <v>600</v>
      </c>
      <c r="M263" s="543">
        <v>600</v>
      </c>
    </row>
    <row r="264" spans="1:14" x14ac:dyDescent="0.3">
      <c r="A264" s="538"/>
      <c r="B264" s="469"/>
      <c r="C264" s="469"/>
      <c r="D264" s="539"/>
      <c r="E264" s="504">
        <v>632</v>
      </c>
      <c r="F264" s="505" t="s">
        <v>290</v>
      </c>
      <c r="G264" s="506">
        <f>G266+G267+G269+G270+G272+G273+G275</f>
        <v>17515</v>
      </c>
      <c r="H264" s="506">
        <f>H266+H267+H269+H270+H272+H273+H275+H277+H278</f>
        <v>14795</v>
      </c>
      <c r="I264" s="506">
        <f>I266+I267+I269+I270+I272+I273+I275+I277</f>
        <v>13516</v>
      </c>
      <c r="J264" s="506">
        <f>J266+J267+J269+J270+J272+J273+J275+J277</f>
        <v>13516</v>
      </c>
      <c r="K264" s="506">
        <f>K266+K267+K269+K270+K272+K273+K275+K277</f>
        <v>13516</v>
      </c>
      <c r="L264" s="506">
        <f>L266+L267+L269+L270+L272+L273+L275+L277</f>
        <v>13516</v>
      </c>
      <c r="M264" s="505">
        <f>M266+M267+M269+M270+M272+M273+M275+M277</f>
        <v>13516</v>
      </c>
    </row>
    <row r="265" spans="1:14" x14ac:dyDescent="0.3">
      <c r="A265" s="538"/>
      <c r="B265" s="469"/>
      <c r="C265" s="469"/>
      <c r="D265" s="539"/>
      <c r="E265" s="504">
        <v>632</v>
      </c>
      <c r="F265" s="505" t="s">
        <v>290</v>
      </c>
      <c r="G265" s="506">
        <f>G268+G271+G274+G276</f>
        <v>5242</v>
      </c>
      <c r="H265" s="506">
        <f t="shared" ref="H265:M265" si="36">H268+H271+H274+H276+H279</f>
        <v>7249</v>
      </c>
      <c r="I265" s="506">
        <f t="shared" si="36"/>
        <v>2200</v>
      </c>
      <c r="J265" s="506">
        <f t="shared" si="36"/>
        <v>2200</v>
      </c>
      <c r="K265" s="506">
        <f t="shared" si="36"/>
        <v>2200</v>
      </c>
      <c r="L265" s="506">
        <f t="shared" si="36"/>
        <v>2200</v>
      </c>
      <c r="M265" s="505">
        <f t="shared" si="36"/>
        <v>2200</v>
      </c>
    </row>
    <row r="266" spans="1:14" x14ac:dyDescent="0.3">
      <c r="A266" s="538"/>
      <c r="B266" s="469"/>
      <c r="C266" s="469"/>
      <c r="D266" s="539" t="s">
        <v>315</v>
      </c>
      <c r="E266" s="508">
        <v>632001</v>
      </c>
      <c r="F266" s="71" t="s">
        <v>25</v>
      </c>
      <c r="G266" s="71">
        <v>9267</v>
      </c>
      <c r="H266" s="541">
        <v>5892</v>
      </c>
      <c r="I266" s="541">
        <v>10201</v>
      </c>
      <c r="J266" s="541">
        <v>10201</v>
      </c>
      <c r="K266" s="541">
        <v>10201</v>
      </c>
      <c r="L266" s="541">
        <v>10201</v>
      </c>
      <c r="M266" s="543">
        <v>10201</v>
      </c>
    </row>
    <row r="267" spans="1:14" x14ac:dyDescent="0.3">
      <c r="A267" s="538"/>
      <c r="B267" s="469"/>
      <c r="C267" s="469"/>
      <c r="D267" s="539"/>
      <c r="E267" s="544">
        <v>632001</v>
      </c>
      <c r="F267" s="545" t="s">
        <v>317</v>
      </c>
      <c r="G267" s="545">
        <v>6610</v>
      </c>
      <c r="H267" s="548">
        <v>6892</v>
      </c>
      <c r="I267" s="548">
        <v>0</v>
      </c>
      <c r="J267" s="548">
        <v>0</v>
      </c>
      <c r="K267" s="548">
        <v>0</v>
      </c>
      <c r="L267" s="548">
        <v>0</v>
      </c>
      <c r="M267" s="550">
        <v>0</v>
      </c>
    </row>
    <row r="268" spans="1:14" x14ac:dyDescent="0.3">
      <c r="A268" s="538"/>
      <c r="B268" s="469"/>
      <c r="C268" s="469"/>
      <c r="D268" s="539" t="s">
        <v>316</v>
      </c>
      <c r="E268" s="508">
        <v>632001</v>
      </c>
      <c r="F268" s="71" t="s">
        <v>25</v>
      </c>
      <c r="G268" s="71">
        <v>4348</v>
      </c>
      <c r="H268" s="541">
        <v>5886</v>
      </c>
      <c r="I268" s="541">
        <v>1000</v>
      </c>
      <c r="J268" s="541">
        <v>1000</v>
      </c>
      <c r="K268" s="541">
        <v>1000</v>
      </c>
      <c r="L268" s="541">
        <v>1000</v>
      </c>
      <c r="M268" s="543">
        <v>1000</v>
      </c>
    </row>
    <row r="269" spans="1:14" x14ac:dyDescent="0.3">
      <c r="A269" s="538"/>
      <c r="B269" s="469"/>
      <c r="C269" s="469"/>
      <c r="D269" s="539"/>
      <c r="E269" s="508">
        <v>632002</v>
      </c>
      <c r="F269" s="71" t="s">
        <v>26</v>
      </c>
      <c r="G269" s="71">
        <v>555</v>
      </c>
      <c r="H269" s="541">
        <v>588</v>
      </c>
      <c r="I269" s="541">
        <v>1272</v>
      </c>
      <c r="J269" s="541">
        <v>1272</v>
      </c>
      <c r="K269" s="541">
        <v>1272</v>
      </c>
      <c r="L269" s="541">
        <v>1272</v>
      </c>
      <c r="M269" s="543">
        <v>1272</v>
      </c>
    </row>
    <row r="270" spans="1:14" x14ac:dyDescent="0.3">
      <c r="A270" s="538"/>
      <c r="B270" s="469"/>
      <c r="C270" s="469"/>
      <c r="D270" s="539"/>
      <c r="E270" s="544">
        <v>632002</v>
      </c>
      <c r="F270" s="545" t="s">
        <v>318</v>
      </c>
      <c r="G270" s="545">
        <v>247</v>
      </c>
      <c r="H270" s="548">
        <v>175</v>
      </c>
      <c r="I270" s="548">
        <v>0</v>
      </c>
      <c r="J270" s="548">
        <v>0</v>
      </c>
      <c r="K270" s="548">
        <v>0</v>
      </c>
      <c r="L270" s="548">
        <v>0</v>
      </c>
      <c r="M270" s="550">
        <v>0</v>
      </c>
    </row>
    <row r="271" spans="1:14" x14ac:dyDescent="0.3">
      <c r="A271" s="538"/>
      <c r="B271" s="469"/>
      <c r="C271" s="469"/>
      <c r="D271" s="539" t="s">
        <v>316</v>
      </c>
      <c r="E271" s="508">
        <v>632002</v>
      </c>
      <c r="F271" s="71" t="s">
        <v>26</v>
      </c>
      <c r="G271" s="71">
        <v>345</v>
      </c>
      <c r="H271" s="541">
        <v>588</v>
      </c>
      <c r="I271" s="541">
        <v>500</v>
      </c>
      <c r="J271" s="541">
        <v>500</v>
      </c>
      <c r="K271" s="541">
        <v>500</v>
      </c>
      <c r="L271" s="541">
        <v>500</v>
      </c>
      <c r="M271" s="543">
        <v>500</v>
      </c>
    </row>
    <row r="272" spans="1:14" x14ac:dyDescent="0.3">
      <c r="A272" s="538"/>
      <c r="B272" s="469"/>
      <c r="C272" s="469"/>
      <c r="D272" s="539"/>
      <c r="E272" s="508">
        <v>632003</v>
      </c>
      <c r="F272" s="71" t="s">
        <v>293</v>
      </c>
      <c r="G272" s="71">
        <v>505</v>
      </c>
      <c r="H272" s="541">
        <v>381</v>
      </c>
      <c r="I272" s="541">
        <v>600</v>
      </c>
      <c r="J272" s="541">
        <v>600</v>
      </c>
      <c r="K272" s="541">
        <v>600</v>
      </c>
      <c r="L272" s="541">
        <v>600</v>
      </c>
      <c r="M272" s="543">
        <v>600</v>
      </c>
    </row>
    <row r="273" spans="1:13" x14ac:dyDescent="0.3">
      <c r="A273" s="538"/>
      <c r="B273" s="469"/>
      <c r="C273" s="469"/>
      <c r="D273" s="539"/>
      <c r="E273" s="544">
        <v>632003</v>
      </c>
      <c r="F273" s="545" t="s">
        <v>396</v>
      </c>
      <c r="G273" s="545">
        <v>165</v>
      </c>
      <c r="H273" s="548">
        <v>116</v>
      </c>
      <c r="I273" s="548">
        <v>0</v>
      </c>
      <c r="J273" s="548">
        <v>0</v>
      </c>
      <c r="K273" s="548">
        <v>0</v>
      </c>
      <c r="L273" s="548">
        <v>0</v>
      </c>
      <c r="M273" s="550">
        <v>0</v>
      </c>
    </row>
    <row r="274" spans="1:13" x14ac:dyDescent="0.3">
      <c r="A274" s="538"/>
      <c r="B274" s="469"/>
      <c r="C274" s="469"/>
      <c r="D274" s="539" t="s">
        <v>316</v>
      </c>
      <c r="E274" s="508">
        <v>632003</v>
      </c>
      <c r="F274" s="71" t="s">
        <v>397</v>
      </c>
      <c r="G274" s="71">
        <v>514</v>
      </c>
      <c r="H274" s="541">
        <v>0</v>
      </c>
      <c r="I274" s="541">
        <v>0</v>
      </c>
      <c r="J274" s="541">
        <v>0</v>
      </c>
      <c r="K274" s="541">
        <v>0</v>
      </c>
      <c r="L274" s="541">
        <v>0</v>
      </c>
      <c r="M274" s="543">
        <v>0</v>
      </c>
    </row>
    <row r="275" spans="1:13" x14ac:dyDescent="0.3">
      <c r="A275" s="538"/>
      <c r="B275" s="469"/>
      <c r="C275" s="469"/>
      <c r="D275" s="539"/>
      <c r="E275" s="508">
        <v>632004</v>
      </c>
      <c r="F275" s="71" t="s">
        <v>294</v>
      </c>
      <c r="G275" s="71">
        <v>166</v>
      </c>
      <c r="H275" s="541">
        <v>414</v>
      </c>
      <c r="I275" s="541">
        <v>743</v>
      </c>
      <c r="J275" s="541">
        <v>743</v>
      </c>
      <c r="K275" s="541">
        <v>743</v>
      </c>
      <c r="L275" s="541">
        <v>743</v>
      </c>
      <c r="M275" s="543">
        <v>743</v>
      </c>
    </row>
    <row r="276" spans="1:13" x14ac:dyDescent="0.3">
      <c r="A276" s="538"/>
      <c r="B276" s="469"/>
      <c r="C276" s="469"/>
      <c r="D276" s="539" t="s">
        <v>316</v>
      </c>
      <c r="E276" s="508">
        <v>632004</v>
      </c>
      <c r="F276" s="71" t="s">
        <v>294</v>
      </c>
      <c r="G276" s="509">
        <v>35</v>
      </c>
      <c r="H276" s="541">
        <v>214</v>
      </c>
      <c r="I276" s="541">
        <v>0</v>
      </c>
      <c r="J276" s="541">
        <v>0</v>
      </c>
      <c r="K276" s="541">
        <v>0</v>
      </c>
      <c r="L276" s="541">
        <v>0</v>
      </c>
      <c r="M276" s="543">
        <v>0</v>
      </c>
    </row>
    <row r="277" spans="1:13" x14ac:dyDescent="0.3">
      <c r="A277" s="538"/>
      <c r="B277" s="469"/>
      <c r="C277" s="469"/>
      <c r="D277" s="539"/>
      <c r="E277" s="508">
        <v>632005</v>
      </c>
      <c r="F277" s="71" t="s">
        <v>398</v>
      </c>
      <c r="G277" s="509">
        <v>0</v>
      </c>
      <c r="H277" s="541">
        <v>287</v>
      </c>
      <c r="I277" s="541">
        <v>700</v>
      </c>
      <c r="J277" s="541">
        <v>700</v>
      </c>
      <c r="K277" s="541">
        <v>700</v>
      </c>
      <c r="L277" s="541">
        <v>700</v>
      </c>
      <c r="M277" s="543">
        <v>700</v>
      </c>
    </row>
    <row r="278" spans="1:13" x14ac:dyDescent="0.3">
      <c r="A278" s="538"/>
      <c r="B278" s="469"/>
      <c r="C278" s="469"/>
      <c r="D278" s="539"/>
      <c r="E278" s="546">
        <v>632003</v>
      </c>
      <c r="F278" s="547" t="s">
        <v>398</v>
      </c>
      <c r="G278" s="549">
        <v>0</v>
      </c>
      <c r="H278" s="548">
        <v>50</v>
      </c>
      <c r="I278" s="548"/>
      <c r="J278" s="548"/>
      <c r="K278" s="548"/>
      <c r="L278" s="548"/>
      <c r="M278" s="550"/>
    </row>
    <row r="279" spans="1:13" x14ac:dyDescent="0.3">
      <c r="A279" s="538"/>
      <c r="B279" s="469"/>
      <c r="C279" s="469"/>
      <c r="D279" s="539" t="s">
        <v>316</v>
      </c>
      <c r="E279" s="508">
        <v>632005</v>
      </c>
      <c r="F279" s="71" t="s">
        <v>398</v>
      </c>
      <c r="G279" s="509">
        <v>0</v>
      </c>
      <c r="H279" s="541">
        <v>561</v>
      </c>
      <c r="I279" s="541">
        <v>700</v>
      </c>
      <c r="J279" s="541">
        <v>700</v>
      </c>
      <c r="K279" s="541">
        <v>700</v>
      </c>
      <c r="L279" s="541">
        <v>700</v>
      </c>
      <c r="M279" s="543">
        <v>700</v>
      </c>
    </row>
    <row r="280" spans="1:13" x14ac:dyDescent="0.3">
      <c r="A280" s="538"/>
      <c r="B280" s="469"/>
      <c r="C280" s="469"/>
      <c r="D280" s="539" t="s">
        <v>315</v>
      </c>
      <c r="E280" s="504">
        <v>633</v>
      </c>
      <c r="F280" s="505" t="s">
        <v>67</v>
      </c>
      <c r="G280" s="506">
        <f>G282+G283+G285+G286+G289+G290+G291+G293+G294+G295+G297+G298+G300+G301+G302+G305+G306</f>
        <v>23193</v>
      </c>
      <c r="H280" s="506">
        <f>H282+H283+H285+H286+H289+H290+H291+H293+H294+H295+H297+H298+H300+H301+H303+H305+H306</f>
        <v>15262</v>
      </c>
      <c r="I280" s="506">
        <f>I282+I283+I285+I286+I289+I290+I291+I293+I294+I295+I297+I298+I300+I301+I302+I305+I306+I303</f>
        <v>21475</v>
      </c>
      <c r="J280" s="506">
        <f>J282+J283+J285+J286+J289+J290+J291+J293+J294+J295+J297+J298+J300+J301+J302+J305+J306+J303</f>
        <v>21475</v>
      </c>
      <c r="K280" s="506">
        <f>K282+K283+K285+K286+K289+K290+K291+K293+K294+K295+K297+K298+K300+K301+K302+K305+K306+K303</f>
        <v>21644</v>
      </c>
      <c r="L280" s="506">
        <f>L282+L283+L285+L286+L289+L290+L291+L293+L294+L295+L297+L298+L300+L301+L302+L305+L306+L303</f>
        <v>22114</v>
      </c>
      <c r="M280" s="505">
        <f>M282+M283+M285+M286+M289+M290+M291+M293+M294+M295+M297+M298+M300+M301+M302+M305+M306+M303</f>
        <v>22114</v>
      </c>
    </row>
    <row r="281" spans="1:13" x14ac:dyDescent="0.3">
      <c r="A281" s="538"/>
      <c r="B281" s="469"/>
      <c r="C281" s="469"/>
      <c r="D281" s="539" t="s">
        <v>316</v>
      </c>
      <c r="E281" s="504">
        <v>633</v>
      </c>
      <c r="F281" s="505" t="s">
        <v>67</v>
      </c>
      <c r="G281" s="506">
        <f>G284+G288+G292+G296+G299+G304</f>
        <v>7328</v>
      </c>
      <c r="H281" s="506">
        <f>H284+H287+H288+H292+H296+H299+H302+H304</f>
        <v>15985</v>
      </c>
      <c r="I281" s="506">
        <f>I284+I292+I296+I299+I304</f>
        <v>2902</v>
      </c>
      <c r="J281" s="506">
        <f>J284+J292+J296+J299+J304</f>
        <v>2902</v>
      </c>
      <c r="K281" s="506">
        <f>K284+K292+K296+K299+K304</f>
        <v>2950</v>
      </c>
      <c r="L281" s="506">
        <f>L284+L292+L296+L299+L304</f>
        <v>3100</v>
      </c>
      <c r="M281" s="505">
        <f>M284+M292+M296+M299+M304</f>
        <v>3100</v>
      </c>
    </row>
    <row r="282" spans="1:13" x14ac:dyDescent="0.3">
      <c r="A282" s="538"/>
      <c r="B282" s="469"/>
      <c r="C282" s="469"/>
      <c r="D282" s="539"/>
      <c r="E282" s="508">
        <v>633001</v>
      </c>
      <c r="F282" s="71" t="s">
        <v>295</v>
      </c>
      <c r="G282" s="71">
        <v>2098</v>
      </c>
      <c r="H282" s="541">
        <v>5613</v>
      </c>
      <c r="I282" s="541">
        <v>4961</v>
      </c>
      <c r="J282" s="541">
        <v>4961</v>
      </c>
      <c r="K282" s="541">
        <v>4961</v>
      </c>
      <c r="L282" s="541">
        <v>4961</v>
      </c>
      <c r="M282" s="543">
        <v>4961</v>
      </c>
    </row>
    <row r="283" spans="1:13" x14ac:dyDescent="0.3">
      <c r="A283" s="538"/>
      <c r="B283" s="469"/>
      <c r="C283" s="469"/>
      <c r="D283" s="539"/>
      <c r="E283" s="544">
        <v>633001</v>
      </c>
      <c r="F283" s="545" t="s">
        <v>295</v>
      </c>
      <c r="G283" s="545">
        <v>576</v>
      </c>
      <c r="H283" s="548">
        <v>0</v>
      </c>
      <c r="I283" s="548">
        <v>0</v>
      </c>
      <c r="J283" s="548">
        <v>0</v>
      </c>
      <c r="K283" s="548">
        <v>0</v>
      </c>
      <c r="L283" s="548">
        <v>0</v>
      </c>
      <c r="M283" s="550">
        <v>0</v>
      </c>
    </row>
    <row r="284" spans="1:13" x14ac:dyDescent="0.3">
      <c r="A284" s="538"/>
      <c r="B284" s="469"/>
      <c r="C284" s="469"/>
      <c r="D284" s="539" t="s">
        <v>316</v>
      </c>
      <c r="E284" s="508">
        <v>633001</v>
      </c>
      <c r="F284" s="71" t="s">
        <v>295</v>
      </c>
      <c r="G284" s="71">
        <v>1547</v>
      </c>
      <c r="H284" s="541">
        <v>6107</v>
      </c>
      <c r="I284" s="541">
        <v>1000</v>
      </c>
      <c r="J284" s="541">
        <v>1000</v>
      </c>
      <c r="K284" s="541">
        <v>1000</v>
      </c>
      <c r="L284" s="541">
        <v>1000</v>
      </c>
      <c r="M284" s="543">
        <v>1000</v>
      </c>
    </row>
    <row r="285" spans="1:13" x14ac:dyDescent="0.3">
      <c r="A285" s="538"/>
      <c r="B285" s="469"/>
      <c r="C285" s="469"/>
      <c r="D285" s="539"/>
      <c r="E285" s="544">
        <v>633002</v>
      </c>
      <c r="F285" s="545" t="s">
        <v>29</v>
      </c>
      <c r="G285" s="545">
        <v>0</v>
      </c>
      <c r="H285" s="548">
        <v>220</v>
      </c>
      <c r="I285" s="548">
        <v>0</v>
      </c>
      <c r="J285" s="548">
        <v>0</v>
      </c>
      <c r="K285" s="548">
        <v>0</v>
      </c>
      <c r="L285" s="548">
        <v>0</v>
      </c>
      <c r="M285" s="550">
        <v>0</v>
      </c>
    </row>
    <row r="286" spans="1:13" x14ac:dyDescent="0.3">
      <c r="A286" s="538"/>
      <c r="B286" s="469"/>
      <c r="C286" s="469"/>
      <c r="D286" s="539"/>
      <c r="E286" s="508">
        <v>633002</v>
      </c>
      <c r="F286" s="71" t="s">
        <v>29</v>
      </c>
      <c r="G286" s="71">
        <v>3106</v>
      </c>
      <c r="H286" s="541">
        <v>573</v>
      </c>
      <c r="I286" s="541">
        <v>1103</v>
      </c>
      <c r="J286" s="541">
        <v>1103</v>
      </c>
      <c r="K286" s="541">
        <v>1103</v>
      </c>
      <c r="L286" s="541">
        <v>1103</v>
      </c>
      <c r="M286" s="543">
        <v>1103</v>
      </c>
    </row>
    <row r="287" spans="1:13" x14ac:dyDescent="0.3">
      <c r="A287" s="538"/>
      <c r="B287" s="469"/>
      <c r="C287" s="469"/>
      <c r="D287" s="539" t="s">
        <v>316</v>
      </c>
      <c r="E287" s="508">
        <v>632002</v>
      </c>
      <c r="F287" s="71" t="s">
        <v>29</v>
      </c>
      <c r="G287" s="71">
        <v>0</v>
      </c>
      <c r="H287" s="541">
        <v>699</v>
      </c>
      <c r="I287" s="541"/>
      <c r="J287" s="541"/>
      <c r="K287" s="541"/>
      <c r="L287" s="541"/>
      <c r="M287" s="543"/>
    </row>
    <row r="288" spans="1:13" x14ac:dyDescent="0.3">
      <c r="A288" s="538"/>
      <c r="B288" s="469"/>
      <c r="C288" s="469"/>
      <c r="D288" s="733" t="s">
        <v>316</v>
      </c>
      <c r="E288" s="734">
        <v>633002</v>
      </c>
      <c r="F288" s="735" t="s">
        <v>401</v>
      </c>
      <c r="G288" s="735">
        <v>400</v>
      </c>
      <c r="H288" s="736">
        <v>0</v>
      </c>
      <c r="I288" s="736">
        <v>0</v>
      </c>
      <c r="J288" s="736">
        <v>0</v>
      </c>
      <c r="K288" s="736">
        <v>0</v>
      </c>
      <c r="L288" s="736">
        <v>0</v>
      </c>
      <c r="M288" s="737">
        <v>0</v>
      </c>
    </row>
    <row r="289" spans="1:13" x14ac:dyDescent="0.3">
      <c r="A289" s="538"/>
      <c r="B289" s="469"/>
      <c r="C289" s="469"/>
      <c r="D289" s="539"/>
      <c r="E289" s="508">
        <v>633003</v>
      </c>
      <c r="F289" s="71" t="s">
        <v>361</v>
      </c>
      <c r="G289" s="71">
        <v>1864</v>
      </c>
      <c r="H289" s="541">
        <v>0</v>
      </c>
      <c r="I289" s="541">
        <v>0</v>
      </c>
      <c r="J289" s="541">
        <v>0</v>
      </c>
      <c r="K289" s="541">
        <v>0</v>
      </c>
      <c r="L289" s="541">
        <v>0</v>
      </c>
      <c r="M289" s="543">
        <v>0</v>
      </c>
    </row>
    <row r="290" spans="1:13" x14ac:dyDescent="0.3">
      <c r="A290" s="538"/>
      <c r="B290" s="469"/>
      <c r="C290" s="469"/>
      <c r="D290" s="539" t="s">
        <v>282</v>
      </c>
      <c r="E290" s="508">
        <v>633004</v>
      </c>
      <c r="F290" s="71" t="s">
        <v>296</v>
      </c>
      <c r="G290" s="71">
        <v>4304</v>
      </c>
      <c r="H290" s="541">
        <v>114</v>
      </c>
      <c r="I290" s="541">
        <v>3859</v>
      </c>
      <c r="J290" s="541">
        <v>3859</v>
      </c>
      <c r="K290" s="541">
        <v>3900</v>
      </c>
      <c r="L290" s="541">
        <v>4000</v>
      </c>
      <c r="M290" s="543">
        <v>4000</v>
      </c>
    </row>
    <row r="291" spans="1:13" x14ac:dyDescent="0.3">
      <c r="A291" s="538"/>
      <c r="B291" s="469"/>
      <c r="C291" s="469"/>
      <c r="D291" s="539"/>
      <c r="E291" s="544">
        <v>633004</v>
      </c>
      <c r="F291" s="545" t="s">
        <v>296</v>
      </c>
      <c r="G291" s="545">
        <v>1090</v>
      </c>
      <c r="H291" s="548">
        <v>112</v>
      </c>
      <c r="I291" s="548">
        <v>0</v>
      </c>
      <c r="J291" s="548">
        <v>0</v>
      </c>
      <c r="K291" s="548">
        <v>0</v>
      </c>
      <c r="L291" s="548">
        <v>0</v>
      </c>
      <c r="M291" s="550">
        <v>0</v>
      </c>
    </row>
    <row r="292" spans="1:13" x14ac:dyDescent="0.3">
      <c r="A292" s="538"/>
      <c r="B292" s="469"/>
      <c r="C292" s="469"/>
      <c r="D292" s="539" t="s">
        <v>316</v>
      </c>
      <c r="E292" s="508">
        <v>633004</v>
      </c>
      <c r="F292" s="71" t="s">
        <v>296</v>
      </c>
      <c r="G292" s="71">
        <v>802</v>
      </c>
      <c r="H292" s="541">
        <v>2799</v>
      </c>
      <c r="I292" s="541">
        <v>482</v>
      </c>
      <c r="J292" s="541">
        <v>482</v>
      </c>
      <c r="K292" s="541">
        <v>500</v>
      </c>
      <c r="L292" s="541">
        <v>600</v>
      </c>
      <c r="M292" s="543">
        <v>600</v>
      </c>
    </row>
    <row r="293" spans="1:13" x14ac:dyDescent="0.3">
      <c r="A293" s="538"/>
      <c r="B293" s="469"/>
      <c r="C293" s="469"/>
      <c r="D293" s="539"/>
      <c r="E293" s="544">
        <v>633005</v>
      </c>
      <c r="F293" s="545" t="s">
        <v>319</v>
      </c>
      <c r="G293" s="545">
        <v>0</v>
      </c>
      <c r="H293" s="548">
        <v>0</v>
      </c>
      <c r="I293" s="548">
        <v>0</v>
      </c>
      <c r="J293" s="548">
        <v>0</v>
      </c>
      <c r="K293" s="548">
        <v>0</v>
      </c>
      <c r="L293" s="548">
        <v>0</v>
      </c>
      <c r="M293" s="550">
        <v>0</v>
      </c>
    </row>
    <row r="294" spans="1:13" x14ac:dyDescent="0.3">
      <c r="A294" s="538"/>
      <c r="B294" s="469"/>
      <c r="C294" s="469"/>
      <c r="D294" s="539"/>
      <c r="E294" s="508">
        <v>633006</v>
      </c>
      <c r="F294" s="71" t="s">
        <v>30</v>
      </c>
      <c r="G294" s="71">
        <v>3251</v>
      </c>
      <c r="H294" s="541">
        <v>4280</v>
      </c>
      <c r="I294" s="541">
        <v>5512</v>
      </c>
      <c r="J294" s="541">
        <v>5512</v>
      </c>
      <c r="K294" s="541">
        <v>5560</v>
      </c>
      <c r="L294" s="541">
        <v>5700</v>
      </c>
      <c r="M294" s="543">
        <v>5700</v>
      </c>
    </row>
    <row r="295" spans="1:13" x14ac:dyDescent="0.3">
      <c r="A295" s="538"/>
      <c r="B295" s="469"/>
      <c r="C295" s="469"/>
      <c r="D295" s="539"/>
      <c r="E295" s="544">
        <v>633006</v>
      </c>
      <c r="F295" s="545" t="s">
        <v>30</v>
      </c>
      <c r="G295" s="545">
        <v>4366</v>
      </c>
      <c r="H295" s="548">
        <v>1302</v>
      </c>
      <c r="I295" s="548">
        <v>0</v>
      </c>
      <c r="J295" s="548">
        <v>0</v>
      </c>
      <c r="K295" s="548">
        <v>0</v>
      </c>
      <c r="L295" s="548">
        <v>0</v>
      </c>
      <c r="M295" s="550">
        <v>0</v>
      </c>
    </row>
    <row r="296" spans="1:13" x14ac:dyDescent="0.3">
      <c r="A296" s="538"/>
      <c r="B296" s="469"/>
      <c r="C296" s="469"/>
      <c r="D296" s="539" t="s">
        <v>316</v>
      </c>
      <c r="E296" s="508">
        <v>633006</v>
      </c>
      <c r="F296" s="71" t="s">
        <v>30</v>
      </c>
      <c r="G296" s="71">
        <v>2198</v>
      </c>
      <c r="H296" s="541">
        <v>3175</v>
      </c>
      <c r="I296" s="541">
        <v>1000</v>
      </c>
      <c r="J296" s="541">
        <v>1000</v>
      </c>
      <c r="K296" s="541">
        <v>1000</v>
      </c>
      <c r="L296" s="541">
        <v>1000</v>
      </c>
      <c r="M296" s="543">
        <v>1000</v>
      </c>
    </row>
    <row r="297" spans="1:13" x14ac:dyDescent="0.3">
      <c r="A297" s="538"/>
      <c r="B297" s="469"/>
      <c r="C297" s="469"/>
      <c r="D297" s="539"/>
      <c r="E297" s="508">
        <v>633009</v>
      </c>
      <c r="F297" s="71" t="s">
        <v>297</v>
      </c>
      <c r="G297" s="71">
        <v>1095</v>
      </c>
      <c r="H297" s="541">
        <v>1973</v>
      </c>
      <c r="I297" s="541">
        <v>4683</v>
      </c>
      <c r="J297" s="541">
        <v>4683</v>
      </c>
      <c r="K297" s="541">
        <v>4700</v>
      </c>
      <c r="L297" s="541">
        <v>4800</v>
      </c>
      <c r="M297" s="543">
        <v>4800</v>
      </c>
    </row>
    <row r="298" spans="1:13" x14ac:dyDescent="0.3">
      <c r="A298" s="538"/>
      <c r="B298" s="469"/>
      <c r="C298" s="469"/>
      <c r="D298" s="539"/>
      <c r="E298" s="544">
        <v>633009</v>
      </c>
      <c r="F298" s="545" t="s">
        <v>297</v>
      </c>
      <c r="G298" s="545">
        <v>293</v>
      </c>
      <c r="H298" s="548">
        <v>451</v>
      </c>
      <c r="I298" s="548">
        <v>0</v>
      </c>
      <c r="J298" s="548">
        <v>0</v>
      </c>
      <c r="K298" s="548">
        <v>0</v>
      </c>
      <c r="L298" s="548">
        <v>0</v>
      </c>
      <c r="M298" s="550">
        <v>0</v>
      </c>
    </row>
    <row r="299" spans="1:13" x14ac:dyDescent="0.3">
      <c r="A299" s="538"/>
      <c r="B299" s="469"/>
      <c r="C299" s="469"/>
      <c r="D299" s="539" t="s">
        <v>316</v>
      </c>
      <c r="E299" s="508">
        <v>633009</v>
      </c>
      <c r="F299" s="71" t="s">
        <v>297</v>
      </c>
      <c r="G299" s="71">
        <v>2033</v>
      </c>
      <c r="H299" s="541">
        <v>2545</v>
      </c>
      <c r="I299" s="541">
        <v>420</v>
      </c>
      <c r="J299" s="541">
        <v>420</v>
      </c>
      <c r="K299" s="541">
        <v>450</v>
      </c>
      <c r="L299" s="541">
        <v>500</v>
      </c>
      <c r="M299" s="543">
        <v>500</v>
      </c>
    </row>
    <row r="300" spans="1:13" x14ac:dyDescent="0.3">
      <c r="A300" s="538"/>
      <c r="B300" s="469"/>
      <c r="C300" s="469"/>
      <c r="D300" s="539"/>
      <c r="E300" s="508">
        <v>633010</v>
      </c>
      <c r="F300" s="71" t="s">
        <v>298</v>
      </c>
      <c r="G300" s="71">
        <v>0</v>
      </c>
      <c r="H300" s="541">
        <v>431</v>
      </c>
      <c r="I300" s="541">
        <v>34</v>
      </c>
      <c r="J300" s="541">
        <v>34</v>
      </c>
      <c r="K300" s="541">
        <v>50</v>
      </c>
      <c r="L300" s="541">
        <v>100</v>
      </c>
      <c r="M300" s="543">
        <v>100</v>
      </c>
    </row>
    <row r="301" spans="1:13" x14ac:dyDescent="0.3">
      <c r="A301" s="538"/>
      <c r="B301" s="469"/>
      <c r="C301" s="469"/>
      <c r="D301" s="539"/>
      <c r="E301" s="546">
        <v>633010</v>
      </c>
      <c r="F301" s="547" t="s">
        <v>298</v>
      </c>
      <c r="G301" s="547">
        <v>34</v>
      </c>
      <c r="H301" s="548">
        <v>0</v>
      </c>
      <c r="I301" s="548">
        <v>0</v>
      </c>
      <c r="J301" s="548">
        <v>0</v>
      </c>
      <c r="K301" s="548">
        <v>0</v>
      </c>
      <c r="L301" s="548">
        <v>0</v>
      </c>
      <c r="M301" s="550">
        <v>0</v>
      </c>
    </row>
    <row r="302" spans="1:13" x14ac:dyDescent="0.3">
      <c r="A302" s="538"/>
      <c r="B302" s="469"/>
      <c r="C302" s="469"/>
      <c r="D302" s="539" t="s">
        <v>315</v>
      </c>
      <c r="E302" s="508">
        <v>633013</v>
      </c>
      <c r="F302" s="71" t="s">
        <v>311</v>
      </c>
      <c r="G302" s="71">
        <v>983</v>
      </c>
      <c r="H302" s="541">
        <v>660</v>
      </c>
      <c r="I302" s="541">
        <v>661</v>
      </c>
      <c r="J302" s="541">
        <v>661</v>
      </c>
      <c r="K302" s="541">
        <v>700</v>
      </c>
      <c r="L302" s="541">
        <v>750</v>
      </c>
      <c r="M302" s="543">
        <v>750</v>
      </c>
    </row>
    <row r="303" spans="1:13" x14ac:dyDescent="0.3">
      <c r="A303" s="538"/>
      <c r="B303" s="469"/>
      <c r="C303" s="469"/>
      <c r="D303" s="539"/>
      <c r="E303" s="546">
        <v>633013</v>
      </c>
      <c r="F303" s="547" t="s">
        <v>311</v>
      </c>
      <c r="G303" s="547">
        <v>0</v>
      </c>
      <c r="H303" s="548">
        <v>69</v>
      </c>
      <c r="I303" s="548">
        <v>0</v>
      </c>
      <c r="J303" s="548">
        <v>0</v>
      </c>
      <c r="K303" s="548">
        <v>0</v>
      </c>
      <c r="L303" s="548">
        <v>0</v>
      </c>
      <c r="M303" s="550">
        <v>0</v>
      </c>
    </row>
    <row r="304" spans="1:13" x14ac:dyDescent="0.3">
      <c r="A304" s="538"/>
      <c r="B304" s="469"/>
      <c r="C304" s="469"/>
      <c r="D304" s="539" t="s">
        <v>316</v>
      </c>
      <c r="E304" s="508">
        <v>633013</v>
      </c>
      <c r="F304" s="71" t="s">
        <v>311</v>
      </c>
      <c r="G304" s="71">
        <v>348</v>
      </c>
      <c r="H304" s="541">
        <v>0</v>
      </c>
      <c r="I304" s="541">
        <v>0</v>
      </c>
      <c r="J304" s="541">
        <v>0</v>
      </c>
      <c r="K304" s="541">
        <v>0</v>
      </c>
      <c r="L304" s="541">
        <v>0</v>
      </c>
      <c r="M304" s="543">
        <v>0</v>
      </c>
    </row>
    <row r="305" spans="1:14" x14ac:dyDescent="0.3">
      <c r="A305" s="538"/>
      <c r="B305" s="469"/>
      <c r="C305" s="469"/>
      <c r="D305" s="539"/>
      <c r="E305" s="508">
        <v>633015</v>
      </c>
      <c r="F305" s="71" t="s">
        <v>320</v>
      </c>
      <c r="G305" s="71">
        <v>113</v>
      </c>
      <c r="H305" s="541">
        <v>124</v>
      </c>
      <c r="I305" s="541">
        <v>662</v>
      </c>
      <c r="J305" s="541">
        <v>662</v>
      </c>
      <c r="K305" s="541">
        <v>670</v>
      </c>
      <c r="L305" s="541">
        <v>700</v>
      </c>
      <c r="M305" s="543">
        <v>700</v>
      </c>
    </row>
    <row r="306" spans="1:14" x14ac:dyDescent="0.3">
      <c r="A306" s="538"/>
      <c r="B306" s="469"/>
      <c r="C306" s="469"/>
      <c r="D306" s="539"/>
      <c r="E306" s="546">
        <v>633015</v>
      </c>
      <c r="F306" s="547" t="s">
        <v>321</v>
      </c>
      <c r="G306" s="549">
        <v>20</v>
      </c>
      <c r="H306" s="548">
        <v>0</v>
      </c>
      <c r="I306" s="548">
        <v>0</v>
      </c>
      <c r="J306" s="548">
        <v>0</v>
      </c>
      <c r="K306" s="548">
        <v>0</v>
      </c>
      <c r="L306" s="548">
        <v>0</v>
      </c>
      <c r="M306" s="550">
        <v>0</v>
      </c>
    </row>
    <row r="307" spans="1:14" x14ac:dyDescent="0.3">
      <c r="A307" s="538"/>
      <c r="B307" s="469"/>
      <c r="C307" s="469"/>
      <c r="D307" s="539" t="s">
        <v>315</v>
      </c>
      <c r="E307" s="504">
        <v>634</v>
      </c>
      <c r="F307" s="505" t="s">
        <v>201</v>
      </c>
      <c r="G307" s="506">
        <f t="shared" ref="G307:M307" si="37">G308</f>
        <v>0</v>
      </c>
      <c r="H307" s="506">
        <f t="shared" si="37"/>
        <v>0</v>
      </c>
      <c r="I307" s="506">
        <f t="shared" si="37"/>
        <v>0</v>
      </c>
      <c r="J307" s="506">
        <f t="shared" si="37"/>
        <v>0</v>
      </c>
      <c r="K307" s="506">
        <f t="shared" si="37"/>
        <v>0</v>
      </c>
      <c r="L307" s="506">
        <f t="shared" si="37"/>
        <v>0</v>
      </c>
      <c r="M307" s="505">
        <f t="shared" si="37"/>
        <v>0</v>
      </c>
    </row>
    <row r="308" spans="1:14" x14ac:dyDescent="0.3">
      <c r="A308" s="538"/>
      <c r="B308" s="469"/>
      <c r="C308" s="469"/>
      <c r="D308" s="539"/>
      <c r="E308" s="508">
        <v>634004</v>
      </c>
      <c r="F308" s="71" t="s">
        <v>362</v>
      </c>
      <c r="G308" s="509">
        <v>0</v>
      </c>
      <c r="H308" s="541">
        <v>0</v>
      </c>
      <c r="I308" s="541">
        <v>0</v>
      </c>
      <c r="J308" s="541">
        <v>0</v>
      </c>
      <c r="K308" s="541">
        <v>0</v>
      </c>
      <c r="L308" s="541">
        <v>0</v>
      </c>
      <c r="M308" s="543">
        <v>0</v>
      </c>
      <c r="N308" s="624"/>
    </row>
    <row r="309" spans="1:14" x14ac:dyDescent="0.3">
      <c r="A309" s="538"/>
      <c r="B309" s="469"/>
      <c r="C309" s="469"/>
      <c r="D309" s="539" t="s">
        <v>315</v>
      </c>
      <c r="E309" s="504">
        <v>635</v>
      </c>
      <c r="F309" s="505" t="s">
        <v>299</v>
      </c>
      <c r="G309" s="506">
        <f>G310+G311+G313+G314+G315</f>
        <v>5325</v>
      </c>
      <c r="H309" s="506">
        <f>H310+H311+H312+H313+H314+H315</f>
        <v>1716</v>
      </c>
      <c r="I309" s="506">
        <f>I310+I311+I313+I314+I315+I312</f>
        <v>3969</v>
      </c>
      <c r="J309" s="506">
        <f>J310+J311+J313+J314+J315+J312</f>
        <v>3969</v>
      </c>
      <c r="K309" s="506">
        <f>K310+K311+K313+K314+K315+K312</f>
        <v>4200</v>
      </c>
      <c r="L309" s="506">
        <f>L310+L311+L313+L314+L315+L312</f>
        <v>4600</v>
      </c>
      <c r="M309" s="505">
        <f>M310+M311+M313+M314+M315+M312</f>
        <v>4600</v>
      </c>
    </row>
    <row r="310" spans="1:14" x14ac:dyDescent="0.3">
      <c r="A310" s="551"/>
      <c r="B310" s="552"/>
      <c r="C310" s="552"/>
      <c r="D310" s="553"/>
      <c r="E310" s="508">
        <v>635001</v>
      </c>
      <c r="F310" s="71" t="s">
        <v>295</v>
      </c>
      <c r="G310" s="513">
        <v>1777</v>
      </c>
      <c r="H310" s="513">
        <v>205</v>
      </c>
      <c r="I310" s="513">
        <v>552</v>
      </c>
      <c r="J310" s="513">
        <v>552</v>
      </c>
      <c r="K310" s="513">
        <v>600</v>
      </c>
      <c r="L310" s="509">
        <v>700</v>
      </c>
      <c r="M310" s="71">
        <v>700</v>
      </c>
    </row>
    <row r="311" spans="1:14" x14ac:dyDescent="0.3">
      <c r="A311" s="551"/>
      <c r="B311" s="552"/>
      <c r="C311" s="552"/>
      <c r="D311" s="553"/>
      <c r="E311" s="508">
        <v>635002</v>
      </c>
      <c r="F311" s="71" t="s">
        <v>29</v>
      </c>
      <c r="G311" s="513">
        <v>0</v>
      </c>
      <c r="H311" s="513">
        <v>0</v>
      </c>
      <c r="I311" s="513">
        <v>551</v>
      </c>
      <c r="J311" s="513">
        <v>551</v>
      </c>
      <c r="K311" s="513">
        <v>600</v>
      </c>
      <c r="L311" s="509">
        <v>700</v>
      </c>
      <c r="M311" s="71">
        <v>700</v>
      </c>
    </row>
    <row r="312" spans="1:14" x14ac:dyDescent="0.3">
      <c r="A312" s="551"/>
      <c r="B312" s="552"/>
      <c r="C312" s="552"/>
      <c r="D312" s="553"/>
      <c r="E312" s="546">
        <v>635004</v>
      </c>
      <c r="F312" s="547" t="s">
        <v>296</v>
      </c>
      <c r="G312" s="738">
        <v>0</v>
      </c>
      <c r="H312" s="738">
        <v>298</v>
      </c>
      <c r="I312" s="738">
        <v>0</v>
      </c>
      <c r="J312" s="738">
        <v>0</v>
      </c>
      <c r="K312" s="738">
        <v>0</v>
      </c>
      <c r="L312" s="549">
        <v>0</v>
      </c>
      <c r="M312" s="547">
        <v>0</v>
      </c>
    </row>
    <row r="313" spans="1:14" x14ac:dyDescent="0.3">
      <c r="A313" s="551"/>
      <c r="B313" s="552"/>
      <c r="C313" s="552"/>
      <c r="D313" s="553"/>
      <c r="E313" s="508">
        <v>635004</v>
      </c>
      <c r="F313" s="71" t="s">
        <v>296</v>
      </c>
      <c r="G313" s="525">
        <v>526</v>
      </c>
      <c r="H313" s="554">
        <v>1088</v>
      </c>
      <c r="I313" s="554">
        <v>1433</v>
      </c>
      <c r="J313" s="554">
        <v>1433</v>
      </c>
      <c r="K313" s="554">
        <v>1500</v>
      </c>
      <c r="L313" s="541">
        <v>1600</v>
      </c>
      <c r="M313" s="543">
        <v>1600</v>
      </c>
    </row>
    <row r="314" spans="1:14" x14ac:dyDescent="0.3">
      <c r="A314" s="551"/>
      <c r="B314" s="552"/>
      <c r="C314" s="552"/>
      <c r="D314" s="553"/>
      <c r="E314" s="508">
        <v>635006</v>
      </c>
      <c r="F314" s="71" t="s">
        <v>47</v>
      </c>
      <c r="G314" s="525">
        <v>1575</v>
      </c>
      <c r="H314" s="554">
        <v>125</v>
      </c>
      <c r="I314" s="554">
        <v>1433</v>
      </c>
      <c r="J314" s="554">
        <v>1433</v>
      </c>
      <c r="K314" s="554">
        <v>1500</v>
      </c>
      <c r="L314" s="541">
        <v>1600</v>
      </c>
      <c r="M314" s="543">
        <v>1600</v>
      </c>
    </row>
    <row r="315" spans="1:14" x14ac:dyDescent="0.3">
      <c r="A315" s="551"/>
      <c r="B315" s="552"/>
      <c r="C315" s="552"/>
      <c r="D315" s="553"/>
      <c r="E315" s="555">
        <v>635006</v>
      </c>
      <c r="F315" s="556" t="s">
        <v>47</v>
      </c>
      <c r="G315" s="557">
        <v>1447</v>
      </c>
      <c r="H315" s="563">
        <v>0</v>
      </c>
      <c r="I315" s="563">
        <v>0</v>
      </c>
      <c r="J315" s="563">
        <v>0</v>
      </c>
      <c r="K315" s="563">
        <v>0</v>
      </c>
      <c r="L315" s="548">
        <v>0</v>
      </c>
      <c r="M315" s="550">
        <v>0</v>
      </c>
    </row>
    <row r="316" spans="1:14" x14ac:dyDescent="0.3">
      <c r="A316" s="551"/>
      <c r="B316" s="552"/>
      <c r="C316" s="552"/>
      <c r="D316" s="539" t="s">
        <v>315</v>
      </c>
      <c r="E316" s="558">
        <v>637</v>
      </c>
      <c r="F316" s="559" t="s">
        <v>48</v>
      </c>
      <c r="G316" s="506">
        <f>G318+G319+G322+G323+G325+G326+G328+G329+G332+G330+G334+G335+G336+G338+G339+G340</f>
        <v>11791</v>
      </c>
      <c r="H316" s="506">
        <f t="shared" ref="H316:M316" si="38">H318+H319+H322+H323+H325+H326+H328+H329+H330+H332+H334+H335+H336+H338+H339+H340</f>
        <v>11166</v>
      </c>
      <c r="I316" s="506">
        <f t="shared" si="38"/>
        <v>17024</v>
      </c>
      <c r="J316" s="506">
        <f t="shared" si="38"/>
        <v>17024</v>
      </c>
      <c r="K316" s="506">
        <f t="shared" si="38"/>
        <v>17360</v>
      </c>
      <c r="L316" s="506">
        <f t="shared" si="38"/>
        <v>17700</v>
      </c>
      <c r="M316" s="505">
        <f t="shared" si="38"/>
        <v>17700</v>
      </c>
    </row>
    <row r="317" spans="1:14" x14ac:dyDescent="0.3">
      <c r="A317" s="551"/>
      <c r="B317" s="552"/>
      <c r="C317" s="552"/>
      <c r="D317" s="539" t="s">
        <v>316</v>
      </c>
      <c r="E317" s="558">
        <v>637</v>
      </c>
      <c r="F317" s="559" t="s">
        <v>48</v>
      </c>
      <c r="G317" s="739">
        <f>G320+G321+G324+G327+G331+G333+G337</f>
        <v>4399</v>
      </c>
      <c r="H317" s="739">
        <f>H320+H321+H324+H327+H331+H333+H337+H340</f>
        <v>6158</v>
      </c>
      <c r="I317" s="739">
        <f>I320+I321+I324+I327+I331+I333+I337</f>
        <v>2464</v>
      </c>
      <c r="J317" s="739">
        <f>J320+J321+J324+J327+J331+J333+J337</f>
        <v>2464</v>
      </c>
      <c r="K317" s="739">
        <f>K320+K321+K324+K327+K331+K333+K337</f>
        <v>2580</v>
      </c>
      <c r="L317" s="506">
        <f>L320+L321+L324+L327+L331+L333+L337</f>
        <v>2590</v>
      </c>
      <c r="M317" s="505">
        <f>M320+M321+M324+M327+M331+M333+M337</f>
        <v>2590</v>
      </c>
    </row>
    <row r="318" spans="1:14" x14ac:dyDescent="0.3">
      <c r="A318" s="551"/>
      <c r="B318" s="552"/>
      <c r="C318" s="552"/>
      <c r="D318" s="553"/>
      <c r="E318" s="524">
        <v>637001</v>
      </c>
      <c r="F318" s="525" t="s">
        <v>312</v>
      </c>
      <c r="G318" s="525">
        <v>540</v>
      </c>
      <c r="H318" s="554">
        <v>612</v>
      </c>
      <c r="I318" s="554">
        <v>553</v>
      </c>
      <c r="J318" s="554">
        <v>553</v>
      </c>
      <c r="K318" s="554">
        <v>600</v>
      </c>
      <c r="L318" s="541">
        <v>700</v>
      </c>
      <c r="M318" s="543">
        <v>700</v>
      </c>
    </row>
    <row r="319" spans="1:14" x14ac:dyDescent="0.3">
      <c r="A319" s="551"/>
      <c r="B319" s="552"/>
      <c r="C319" s="552"/>
      <c r="D319" s="553"/>
      <c r="E319" s="560">
        <v>637001</v>
      </c>
      <c r="F319" s="556" t="s">
        <v>312</v>
      </c>
      <c r="G319" s="556">
        <v>93</v>
      </c>
      <c r="H319" s="563">
        <v>165</v>
      </c>
      <c r="I319" s="563">
        <v>0</v>
      </c>
      <c r="J319" s="563">
        <v>0</v>
      </c>
      <c r="K319" s="563">
        <v>0</v>
      </c>
      <c r="L319" s="548">
        <v>0</v>
      </c>
      <c r="M319" s="550">
        <v>0</v>
      </c>
    </row>
    <row r="320" spans="1:14" x14ac:dyDescent="0.3">
      <c r="A320" s="551"/>
      <c r="B320" s="552"/>
      <c r="C320" s="552"/>
      <c r="D320" s="539" t="s">
        <v>316</v>
      </c>
      <c r="E320" s="524">
        <v>637001</v>
      </c>
      <c r="F320" s="525" t="s">
        <v>312</v>
      </c>
      <c r="G320" s="525">
        <v>1410</v>
      </c>
      <c r="H320" s="554">
        <v>1619</v>
      </c>
      <c r="I320" s="554">
        <v>700</v>
      </c>
      <c r="J320" s="554">
        <v>700</v>
      </c>
      <c r="K320" s="554">
        <v>700</v>
      </c>
      <c r="L320" s="541">
        <v>700</v>
      </c>
      <c r="M320" s="543">
        <v>700</v>
      </c>
    </row>
    <row r="321" spans="1:14" x14ac:dyDescent="0.3">
      <c r="A321" s="551"/>
      <c r="B321" s="552"/>
      <c r="C321" s="552"/>
      <c r="D321" s="539" t="s">
        <v>316</v>
      </c>
      <c r="E321" s="524">
        <v>637002</v>
      </c>
      <c r="F321" s="525" t="s">
        <v>357</v>
      </c>
      <c r="G321" s="525">
        <v>16</v>
      </c>
      <c r="H321" s="554">
        <v>136</v>
      </c>
      <c r="I321" s="554">
        <v>0</v>
      </c>
      <c r="J321" s="554">
        <v>0</v>
      </c>
      <c r="K321" s="554">
        <v>0</v>
      </c>
      <c r="L321" s="541">
        <v>0</v>
      </c>
      <c r="M321" s="543">
        <v>0</v>
      </c>
    </row>
    <row r="322" spans="1:14" x14ac:dyDescent="0.3">
      <c r="A322" s="551"/>
      <c r="B322" s="552"/>
      <c r="C322" s="552"/>
      <c r="D322" s="553"/>
      <c r="E322" s="518">
        <v>637004</v>
      </c>
      <c r="F322" s="71" t="s">
        <v>52</v>
      </c>
      <c r="G322" s="525">
        <v>3000</v>
      </c>
      <c r="H322" s="554">
        <v>1995</v>
      </c>
      <c r="I322" s="554">
        <v>6614</v>
      </c>
      <c r="J322" s="554">
        <v>6614</v>
      </c>
      <c r="K322" s="554">
        <v>6700</v>
      </c>
      <c r="L322" s="541">
        <v>6700</v>
      </c>
      <c r="M322" s="543">
        <v>6700</v>
      </c>
    </row>
    <row r="323" spans="1:14" x14ac:dyDescent="0.3">
      <c r="A323" s="551"/>
      <c r="B323" s="552"/>
      <c r="C323" s="552"/>
      <c r="D323" s="553"/>
      <c r="E323" s="561">
        <v>637004</v>
      </c>
      <c r="F323" s="545" t="s">
        <v>52</v>
      </c>
      <c r="G323" s="556">
        <v>429</v>
      </c>
      <c r="H323" s="563">
        <v>962</v>
      </c>
      <c r="I323" s="563">
        <v>0</v>
      </c>
      <c r="J323" s="563">
        <v>0</v>
      </c>
      <c r="K323" s="563">
        <v>0</v>
      </c>
      <c r="L323" s="548">
        <v>0</v>
      </c>
      <c r="M323" s="550">
        <v>0</v>
      </c>
    </row>
    <row r="324" spans="1:14" x14ac:dyDescent="0.3">
      <c r="A324" s="551"/>
      <c r="B324" s="552"/>
      <c r="C324" s="552"/>
      <c r="D324" s="539" t="s">
        <v>316</v>
      </c>
      <c r="E324" s="518">
        <v>637004</v>
      </c>
      <c r="F324" s="71" t="s">
        <v>52</v>
      </c>
      <c r="G324" s="525">
        <v>989</v>
      </c>
      <c r="H324" s="554">
        <v>2756</v>
      </c>
      <c r="I324" s="554">
        <v>1000</v>
      </c>
      <c r="J324" s="554">
        <v>1000</v>
      </c>
      <c r="K324" s="554">
        <v>1100</v>
      </c>
      <c r="L324" s="541">
        <v>1100</v>
      </c>
      <c r="M324" s="543">
        <v>1100</v>
      </c>
    </row>
    <row r="325" spans="1:14" x14ac:dyDescent="0.3">
      <c r="A325" s="551"/>
      <c r="B325" s="552"/>
      <c r="C325" s="552"/>
      <c r="D325" s="553"/>
      <c r="E325" s="518">
        <v>637005</v>
      </c>
      <c r="F325" s="71" t="s">
        <v>313</v>
      </c>
      <c r="G325" s="525">
        <v>410</v>
      </c>
      <c r="H325" s="554">
        <v>517</v>
      </c>
      <c r="I325" s="554">
        <v>1588</v>
      </c>
      <c r="J325" s="554">
        <v>1588</v>
      </c>
      <c r="K325" s="554">
        <v>1600</v>
      </c>
      <c r="L325" s="541">
        <v>1700</v>
      </c>
      <c r="M325" s="543">
        <v>1700</v>
      </c>
    </row>
    <row r="326" spans="1:14" x14ac:dyDescent="0.3">
      <c r="A326" s="551"/>
      <c r="B326" s="552"/>
      <c r="C326" s="552"/>
      <c r="D326" s="553"/>
      <c r="E326" s="561">
        <v>637005</v>
      </c>
      <c r="F326" s="545" t="s">
        <v>313</v>
      </c>
      <c r="G326" s="556">
        <v>85</v>
      </c>
      <c r="H326" s="563">
        <v>131</v>
      </c>
      <c r="I326" s="563">
        <v>0</v>
      </c>
      <c r="J326" s="563">
        <v>0</v>
      </c>
      <c r="K326" s="563">
        <v>0</v>
      </c>
      <c r="L326" s="548">
        <v>0</v>
      </c>
      <c r="M326" s="550">
        <v>0</v>
      </c>
    </row>
    <row r="327" spans="1:14" x14ac:dyDescent="0.3">
      <c r="A327" s="551"/>
      <c r="B327" s="552"/>
      <c r="C327" s="552"/>
      <c r="D327" s="539" t="s">
        <v>316</v>
      </c>
      <c r="E327" s="518">
        <v>637005</v>
      </c>
      <c r="F327" s="71" t="s">
        <v>313</v>
      </c>
      <c r="G327" s="525">
        <v>199</v>
      </c>
      <c r="H327" s="554">
        <v>104</v>
      </c>
      <c r="I327" s="554">
        <v>0</v>
      </c>
      <c r="J327" s="554">
        <v>0</v>
      </c>
      <c r="K327" s="554">
        <v>0</v>
      </c>
      <c r="L327" s="541">
        <v>0</v>
      </c>
      <c r="M327" s="543">
        <v>0</v>
      </c>
    </row>
    <row r="328" spans="1:14" x14ac:dyDescent="0.3">
      <c r="A328" s="551"/>
      <c r="B328" s="552"/>
      <c r="C328" s="552"/>
      <c r="D328" s="553"/>
      <c r="E328" s="518">
        <v>637006</v>
      </c>
      <c r="F328" s="71" t="s">
        <v>300</v>
      </c>
      <c r="G328" s="525">
        <v>40</v>
      </c>
      <c r="H328" s="554">
        <v>105</v>
      </c>
      <c r="I328" s="554">
        <v>221</v>
      </c>
      <c r="J328" s="554">
        <v>221</v>
      </c>
      <c r="K328" s="554">
        <v>230</v>
      </c>
      <c r="L328" s="541">
        <v>250</v>
      </c>
      <c r="M328" s="543">
        <v>250</v>
      </c>
    </row>
    <row r="329" spans="1:14" x14ac:dyDescent="0.3">
      <c r="A329" s="551"/>
      <c r="B329" s="552"/>
      <c r="C329" s="552"/>
      <c r="D329" s="553"/>
      <c r="E329" s="562">
        <v>637006</v>
      </c>
      <c r="F329" s="547" t="s">
        <v>300</v>
      </c>
      <c r="G329" s="564">
        <v>65</v>
      </c>
      <c r="H329" s="563">
        <v>0</v>
      </c>
      <c r="I329" s="563">
        <v>0</v>
      </c>
      <c r="J329" s="563">
        <v>0</v>
      </c>
      <c r="K329" s="563">
        <v>0</v>
      </c>
      <c r="L329" s="548">
        <v>0</v>
      </c>
      <c r="M329" s="550">
        <v>0</v>
      </c>
    </row>
    <row r="330" spans="1:14" x14ac:dyDescent="0.3">
      <c r="A330" s="551"/>
      <c r="B330" s="552"/>
      <c r="C330" s="552"/>
      <c r="D330" s="553"/>
      <c r="E330" s="518">
        <v>637012</v>
      </c>
      <c r="F330" s="71" t="s">
        <v>54</v>
      </c>
      <c r="G330" s="525">
        <v>470</v>
      </c>
      <c r="H330" s="554">
        <v>637</v>
      </c>
      <c r="I330" s="554">
        <v>771</v>
      </c>
      <c r="J330" s="554">
        <v>771</v>
      </c>
      <c r="K330" s="554">
        <v>800</v>
      </c>
      <c r="L330" s="541">
        <v>800</v>
      </c>
      <c r="M330" s="543">
        <v>800</v>
      </c>
    </row>
    <row r="331" spans="1:14" x14ac:dyDescent="0.3">
      <c r="A331" s="551"/>
      <c r="B331" s="552"/>
      <c r="C331" s="552"/>
      <c r="D331" s="539" t="s">
        <v>316</v>
      </c>
      <c r="E331" s="518">
        <v>637012</v>
      </c>
      <c r="F331" s="71" t="s">
        <v>54</v>
      </c>
      <c r="G331" s="525">
        <v>8</v>
      </c>
      <c r="H331" s="554">
        <v>4</v>
      </c>
      <c r="I331" s="554">
        <v>0</v>
      </c>
      <c r="J331" s="554">
        <v>0</v>
      </c>
      <c r="K331" s="554">
        <v>0</v>
      </c>
      <c r="L331" s="541">
        <v>0</v>
      </c>
      <c r="M331" s="543">
        <v>0</v>
      </c>
    </row>
    <row r="332" spans="1:14" x14ac:dyDescent="0.3">
      <c r="A332" s="551"/>
      <c r="B332" s="552"/>
      <c r="C332" s="552"/>
      <c r="D332" s="553"/>
      <c r="E332" s="518">
        <v>637014</v>
      </c>
      <c r="F332" s="71" t="s">
        <v>55</v>
      </c>
      <c r="G332" s="525">
        <v>2553</v>
      </c>
      <c r="H332" s="554">
        <v>2516</v>
      </c>
      <c r="I332" s="554">
        <v>4410</v>
      </c>
      <c r="J332" s="554">
        <v>4410</v>
      </c>
      <c r="K332" s="554">
        <v>4500</v>
      </c>
      <c r="L332" s="541">
        <v>4600</v>
      </c>
      <c r="M332" s="543">
        <v>4600</v>
      </c>
    </row>
    <row r="333" spans="1:14" x14ac:dyDescent="0.3">
      <c r="A333" s="551"/>
      <c r="B333" s="552"/>
      <c r="C333" s="552"/>
      <c r="D333" s="539" t="s">
        <v>316</v>
      </c>
      <c r="E333" s="518">
        <v>637014</v>
      </c>
      <c r="F333" s="71" t="s">
        <v>55</v>
      </c>
      <c r="G333" s="525">
        <v>1709</v>
      </c>
      <c r="H333" s="554">
        <v>1539</v>
      </c>
      <c r="I333" s="554">
        <v>764</v>
      </c>
      <c r="J333" s="554">
        <v>764</v>
      </c>
      <c r="K333" s="554">
        <v>780</v>
      </c>
      <c r="L333" s="541">
        <v>790</v>
      </c>
      <c r="M333" s="543">
        <v>790</v>
      </c>
    </row>
    <row r="334" spans="1:14" x14ac:dyDescent="0.3">
      <c r="A334" s="551"/>
      <c r="B334" s="552"/>
      <c r="C334" s="552"/>
      <c r="D334" s="553"/>
      <c r="E334" s="518">
        <v>637015</v>
      </c>
      <c r="F334" s="71" t="s">
        <v>56</v>
      </c>
      <c r="G334" s="525">
        <v>1094</v>
      </c>
      <c r="H334" s="554">
        <v>881</v>
      </c>
      <c r="I334" s="554">
        <v>1103</v>
      </c>
      <c r="J334" s="554">
        <v>1103</v>
      </c>
      <c r="K334" s="554">
        <v>1150</v>
      </c>
      <c r="L334" s="541">
        <v>1160</v>
      </c>
      <c r="M334" s="543">
        <v>1160</v>
      </c>
    </row>
    <row r="335" spans="1:14" x14ac:dyDescent="0.3">
      <c r="A335" s="551"/>
      <c r="B335" s="552"/>
      <c r="C335" s="552"/>
      <c r="D335" s="553"/>
      <c r="E335" s="561">
        <v>637015</v>
      </c>
      <c r="F335" s="545" t="s">
        <v>301</v>
      </c>
      <c r="G335" s="556">
        <v>0</v>
      </c>
      <c r="H335" s="563">
        <v>0</v>
      </c>
      <c r="I335" s="563">
        <v>0</v>
      </c>
      <c r="J335" s="563">
        <v>0</v>
      </c>
      <c r="K335" s="563">
        <v>0</v>
      </c>
      <c r="L335" s="548">
        <v>0</v>
      </c>
      <c r="M335" s="550">
        <v>0</v>
      </c>
    </row>
    <row r="336" spans="1:14" x14ac:dyDescent="0.3">
      <c r="A336" s="551"/>
      <c r="B336" s="552"/>
      <c r="C336" s="552"/>
      <c r="D336" s="553"/>
      <c r="E336" s="518">
        <v>637016</v>
      </c>
      <c r="F336" s="71" t="s">
        <v>57</v>
      </c>
      <c r="G336" s="525">
        <v>2036</v>
      </c>
      <c r="H336" s="554">
        <v>2405</v>
      </c>
      <c r="I336" s="554">
        <v>1764</v>
      </c>
      <c r="J336" s="554">
        <v>1764</v>
      </c>
      <c r="K336" s="554">
        <v>1780</v>
      </c>
      <c r="L336" s="541">
        <v>1790</v>
      </c>
      <c r="M336" s="543">
        <v>1790</v>
      </c>
      <c r="N336" s="4" t="s">
        <v>282</v>
      </c>
    </row>
    <row r="337" spans="1:14" x14ac:dyDescent="0.3">
      <c r="A337" s="551"/>
      <c r="B337" s="552"/>
      <c r="C337" s="552"/>
      <c r="D337" s="539" t="s">
        <v>316</v>
      </c>
      <c r="E337" s="518">
        <v>637016</v>
      </c>
      <c r="F337" s="71" t="s">
        <v>57</v>
      </c>
      <c r="G337" s="525">
        <v>68</v>
      </c>
      <c r="H337" s="554">
        <v>0</v>
      </c>
      <c r="I337" s="554">
        <v>0</v>
      </c>
      <c r="J337" s="554">
        <v>0</v>
      </c>
      <c r="K337" s="554">
        <v>0</v>
      </c>
      <c r="L337" s="541">
        <v>0</v>
      </c>
      <c r="M337" s="543">
        <v>0</v>
      </c>
      <c r="N337" s="4"/>
    </row>
    <row r="338" spans="1:14" x14ac:dyDescent="0.3">
      <c r="A338" s="551"/>
      <c r="B338" s="552"/>
      <c r="C338" s="552"/>
      <c r="D338" s="553"/>
      <c r="E338" s="524">
        <v>637027</v>
      </c>
      <c r="F338" s="525" t="s">
        <v>322</v>
      </c>
      <c r="G338" s="525">
        <v>976</v>
      </c>
      <c r="H338" s="554">
        <v>240</v>
      </c>
      <c r="I338" s="554">
        <v>0</v>
      </c>
      <c r="J338" s="554">
        <v>0</v>
      </c>
      <c r="K338" s="554">
        <v>0</v>
      </c>
      <c r="L338" s="541">
        <v>0</v>
      </c>
      <c r="M338" s="543">
        <v>0</v>
      </c>
      <c r="N338" s="4"/>
    </row>
    <row r="339" spans="1:14" x14ac:dyDescent="0.3">
      <c r="A339" s="551"/>
      <c r="B339" s="552"/>
      <c r="C339" s="552"/>
      <c r="D339" s="553"/>
      <c r="E339" s="524">
        <v>637030</v>
      </c>
      <c r="F339" s="525" t="s">
        <v>323</v>
      </c>
      <c r="G339" s="525">
        <v>0</v>
      </c>
      <c r="H339" s="554">
        <v>0</v>
      </c>
      <c r="I339" s="554">
        <v>0</v>
      </c>
      <c r="J339" s="554">
        <v>0</v>
      </c>
      <c r="K339" s="554">
        <v>0</v>
      </c>
      <c r="L339" s="541">
        <v>0</v>
      </c>
      <c r="M339" s="543">
        <v>0</v>
      </c>
      <c r="N339" s="4"/>
    </row>
    <row r="340" spans="1:14" x14ac:dyDescent="0.3">
      <c r="A340" s="551"/>
      <c r="B340" s="552"/>
      <c r="C340" s="552"/>
      <c r="D340" s="565" t="s">
        <v>315</v>
      </c>
      <c r="E340" s="566">
        <v>637</v>
      </c>
      <c r="F340" s="567" t="s">
        <v>324</v>
      </c>
      <c r="G340" s="568">
        <v>0</v>
      </c>
      <c r="H340" s="569">
        <v>0</v>
      </c>
      <c r="I340" s="569">
        <v>0</v>
      </c>
      <c r="J340" s="569">
        <v>0</v>
      </c>
      <c r="K340" s="569">
        <v>0</v>
      </c>
      <c r="L340" s="860">
        <v>0</v>
      </c>
      <c r="M340" s="570">
        <v>0</v>
      </c>
    </row>
    <row r="341" spans="1:14" x14ac:dyDescent="0.3">
      <c r="A341" s="551"/>
      <c r="B341" s="552"/>
      <c r="C341" s="552"/>
      <c r="D341" s="539" t="s">
        <v>315</v>
      </c>
      <c r="E341" s="517">
        <v>642</v>
      </c>
      <c r="F341" s="505" t="s">
        <v>302</v>
      </c>
      <c r="G341" s="505">
        <f t="shared" ref="G341:L341" si="39">G343+G345</f>
        <v>550</v>
      </c>
      <c r="H341" s="540">
        <f t="shared" si="39"/>
        <v>478</v>
      </c>
      <c r="I341" s="540">
        <f t="shared" si="39"/>
        <v>0</v>
      </c>
      <c r="J341" s="540">
        <f t="shared" si="39"/>
        <v>0</v>
      </c>
      <c r="K341" s="540">
        <f t="shared" si="39"/>
        <v>0</v>
      </c>
      <c r="L341" s="540">
        <f t="shared" si="39"/>
        <v>0</v>
      </c>
      <c r="M341" s="542">
        <f>M343+M345</f>
        <v>0</v>
      </c>
    </row>
    <row r="342" spans="1:14" x14ac:dyDescent="0.3">
      <c r="A342" s="551"/>
      <c r="B342" s="552"/>
      <c r="C342" s="552"/>
      <c r="D342" s="539" t="s">
        <v>316</v>
      </c>
      <c r="E342" s="517">
        <v>642</v>
      </c>
      <c r="F342" s="505" t="s">
        <v>302</v>
      </c>
      <c r="G342" s="559">
        <f>G344</f>
        <v>130</v>
      </c>
      <c r="H342" s="540">
        <f>H344</f>
        <v>60</v>
      </c>
      <c r="I342" s="540">
        <v>0</v>
      </c>
      <c r="J342" s="540">
        <v>0</v>
      </c>
      <c r="K342" s="540">
        <v>0</v>
      </c>
      <c r="L342" s="540">
        <v>0</v>
      </c>
      <c r="M342" s="542">
        <v>0</v>
      </c>
    </row>
    <row r="343" spans="1:14" x14ac:dyDescent="0.3">
      <c r="A343" s="551"/>
      <c r="B343" s="552"/>
      <c r="C343" s="552"/>
      <c r="D343" s="539"/>
      <c r="E343" s="518">
        <v>642013</v>
      </c>
      <c r="F343" s="571" t="s">
        <v>303</v>
      </c>
      <c r="G343" s="625">
        <v>0</v>
      </c>
      <c r="H343" s="541">
        <v>0</v>
      </c>
      <c r="I343" s="541">
        <v>0</v>
      </c>
      <c r="J343" s="541">
        <v>0</v>
      </c>
      <c r="K343" s="541">
        <v>0</v>
      </c>
      <c r="L343" s="541">
        <v>0</v>
      </c>
      <c r="M343" s="543">
        <v>0</v>
      </c>
    </row>
    <row r="344" spans="1:14" x14ac:dyDescent="0.3">
      <c r="A344" s="551"/>
      <c r="B344" s="552"/>
      <c r="C344" s="552"/>
      <c r="D344" s="539" t="s">
        <v>316</v>
      </c>
      <c r="E344" s="518">
        <v>642015</v>
      </c>
      <c r="F344" s="531" t="s">
        <v>304</v>
      </c>
      <c r="G344" s="625">
        <v>130</v>
      </c>
      <c r="H344" s="541">
        <v>60</v>
      </c>
      <c r="I344" s="541">
        <v>0</v>
      </c>
      <c r="J344" s="541">
        <v>0</v>
      </c>
      <c r="K344" s="541">
        <v>0</v>
      </c>
      <c r="L344" s="541">
        <v>0</v>
      </c>
      <c r="M344" s="543">
        <v>0</v>
      </c>
    </row>
    <row r="345" spans="1:14" x14ac:dyDescent="0.3">
      <c r="A345" s="551"/>
      <c r="B345" s="552"/>
      <c r="C345" s="552"/>
      <c r="D345" s="539" t="s">
        <v>315</v>
      </c>
      <c r="E345" s="518">
        <v>642015</v>
      </c>
      <c r="F345" s="531" t="s">
        <v>304</v>
      </c>
      <c r="G345" s="626">
        <v>550</v>
      </c>
      <c r="H345" s="623">
        <v>478</v>
      </c>
      <c r="I345" s="623">
        <v>0</v>
      </c>
      <c r="J345" s="623">
        <v>0</v>
      </c>
      <c r="K345" s="623">
        <v>0</v>
      </c>
      <c r="L345" s="623">
        <v>0</v>
      </c>
      <c r="M345" s="593">
        <v>0</v>
      </c>
    </row>
    <row r="346" spans="1:14" x14ac:dyDescent="0.3">
      <c r="A346" s="572"/>
      <c r="B346" s="521">
        <v>3</v>
      </c>
      <c r="C346" s="521"/>
      <c r="D346" s="573"/>
      <c r="E346" s="967" t="s">
        <v>325</v>
      </c>
      <c r="F346" s="968"/>
      <c r="G346" s="523">
        <f t="shared" ref="G346:L346" si="40">G347+G348+G349</f>
        <v>4666</v>
      </c>
      <c r="H346" s="522">
        <f t="shared" si="40"/>
        <v>5003</v>
      </c>
      <c r="I346" s="522">
        <f t="shared" si="40"/>
        <v>5003</v>
      </c>
      <c r="J346" s="522">
        <f t="shared" si="40"/>
        <v>5003</v>
      </c>
      <c r="K346" s="522">
        <f t="shared" si="40"/>
        <v>5245</v>
      </c>
      <c r="L346" s="522">
        <f t="shared" si="40"/>
        <v>5245</v>
      </c>
      <c r="M346" s="497">
        <f>M347+M348+M349</f>
        <v>5245</v>
      </c>
    </row>
    <row r="347" spans="1:14" x14ac:dyDescent="0.3">
      <c r="A347" s="538"/>
      <c r="B347" s="469"/>
      <c r="C347" s="469"/>
      <c r="D347" s="574"/>
      <c r="E347" s="517">
        <v>610</v>
      </c>
      <c r="F347" s="505" t="s">
        <v>279</v>
      </c>
      <c r="G347" s="71">
        <v>1500</v>
      </c>
      <c r="H347" s="541">
        <v>1500</v>
      </c>
      <c r="I347" s="541">
        <v>2000</v>
      </c>
      <c r="J347" s="541">
        <v>2000</v>
      </c>
      <c r="K347" s="541">
        <v>2000</v>
      </c>
      <c r="L347" s="541">
        <v>2000</v>
      </c>
      <c r="M347" s="543">
        <v>2000</v>
      </c>
    </row>
    <row r="348" spans="1:14" x14ac:dyDescent="0.3">
      <c r="A348" s="538"/>
      <c r="B348" s="469"/>
      <c r="C348" s="469"/>
      <c r="D348" s="574"/>
      <c r="E348" s="517">
        <v>620</v>
      </c>
      <c r="F348" s="505" t="s">
        <v>284</v>
      </c>
      <c r="G348" s="71">
        <v>524</v>
      </c>
      <c r="H348" s="541">
        <v>524</v>
      </c>
      <c r="I348" s="541">
        <v>699</v>
      </c>
      <c r="J348" s="541">
        <v>699</v>
      </c>
      <c r="K348" s="541">
        <v>699</v>
      </c>
      <c r="L348" s="541">
        <v>699</v>
      </c>
      <c r="M348" s="543">
        <v>699</v>
      </c>
    </row>
    <row r="349" spans="1:14" x14ac:dyDescent="0.3">
      <c r="A349" s="538"/>
      <c r="B349" s="469"/>
      <c r="C349" s="469"/>
      <c r="D349" s="574"/>
      <c r="E349" s="517">
        <v>630</v>
      </c>
      <c r="F349" s="505" t="s">
        <v>19</v>
      </c>
      <c r="G349" s="71">
        <v>2642</v>
      </c>
      <c r="H349" s="541">
        <v>2979</v>
      </c>
      <c r="I349" s="541">
        <v>2304</v>
      </c>
      <c r="J349" s="541">
        <v>2304</v>
      </c>
      <c r="K349" s="541">
        <v>2546</v>
      </c>
      <c r="L349" s="541">
        <v>2546</v>
      </c>
      <c r="M349" s="543">
        <v>2546</v>
      </c>
    </row>
    <row r="350" spans="1:14" x14ac:dyDescent="0.3">
      <c r="A350" s="572"/>
      <c r="B350" s="521">
        <v>4</v>
      </c>
      <c r="C350" s="521"/>
      <c r="D350" s="573"/>
      <c r="E350" s="967" t="s">
        <v>326</v>
      </c>
      <c r="F350" s="968"/>
      <c r="G350" s="523">
        <f t="shared" ref="G350:L350" si="41">G351+G352</f>
        <v>1665</v>
      </c>
      <c r="H350" s="522">
        <f t="shared" si="41"/>
        <v>1514</v>
      </c>
      <c r="I350" s="522">
        <f t="shared" si="41"/>
        <v>1546</v>
      </c>
      <c r="J350" s="522">
        <f t="shared" si="41"/>
        <v>1546</v>
      </c>
      <c r="K350" s="522">
        <f t="shared" si="41"/>
        <v>2146</v>
      </c>
      <c r="L350" s="522">
        <f t="shared" si="41"/>
        <v>2146</v>
      </c>
      <c r="M350" s="497">
        <f>M351+M352</f>
        <v>2146</v>
      </c>
    </row>
    <row r="351" spans="1:14" x14ac:dyDescent="0.3">
      <c r="A351" s="538"/>
      <c r="B351" s="170"/>
      <c r="C351" s="170"/>
      <c r="D351" s="574"/>
      <c r="E351" s="65">
        <v>642</v>
      </c>
      <c r="F351" s="65" t="s">
        <v>327</v>
      </c>
      <c r="G351" s="71">
        <v>1084</v>
      </c>
      <c r="H351" s="509">
        <v>907</v>
      </c>
      <c r="I351" s="509">
        <v>1546</v>
      </c>
      <c r="J351" s="509">
        <v>1546</v>
      </c>
      <c r="K351" s="509">
        <v>1546</v>
      </c>
      <c r="L351" s="509">
        <v>1546</v>
      </c>
      <c r="M351" s="71">
        <v>1546</v>
      </c>
    </row>
    <row r="352" spans="1:14" x14ac:dyDescent="0.3">
      <c r="A352" s="538"/>
      <c r="B352" s="170"/>
      <c r="C352" s="170"/>
      <c r="D352" s="574"/>
      <c r="E352" s="575">
        <v>642</v>
      </c>
      <c r="F352" s="215" t="s">
        <v>328</v>
      </c>
      <c r="G352" s="71">
        <v>581</v>
      </c>
      <c r="H352" s="509">
        <v>607</v>
      </c>
      <c r="I352" s="509">
        <v>0</v>
      </c>
      <c r="J352" s="509">
        <v>0</v>
      </c>
      <c r="K352" s="509">
        <v>600</v>
      </c>
      <c r="L352" s="509">
        <v>600</v>
      </c>
      <c r="M352" s="71">
        <v>600</v>
      </c>
    </row>
    <row r="353" spans="1:13" x14ac:dyDescent="0.3">
      <c r="A353" s="576"/>
      <c r="B353" s="577">
        <v>5</v>
      </c>
      <c r="C353" s="578"/>
      <c r="D353" s="627"/>
      <c r="E353" s="967" t="s">
        <v>329</v>
      </c>
      <c r="F353" s="968"/>
      <c r="G353" s="523">
        <f t="shared" ref="G353:L353" si="42">G354+G355+G356</f>
        <v>4383</v>
      </c>
      <c r="H353" s="522">
        <f t="shared" si="42"/>
        <v>4487</v>
      </c>
      <c r="I353" s="522">
        <f t="shared" si="42"/>
        <v>4487</v>
      </c>
      <c r="J353" s="522">
        <f t="shared" si="42"/>
        <v>4487</v>
      </c>
      <c r="K353" s="522">
        <f t="shared" si="42"/>
        <v>5408</v>
      </c>
      <c r="L353" s="522">
        <f t="shared" si="42"/>
        <v>5408</v>
      </c>
      <c r="M353" s="497">
        <f>M354+M355+M356</f>
        <v>5408</v>
      </c>
    </row>
    <row r="354" spans="1:13" x14ac:dyDescent="0.3">
      <c r="A354" s="579"/>
      <c r="B354" s="170"/>
      <c r="C354" s="170"/>
      <c r="D354" s="574"/>
      <c r="E354" s="65">
        <v>610</v>
      </c>
      <c r="F354" s="65" t="s">
        <v>279</v>
      </c>
      <c r="G354" s="505">
        <v>2591</v>
      </c>
      <c r="H354" s="506">
        <v>2905</v>
      </c>
      <c r="I354" s="506">
        <v>2500</v>
      </c>
      <c r="J354" s="506">
        <v>2500</v>
      </c>
      <c r="K354" s="506">
        <v>3705</v>
      </c>
      <c r="L354" s="506">
        <v>3705</v>
      </c>
      <c r="M354" s="505">
        <v>3705</v>
      </c>
    </row>
    <row r="355" spans="1:13" x14ac:dyDescent="0.3">
      <c r="A355" s="579"/>
      <c r="B355" s="170"/>
      <c r="C355" s="170"/>
      <c r="D355" s="574"/>
      <c r="E355" s="65">
        <v>620</v>
      </c>
      <c r="F355" s="65" t="s">
        <v>284</v>
      </c>
      <c r="G355" s="505">
        <v>953</v>
      </c>
      <c r="H355" s="506">
        <v>1056</v>
      </c>
      <c r="I355" s="506">
        <v>874</v>
      </c>
      <c r="J355" s="506">
        <v>874</v>
      </c>
      <c r="K355" s="506">
        <v>1295</v>
      </c>
      <c r="L355" s="506">
        <v>1295</v>
      </c>
      <c r="M355" s="505">
        <v>1295</v>
      </c>
    </row>
    <row r="356" spans="1:13" x14ac:dyDescent="0.3">
      <c r="A356" s="579"/>
      <c r="B356" s="170"/>
      <c r="C356" s="170"/>
      <c r="D356" s="574"/>
      <c r="E356" s="65">
        <v>630</v>
      </c>
      <c r="F356" s="65" t="s">
        <v>19</v>
      </c>
      <c r="G356" s="505">
        <f t="shared" ref="G356:L356" si="43">G357+G358</f>
        <v>839</v>
      </c>
      <c r="H356" s="506">
        <f t="shared" si="43"/>
        <v>526</v>
      </c>
      <c r="I356" s="506">
        <f t="shared" si="43"/>
        <v>1113</v>
      </c>
      <c r="J356" s="506">
        <f t="shared" si="43"/>
        <v>1113</v>
      </c>
      <c r="K356" s="506">
        <f t="shared" si="43"/>
        <v>408</v>
      </c>
      <c r="L356" s="506">
        <f t="shared" si="43"/>
        <v>408</v>
      </c>
      <c r="M356" s="505">
        <f>M357+M358</f>
        <v>408</v>
      </c>
    </row>
    <row r="357" spans="1:13" x14ac:dyDescent="0.3">
      <c r="A357" s="579"/>
      <c r="B357" s="170"/>
      <c r="C357" s="170"/>
      <c r="D357" s="574"/>
      <c r="E357" s="98">
        <v>633</v>
      </c>
      <c r="F357" s="98" t="s">
        <v>67</v>
      </c>
      <c r="G357" s="119">
        <v>608</v>
      </c>
      <c r="H357" s="628">
        <v>403</v>
      </c>
      <c r="I357" s="628">
        <v>606</v>
      </c>
      <c r="J357" s="628">
        <v>606</v>
      </c>
      <c r="K357" s="628">
        <v>208</v>
      </c>
      <c r="L357" s="628">
        <v>208</v>
      </c>
      <c r="M357" s="119">
        <v>208</v>
      </c>
    </row>
    <row r="358" spans="1:13" x14ac:dyDescent="0.3">
      <c r="A358" s="579"/>
      <c r="B358" s="170"/>
      <c r="C358" s="170"/>
      <c r="D358" s="574"/>
      <c r="E358" s="98">
        <v>637</v>
      </c>
      <c r="F358" s="98" t="s">
        <v>48</v>
      </c>
      <c r="G358" s="119">
        <v>231</v>
      </c>
      <c r="H358" s="628">
        <v>123</v>
      </c>
      <c r="I358" s="628">
        <v>507</v>
      </c>
      <c r="J358" s="628">
        <v>507</v>
      </c>
      <c r="K358" s="628">
        <v>200</v>
      </c>
      <c r="L358" s="628">
        <v>200</v>
      </c>
      <c r="M358" s="119">
        <v>200</v>
      </c>
    </row>
    <row r="359" spans="1:13" x14ac:dyDescent="0.3">
      <c r="A359" s="576"/>
      <c r="B359" s="577">
        <v>6</v>
      </c>
      <c r="C359" s="578"/>
      <c r="D359" s="627"/>
      <c r="E359" s="967" t="s">
        <v>363</v>
      </c>
      <c r="F359" s="968"/>
      <c r="G359" s="523">
        <f t="shared" ref="G359:L359" si="44">G360+G361</f>
        <v>11704</v>
      </c>
      <c r="H359" s="522">
        <f t="shared" si="44"/>
        <v>18448</v>
      </c>
      <c r="I359" s="522">
        <f t="shared" si="44"/>
        <v>19200</v>
      </c>
      <c r="J359" s="522">
        <f t="shared" si="44"/>
        <v>19200</v>
      </c>
      <c r="K359" s="522">
        <f t="shared" si="44"/>
        <v>20160</v>
      </c>
      <c r="L359" s="522">
        <f t="shared" si="44"/>
        <v>20160</v>
      </c>
      <c r="M359" s="497">
        <f>M360+M361</f>
        <v>20160</v>
      </c>
    </row>
    <row r="360" spans="1:13" x14ac:dyDescent="0.3">
      <c r="A360" s="579"/>
      <c r="B360" s="170"/>
      <c r="C360" s="170"/>
      <c r="D360" s="574"/>
      <c r="E360" s="65">
        <v>610</v>
      </c>
      <c r="F360" s="65" t="s">
        <v>279</v>
      </c>
      <c r="G360" s="119">
        <v>8673</v>
      </c>
      <c r="H360" s="628">
        <v>13670</v>
      </c>
      <c r="I360" s="628">
        <v>14227</v>
      </c>
      <c r="J360" s="628">
        <v>14227</v>
      </c>
      <c r="K360" s="628">
        <v>14939</v>
      </c>
      <c r="L360" s="628">
        <v>14939</v>
      </c>
      <c r="M360" s="119">
        <v>14939</v>
      </c>
    </row>
    <row r="361" spans="1:13" x14ac:dyDescent="0.3">
      <c r="A361" s="579"/>
      <c r="B361" s="170"/>
      <c r="C361" s="170"/>
      <c r="D361" s="574"/>
      <c r="E361" s="65">
        <v>620</v>
      </c>
      <c r="F361" s="65" t="s">
        <v>284</v>
      </c>
      <c r="G361" s="119">
        <v>3031</v>
      </c>
      <c r="H361" s="628">
        <v>4778</v>
      </c>
      <c r="I361" s="628">
        <v>4973</v>
      </c>
      <c r="J361" s="628">
        <v>4973</v>
      </c>
      <c r="K361" s="628">
        <v>5221</v>
      </c>
      <c r="L361" s="628">
        <v>5221</v>
      </c>
      <c r="M361" s="119">
        <v>5221</v>
      </c>
    </row>
    <row r="362" spans="1:13" x14ac:dyDescent="0.3">
      <c r="A362" s="576"/>
      <c r="B362" s="577">
        <v>7</v>
      </c>
      <c r="C362" s="578"/>
      <c r="D362" s="627"/>
      <c r="E362" s="967" t="s">
        <v>364</v>
      </c>
      <c r="F362" s="968"/>
      <c r="G362" s="523">
        <f t="shared" ref="G362:M362" si="45">G363</f>
        <v>3500</v>
      </c>
      <c r="H362" s="522">
        <f t="shared" si="45"/>
        <v>7600</v>
      </c>
      <c r="I362" s="522">
        <f t="shared" si="45"/>
        <v>8000</v>
      </c>
      <c r="J362" s="522">
        <f t="shared" si="45"/>
        <v>8000</v>
      </c>
      <c r="K362" s="522">
        <f t="shared" si="45"/>
        <v>3500</v>
      </c>
      <c r="L362" s="522">
        <f t="shared" si="45"/>
        <v>7000</v>
      </c>
      <c r="M362" s="497">
        <f t="shared" si="45"/>
        <v>7000</v>
      </c>
    </row>
    <row r="363" spans="1:13" x14ac:dyDescent="0.3">
      <c r="A363" s="579"/>
      <c r="B363" s="170"/>
      <c r="C363" s="170"/>
      <c r="D363" s="574"/>
      <c r="E363" s="98">
        <v>630</v>
      </c>
      <c r="F363" s="65" t="s">
        <v>19</v>
      </c>
      <c r="G363" s="119">
        <v>3500</v>
      </c>
      <c r="H363" s="628">
        <v>7600</v>
      </c>
      <c r="I363" s="628">
        <v>8000</v>
      </c>
      <c r="J363" s="628">
        <v>8000</v>
      </c>
      <c r="K363" s="628">
        <v>3500</v>
      </c>
      <c r="L363" s="628">
        <v>7000</v>
      </c>
      <c r="M363" s="119">
        <v>7000</v>
      </c>
    </row>
    <row r="364" spans="1:13" x14ac:dyDescent="0.3">
      <c r="A364" s="576"/>
      <c r="B364" s="577">
        <v>8</v>
      </c>
      <c r="C364" s="578"/>
      <c r="D364" s="627"/>
      <c r="E364" s="967" t="s">
        <v>365</v>
      </c>
      <c r="F364" s="968"/>
      <c r="G364" s="523">
        <f t="shared" ref="G364:M364" si="46">G365</f>
        <v>780</v>
      </c>
      <c r="H364" s="522">
        <f t="shared" si="46"/>
        <v>103</v>
      </c>
      <c r="I364" s="522">
        <f t="shared" si="46"/>
        <v>103</v>
      </c>
      <c r="J364" s="522">
        <f t="shared" si="46"/>
        <v>103</v>
      </c>
      <c r="K364" s="522">
        <f t="shared" si="46"/>
        <v>103</v>
      </c>
      <c r="L364" s="522">
        <f t="shared" si="46"/>
        <v>103</v>
      </c>
      <c r="M364" s="497">
        <f t="shared" si="46"/>
        <v>103</v>
      </c>
    </row>
    <row r="365" spans="1:13" x14ac:dyDescent="0.3">
      <c r="A365" s="579"/>
      <c r="B365" s="170"/>
      <c r="C365" s="170"/>
      <c r="D365" s="574"/>
      <c r="E365" s="98">
        <v>630</v>
      </c>
      <c r="F365" s="65" t="s">
        <v>19</v>
      </c>
      <c r="G365" s="119">
        <v>780</v>
      </c>
      <c r="H365" s="628">
        <v>103</v>
      </c>
      <c r="I365" s="628">
        <v>103</v>
      </c>
      <c r="J365" s="628">
        <v>103</v>
      </c>
      <c r="K365" s="628">
        <v>103</v>
      </c>
      <c r="L365" s="628">
        <v>103</v>
      </c>
      <c r="M365" s="119">
        <v>103</v>
      </c>
    </row>
    <row r="366" spans="1:13" x14ac:dyDescent="0.3">
      <c r="A366" s="629"/>
      <c r="B366" s="630"/>
      <c r="C366" s="630"/>
      <c r="D366" s="631"/>
      <c r="E366" s="632">
        <v>651</v>
      </c>
      <c r="F366" s="633" t="s">
        <v>69</v>
      </c>
      <c r="G366" s="441">
        <v>0</v>
      </c>
      <c r="H366" s="634">
        <v>0</v>
      </c>
      <c r="I366" s="634">
        <v>0</v>
      </c>
      <c r="J366" s="634">
        <v>0</v>
      </c>
      <c r="K366" s="634">
        <v>0</v>
      </c>
      <c r="L366" s="861">
        <v>0</v>
      </c>
      <c r="M366" s="634">
        <v>0</v>
      </c>
    </row>
    <row r="367" spans="1:13" ht="15" thickBot="1" x14ac:dyDescent="0.35">
      <c r="A367" s="964" t="s">
        <v>104</v>
      </c>
      <c r="B367" s="965"/>
      <c r="C367" s="965"/>
      <c r="D367" s="965"/>
      <c r="E367" s="965"/>
      <c r="F367" s="966"/>
      <c r="G367" s="635">
        <f>G368+G374</f>
        <v>2133</v>
      </c>
      <c r="H367" s="635">
        <f t="shared" ref="H367:M368" si="47">H368</f>
        <v>0</v>
      </c>
      <c r="I367" s="635">
        <f t="shared" si="47"/>
        <v>3000</v>
      </c>
      <c r="J367" s="635">
        <f t="shared" si="47"/>
        <v>3000</v>
      </c>
      <c r="K367" s="635">
        <f t="shared" si="47"/>
        <v>3000</v>
      </c>
      <c r="L367" s="862">
        <f t="shared" si="47"/>
        <v>3000</v>
      </c>
      <c r="M367" s="636">
        <f t="shared" si="47"/>
        <v>3000</v>
      </c>
    </row>
    <row r="368" spans="1:13" x14ac:dyDescent="0.3">
      <c r="A368" s="484"/>
      <c r="B368" s="580">
        <v>1</v>
      </c>
      <c r="C368" s="581"/>
      <c r="D368" s="582"/>
      <c r="E368" s="969" t="s">
        <v>276</v>
      </c>
      <c r="F368" s="970"/>
      <c r="G368" s="863">
        <f>G369</f>
        <v>2133</v>
      </c>
      <c r="H368" s="863">
        <f t="shared" si="47"/>
        <v>0</v>
      </c>
      <c r="I368" s="863">
        <f t="shared" si="47"/>
        <v>3000</v>
      </c>
      <c r="J368" s="863">
        <f t="shared" si="47"/>
        <v>3000</v>
      </c>
      <c r="K368" s="863">
        <f t="shared" si="47"/>
        <v>3000</v>
      </c>
      <c r="L368" s="864">
        <f t="shared" si="47"/>
        <v>3000</v>
      </c>
      <c r="M368" s="865">
        <f t="shared" si="47"/>
        <v>3000</v>
      </c>
    </row>
    <row r="369" spans="1:14" x14ac:dyDescent="0.3">
      <c r="A369" s="481"/>
      <c r="B369" s="493"/>
      <c r="C369" s="494"/>
      <c r="D369" s="495"/>
      <c r="E369" s="496" t="s">
        <v>277</v>
      </c>
      <c r="F369" s="497"/>
      <c r="G369" s="866">
        <f>G373</f>
        <v>2133</v>
      </c>
      <c r="H369" s="867">
        <f t="shared" ref="H369:M369" si="48">H371+H372+H373</f>
        <v>0</v>
      </c>
      <c r="I369" s="867">
        <f t="shared" si="48"/>
        <v>3000</v>
      </c>
      <c r="J369" s="867">
        <f t="shared" si="48"/>
        <v>3000</v>
      </c>
      <c r="K369" s="867">
        <f t="shared" si="48"/>
        <v>3000</v>
      </c>
      <c r="L369" s="867">
        <f t="shared" si="48"/>
        <v>3000</v>
      </c>
      <c r="M369" s="868">
        <f t="shared" si="48"/>
        <v>3000</v>
      </c>
    </row>
    <row r="370" spans="1:14" x14ac:dyDescent="0.3">
      <c r="A370" s="485"/>
      <c r="B370" s="583"/>
      <c r="C370" s="502"/>
      <c r="D370" s="637"/>
      <c r="E370" s="638">
        <v>713004</v>
      </c>
      <c r="F370" s="639" t="s">
        <v>296</v>
      </c>
      <c r="G370" s="869">
        <v>0</v>
      </c>
      <c r="H370" s="870">
        <v>0</v>
      </c>
      <c r="I370" s="870">
        <v>0</v>
      </c>
      <c r="J370" s="870">
        <v>0</v>
      </c>
      <c r="K370" s="870">
        <v>0</v>
      </c>
      <c r="L370" s="870">
        <v>0</v>
      </c>
      <c r="M370" s="869">
        <v>0</v>
      </c>
    </row>
    <row r="371" spans="1:14" x14ac:dyDescent="0.3">
      <c r="A371" s="485"/>
      <c r="B371" s="583"/>
      <c r="C371" s="502"/>
      <c r="D371" s="503" t="s">
        <v>330</v>
      </c>
      <c r="E371" s="508">
        <v>717</v>
      </c>
      <c r="F371" s="71" t="s">
        <v>331</v>
      </c>
      <c r="G371" s="746">
        <v>0</v>
      </c>
      <c r="H371" s="871">
        <v>0</v>
      </c>
      <c r="I371" s="871">
        <v>0</v>
      </c>
      <c r="J371" s="871">
        <v>0</v>
      </c>
      <c r="K371" s="871">
        <v>0</v>
      </c>
      <c r="L371" s="871">
        <v>0</v>
      </c>
      <c r="M371" s="746">
        <v>0</v>
      </c>
    </row>
    <row r="372" spans="1:14" x14ac:dyDescent="0.3">
      <c r="A372" s="485"/>
      <c r="B372" s="583"/>
      <c r="C372" s="502"/>
      <c r="D372" s="503" t="s">
        <v>308</v>
      </c>
      <c r="E372" s="508">
        <v>717</v>
      </c>
      <c r="F372" s="71" t="s">
        <v>331</v>
      </c>
      <c r="G372" s="746">
        <v>0</v>
      </c>
      <c r="H372" s="872">
        <v>0</v>
      </c>
      <c r="I372" s="872">
        <v>0</v>
      </c>
      <c r="J372" s="872">
        <v>0</v>
      </c>
      <c r="K372" s="872">
        <v>0</v>
      </c>
      <c r="L372" s="873">
        <v>0</v>
      </c>
      <c r="M372" s="872">
        <v>0</v>
      </c>
    </row>
    <row r="373" spans="1:14" x14ac:dyDescent="0.3">
      <c r="A373" s="482"/>
      <c r="B373" s="501"/>
      <c r="C373" s="502"/>
      <c r="D373" s="503" t="s">
        <v>332</v>
      </c>
      <c r="E373" s="584">
        <v>713</v>
      </c>
      <c r="F373" s="70" t="s">
        <v>333</v>
      </c>
      <c r="G373" s="874">
        <v>2133</v>
      </c>
      <c r="H373" s="873">
        <v>0</v>
      </c>
      <c r="I373" s="873">
        <v>3000</v>
      </c>
      <c r="J373" s="873">
        <v>3000</v>
      </c>
      <c r="K373" s="873">
        <v>3000</v>
      </c>
      <c r="L373" s="873">
        <v>3000</v>
      </c>
      <c r="M373" s="872">
        <v>3000</v>
      </c>
    </row>
    <row r="374" spans="1:14" x14ac:dyDescent="0.3">
      <c r="A374" s="486"/>
      <c r="B374" s="585">
        <v>2</v>
      </c>
      <c r="C374" s="586"/>
      <c r="D374" s="587"/>
      <c r="E374" s="588" t="s">
        <v>314</v>
      </c>
      <c r="F374" s="589"/>
      <c r="G374" s="865">
        <v>0</v>
      </c>
      <c r="H374" s="864">
        <f t="shared" ref="H374:M374" si="49">H375+H376+H377+H378</f>
        <v>0</v>
      </c>
      <c r="I374" s="864">
        <f t="shared" si="49"/>
        <v>0</v>
      </c>
      <c r="J374" s="864">
        <f t="shared" si="49"/>
        <v>0</v>
      </c>
      <c r="K374" s="864">
        <f t="shared" si="49"/>
        <v>0</v>
      </c>
      <c r="L374" s="864">
        <f t="shared" si="49"/>
        <v>0</v>
      </c>
      <c r="M374" s="865">
        <f t="shared" si="49"/>
        <v>0</v>
      </c>
    </row>
    <row r="375" spans="1:14" x14ac:dyDescent="0.3">
      <c r="A375" s="538"/>
      <c r="B375" s="469"/>
      <c r="C375" s="469"/>
      <c r="D375" s="539" t="s">
        <v>334</v>
      </c>
      <c r="E375" s="504">
        <v>716</v>
      </c>
      <c r="F375" s="71" t="s">
        <v>335</v>
      </c>
      <c r="G375" s="875">
        <v>0</v>
      </c>
      <c r="H375" s="873">
        <v>0</v>
      </c>
      <c r="I375" s="873">
        <v>0</v>
      </c>
      <c r="J375" s="873">
        <v>0</v>
      </c>
      <c r="K375" s="873">
        <v>0</v>
      </c>
      <c r="L375" s="873">
        <v>0</v>
      </c>
      <c r="M375" s="872">
        <v>0</v>
      </c>
      <c r="N375" t="s">
        <v>282</v>
      </c>
    </row>
    <row r="376" spans="1:14" x14ac:dyDescent="0.3">
      <c r="A376" s="551"/>
      <c r="B376" s="552"/>
      <c r="C376" s="552"/>
      <c r="D376" s="553" t="s">
        <v>334</v>
      </c>
      <c r="E376" s="640">
        <v>717</v>
      </c>
      <c r="F376" s="525" t="s">
        <v>331</v>
      </c>
      <c r="G376" s="876">
        <v>0</v>
      </c>
      <c r="H376" s="877">
        <v>0</v>
      </c>
      <c r="I376" s="877">
        <v>0</v>
      </c>
      <c r="J376" s="877">
        <v>0</v>
      </c>
      <c r="K376" s="877">
        <v>0</v>
      </c>
      <c r="L376" s="873">
        <v>0</v>
      </c>
      <c r="M376" s="872">
        <v>0</v>
      </c>
    </row>
    <row r="377" spans="1:14" x14ac:dyDescent="0.3">
      <c r="A377" s="551"/>
      <c r="B377" s="552"/>
      <c r="C377" s="552"/>
      <c r="D377" s="539" t="s">
        <v>334</v>
      </c>
      <c r="E377" s="641">
        <v>718</v>
      </c>
      <c r="F377" s="593" t="s">
        <v>366</v>
      </c>
      <c r="G377" s="875">
        <v>0</v>
      </c>
      <c r="H377" s="872">
        <v>0</v>
      </c>
      <c r="I377" s="872">
        <v>0</v>
      </c>
      <c r="J377" s="872">
        <v>0</v>
      </c>
      <c r="K377" s="872">
        <v>0</v>
      </c>
      <c r="L377" s="873">
        <v>0</v>
      </c>
      <c r="M377" s="872">
        <v>0</v>
      </c>
    </row>
    <row r="378" spans="1:14" ht="15" thickBot="1" x14ac:dyDescent="0.35">
      <c r="A378" s="591"/>
      <c r="B378" s="592"/>
      <c r="C378" s="592"/>
      <c r="D378" s="539" t="s">
        <v>334</v>
      </c>
      <c r="E378" s="461">
        <v>718</v>
      </c>
      <c r="F378" s="117" t="s">
        <v>367</v>
      </c>
      <c r="G378" s="875">
        <v>0</v>
      </c>
      <c r="H378" s="872">
        <v>0</v>
      </c>
      <c r="I378" s="872">
        <v>0</v>
      </c>
      <c r="J378" s="872">
        <v>0</v>
      </c>
      <c r="K378" s="872">
        <v>0</v>
      </c>
      <c r="L378" s="873">
        <v>0</v>
      </c>
      <c r="M378" s="872">
        <v>0</v>
      </c>
    </row>
    <row r="379" spans="1:14" x14ac:dyDescent="0.3">
      <c r="A379" s="457"/>
      <c r="B379" s="7"/>
      <c r="C379" s="7"/>
      <c r="D379" s="7"/>
      <c r="E379" s="7"/>
      <c r="F379" s="7"/>
      <c r="K379" s="7"/>
      <c r="L379" s="7"/>
      <c r="M379" s="162"/>
    </row>
    <row r="380" spans="1:14" x14ac:dyDescent="0.3">
      <c r="A380" s="971" t="s">
        <v>208</v>
      </c>
      <c r="B380" s="972"/>
      <c r="C380" s="972"/>
      <c r="D380" s="972"/>
      <c r="E380" s="972"/>
      <c r="F380" s="973"/>
      <c r="G380" s="479">
        <f>G4+G367</f>
        <v>653358</v>
      </c>
      <c r="H380" s="458">
        <f>H367+H4</f>
        <v>703843</v>
      </c>
      <c r="I380" s="458">
        <v>747504</v>
      </c>
      <c r="J380" s="458">
        <f>J367+J4</f>
        <v>747504.14199999999</v>
      </c>
      <c r="K380" s="458">
        <f>K367+K4</f>
        <v>775775.33050000004</v>
      </c>
      <c r="L380" s="878">
        <f>L367+L4</f>
        <v>807635.49950000003</v>
      </c>
      <c r="M380" s="458">
        <f>M367+M4</f>
        <v>822293.56850000005</v>
      </c>
    </row>
    <row r="381" spans="1:14" x14ac:dyDescent="0.3">
      <c r="G381" s="6"/>
      <c r="H381" s="6"/>
      <c r="I381" s="879"/>
    </row>
    <row r="382" spans="1:14" x14ac:dyDescent="0.3">
      <c r="B382" s="4"/>
      <c r="F382" s="642" t="s">
        <v>500</v>
      </c>
      <c r="G382" s="6"/>
      <c r="H382" s="6"/>
    </row>
    <row r="383" spans="1:14" ht="27" x14ac:dyDescent="0.3">
      <c r="E383" s="273"/>
      <c r="F383" s="273"/>
      <c r="G383" s="459" t="s">
        <v>336</v>
      </c>
      <c r="H383" s="880" t="s">
        <v>400</v>
      </c>
      <c r="I383" s="273" t="s">
        <v>208</v>
      </c>
      <c r="J383" s="273" t="s">
        <v>501</v>
      </c>
    </row>
    <row r="384" spans="1:14" x14ac:dyDescent="0.3">
      <c r="F384" s="162" t="s">
        <v>277</v>
      </c>
      <c r="G384" s="643">
        <f>O40</f>
        <v>150024.408</v>
      </c>
      <c r="H384" s="740">
        <v>6700</v>
      </c>
      <c r="I384" s="644">
        <f>SUM(G384:H384)</f>
        <v>156724.408</v>
      </c>
      <c r="J384" s="645">
        <f>G384/94</f>
        <v>1596.0043404255318</v>
      </c>
      <c r="K384" s="646" t="s">
        <v>368</v>
      </c>
      <c r="L384" t="s">
        <v>502</v>
      </c>
      <c r="N384" s="132"/>
    </row>
    <row r="385" spans="1:14" x14ac:dyDescent="0.3">
      <c r="E385" s="273"/>
      <c r="F385" s="258" t="s">
        <v>305</v>
      </c>
      <c r="G385" s="643">
        <f>O95</f>
        <v>50463.407500000001</v>
      </c>
      <c r="H385" s="740">
        <v>4450</v>
      </c>
      <c r="I385" s="644">
        <f>SUM(G385:H385)</f>
        <v>54913.407500000001</v>
      </c>
      <c r="J385" s="645">
        <f>G385/89</f>
        <v>567.00457865168539</v>
      </c>
      <c r="K385" s="646" t="s">
        <v>368</v>
      </c>
      <c r="L385" t="s">
        <v>503</v>
      </c>
      <c r="N385" s="132"/>
    </row>
    <row r="386" spans="1:14" x14ac:dyDescent="0.3">
      <c r="E386" s="273"/>
      <c r="F386" s="258" t="s">
        <v>307</v>
      </c>
      <c r="G386" s="643">
        <f>O176</f>
        <v>65036.29250000001</v>
      </c>
      <c r="H386" s="740">
        <v>9600</v>
      </c>
      <c r="I386" s="644">
        <f>SUM(G386:H386)</f>
        <v>74636.29250000001</v>
      </c>
      <c r="J386" s="645">
        <f>G386/229</f>
        <v>284.00127729257645</v>
      </c>
      <c r="K386" s="646" t="s">
        <v>368</v>
      </c>
      <c r="L386" t="s">
        <v>504</v>
      </c>
      <c r="N386" s="132"/>
    </row>
    <row r="387" spans="1:14" x14ac:dyDescent="0.3">
      <c r="E387" s="273"/>
      <c r="F387" s="443" t="s">
        <v>208</v>
      </c>
      <c r="G387" s="647">
        <v>265523</v>
      </c>
      <c r="H387" s="741">
        <f>SUM(H384:H386)</f>
        <v>20750</v>
      </c>
      <c r="I387" s="644">
        <f>G387+H387</f>
        <v>286273</v>
      </c>
      <c r="J387" s="273"/>
      <c r="K387" s="273"/>
    </row>
    <row r="388" spans="1:14" x14ac:dyDescent="0.3">
      <c r="E388" s="273"/>
      <c r="F388" s="273"/>
      <c r="G388" s="307"/>
      <c r="H388" s="307"/>
      <c r="I388" s="273"/>
      <c r="J388" s="273"/>
      <c r="K388" s="273"/>
      <c r="L388" s="273"/>
      <c r="M388" s="273"/>
    </row>
    <row r="389" spans="1:14" x14ac:dyDescent="0.3">
      <c r="A389" s="974" t="s">
        <v>505</v>
      </c>
      <c r="B389" s="974"/>
      <c r="C389" s="974"/>
      <c r="D389" s="974"/>
      <c r="E389" s="974"/>
      <c r="F389" s="974"/>
      <c r="G389" s="881"/>
      <c r="H389" s="307"/>
      <c r="I389" s="273"/>
      <c r="J389" s="273"/>
      <c r="K389" s="273"/>
      <c r="L389" s="273"/>
      <c r="M389" s="273"/>
    </row>
    <row r="390" spans="1:14" x14ac:dyDescent="0.3">
      <c r="A390" s="975" t="s">
        <v>506</v>
      </c>
      <c r="B390" s="975"/>
      <c r="C390" s="976" t="s">
        <v>507</v>
      </c>
      <c r="D390" s="976"/>
      <c r="E390" s="976"/>
      <c r="F390" s="976"/>
      <c r="G390" s="882">
        <v>2500</v>
      </c>
      <c r="H390" s="307"/>
      <c r="I390" s="273"/>
      <c r="J390" s="273"/>
      <c r="K390" s="273"/>
      <c r="L390" s="273"/>
      <c r="M390" s="273"/>
    </row>
    <row r="391" spans="1:14" x14ac:dyDescent="0.3">
      <c r="A391" s="977" t="s">
        <v>508</v>
      </c>
      <c r="B391" s="977"/>
      <c r="C391" s="978" t="s">
        <v>509</v>
      </c>
      <c r="D391" s="978"/>
      <c r="E391" s="978"/>
      <c r="F391" s="978"/>
      <c r="G391" s="883">
        <v>9600</v>
      </c>
      <c r="H391" s="307"/>
      <c r="I391" s="273"/>
      <c r="J391" s="273"/>
      <c r="K391" s="273"/>
      <c r="L391" s="273"/>
      <c r="M391" s="273"/>
    </row>
    <row r="392" spans="1:14" x14ac:dyDescent="0.3">
      <c r="A392" s="977" t="s">
        <v>510</v>
      </c>
      <c r="B392" s="977"/>
      <c r="C392" s="978" t="s">
        <v>511</v>
      </c>
      <c r="D392" s="978"/>
      <c r="E392" s="978"/>
      <c r="F392" s="978"/>
      <c r="G392" s="883">
        <v>4450</v>
      </c>
      <c r="H392" s="307"/>
      <c r="I392" s="273"/>
      <c r="J392" s="273"/>
      <c r="K392" s="273"/>
      <c r="L392" s="273"/>
      <c r="M392" s="273"/>
    </row>
    <row r="393" spans="1:14" x14ac:dyDescent="0.3">
      <c r="A393" s="977" t="s">
        <v>512</v>
      </c>
      <c r="B393" s="977"/>
      <c r="C393" s="978" t="s">
        <v>513</v>
      </c>
      <c r="D393" s="978"/>
      <c r="E393" s="978"/>
      <c r="F393" s="978"/>
      <c r="G393" s="883">
        <v>6700</v>
      </c>
      <c r="H393" s="307"/>
      <c r="I393" s="273"/>
      <c r="J393" s="273"/>
      <c r="K393" s="273"/>
      <c r="L393" s="273"/>
      <c r="M393" s="273"/>
    </row>
    <row r="394" spans="1:14" x14ac:dyDescent="0.3">
      <c r="A394" s="975" t="s">
        <v>514</v>
      </c>
      <c r="B394" s="975"/>
      <c r="C394" s="976" t="s">
        <v>515</v>
      </c>
      <c r="D394" s="976"/>
      <c r="E394" s="976"/>
      <c r="F394" s="976"/>
      <c r="G394" s="882">
        <v>49000</v>
      </c>
      <c r="H394" s="307"/>
      <c r="I394" s="273"/>
      <c r="J394" s="273"/>
      <c r="K394" s="273"/>
      <c r="L394" s="273"/>
      <c r="M394" s="273"/>
    </row>
    <row r="395" spans="1:14" x14ac:dyDescent="0.3">
      <c r="A395" s="975" t="s">
        <v>516</v>
      </c>
      <c r="B395" s="975"/>
      <c r="C395" s="979" t="s">
        <v>517</v>
      </c>
      <c r="D395" s="979"/>
      <c r="E395" s="979"/>
      <c r="F395" s="979"/>
      <c r="G395" s="882">
        <v>48000</v>
      </c>
      <c r="H395" s="307"/>
      <c r="I395" s="273"/>
      <c r="J395" s="273"/>
      <c r="K395" s="273"/>
      <c r="L395" s="273"/>
      <c r="M395" s="273"/>
    </row>
    <row r="396" spans="1:14" x14ac:dyDescent="0.3">
      <c r="A396" s="980" t="s">
        <v>208</v>
      </c>
      <c r="B396" s="980"/>
      <c r="C396" s="980"/>
      <c r="D396" s="980"/>
      <c r="E396" s="980"/>
      <c r="F396" s="980"/>
      <c r="G396" s="883">
        <f>SUM(G390:G395)</f>
        <v>120250</v>
      </c>
      <c r="H396" s="307"/>
      <c r="I396" s="273"/>
      <c r="J396" s="273"/>
      <c r="K396" s="273"/>
      <c r="L396" s="273"/>
      <c r="M396" s="273"/>
    </row>
    <row r="397" spans="1:14" x14ac:dyDescent="0.3">
      <c r="E397" s="273"/>
      <c r="F397" s="273"/>
      <c r="G397" s="307"/>
      <c r="H397" s="307"/>
      <c r="I397" s="273"/>
      <c r="J397" s="273"/>
      <c r="K397" s="273"/>
      <c r="L397" s="273"/>
      <c r="M397" s="273"/>
    </row>
    <row r="398" spans="1:14" x14ac:dyDescent="0.3">
      <c r="A398" t="s">
        <v>518</v>
      </c>
      <c r="E398" s="273"/>
      <c r="F398" s="273"/>
      <c r="G398" s="307"/>
      <c r="H398" s="307"/>
      <c r="I398" s="273"/>
      <c r="J398" s="273"/>
      <c r="K398" s="273"/>
      <c r="L398" s="273"/>
      <c r="M398" s="273"/>
    </row>
    <row r="399" spans="1:14" x14ac:dyDescent="0.3">
      <c r="A399" t="s">
        <v>519</v>
      </c>
      <c r="E399" s="273"/>
      <c r="F399" s="273"/>
      <c r="G399" s="307"/>
      <c r="H399" s="307"/>
      <c r="I399" s="273"/>
      <c r="J399" s="273"/>
      <c r="K399" s="273"/>
      <c r="L399" s="273"/>
      <c r="M399" s="273"/>
    </row>
    <row r="400" spans="1:14" x14ac:dyDescent="0.3">
      <c r="E400" s="273"/>
      <c r="F400" s="273"/>
      <c r="G400" s="307"/>
      <c r="H400" s="307"/>
      <c r="I400" s="273"/>
      <c r="J400" s="273"/>
      <c r="K400" s="273"/>
      <c r="L400" s="273"/>
      <c r="M400" s="273"/>
    </row>
    <row r="401" spans="1:11" x14ac:dyDescent="0.3">
      <c r="A401" t="s">
        <v>520</v>
      </c>
      <c r="G401" s="6"/>
      <c r="H401" s="6"/>
      <c r="K401" s="742"/>
    </row>
    <row r="402" spans="1:11" x14ac:dyDescent="0.3">
      <c r="A402" t="s">
        <v>521</v>
      </c>
      <c r="G402" s="6"/>
      <c r="H402" s="6"/>
      <c r="K402" s="742"/>
    </row>
    <row r="403" spans="1:11" x14ac:dyDescent="0.3">
      <c r="G403" s="6"/>
      <c r="H403" s="6"/>
      <c r="K403" s="742"/>
    </row>
    <row r="404" spans="1:11" x14ac:dyDescent="0.3">
      <c r="A404" t="s">
        <v>522</v>
      </c>
      <c r="F404" t="s">
        <v>282</v>
      </c>
      <c r="G404" s="6" t="s">
        <v>282</v>
      </c>
      <c r="H404" s="6"/>
      <c r="K404" s="742"/>
    </row>
    <row r="405" spans="1:11" x14ac:dyDescent="0.3">
      <c r="A405" t="s">
        <v>402</v>
      </c>
      <c r="G405" s="6"/>
      <c r="H405" s="6"/>
    </row>
    <row r="406" spans="1:11" x14ac:dyDescent="0.3">
      <c r="G406" s="6"/>
      <c r="H406" s="6"/>
    </row>
    <row r="407" spans="1:11" x14ac:dyDescent="0.3">
      <c r="G407" s="6"/>
      <c r="H407" s="6"/>
    </row>
    <row r="408" spans="1:11" x14ac:dyDescent="0.3">
      <c r="G408" s="6"/>
      <c r="H408" s="6"/>
    </row>
    <row r="409" spans="1:11" x14ac:dyDescent="0.3">
      <c r="G409" s="6"/>
      <c r="H409" s="6"/>
    </row>
    <row r="410" spans="1:11" x14ac:dyDescent="0.3">
      <c r="G410" s="6"/>
      <c r="H410" s="6"/>
    </row>
    <row r="411" spans="1:11" x14ac:dyDescent="0.3">
      <c r="G411" s="6"/>
      <c r="H411" s="6"/>
    </row>
    <row r="412" spans="1:11" x14ac:dyDescent="0.3">
      <c r="G412" s="6"/>
      <c r="H412" s="6"/>
    </row>
    <row r="413" spans="1:11" x14ac:dyDescent="0.3">
      <c r="G413" s="6"/>
      <c r="H413" s="6"/>
    </row>
    <row r="414" spans="1:11" x14ac:dyDescent="0.3">
      <c r="G414" s="6"/>
      <c r="H414" s="6"/>
    </row>
    <row r="415" spans="1:11" x14ac:dyDescent="0.3">
      <c r="G415" s="6"/>
      <c r="H415" s="6"/>
    </row>
    <row r="416" spans="1:11" x14ac:dyDescent="0.3">
      <c r="G416" s="6"/>
      <c r="H416" s="6"/>
    </row>
    <row r="417" spans="7:8" x14ac:dyDescent="0.3">
      <c r="G417" s="6"/>
      <c r="H417" s="6"/>
    </row>
    <row r="418" spans="7:8" x14ac:dyDescent="0.3">
      <c r="G418" s="6"/>
      <c r="H418" s="6"/>
    </row>
    <row r="419" spans="7:8" x14ac:dyDescent="0.3">
      <c r="G419" s="6"/>
      <c r="H419" s="6"/>
    </row>
    <row r="420" spans="7:8" x14ac:dyDescent="0.3">
      <c r="G420" s="6"/>
      <c r="H420" s="6"/>
    </row>
    <row r="421" spans="7:8" x14ac:dyDescent="0.3">
      <c r="G421" s="6"/>
      <c r="H421" s="6"/>
    </row>
    <row r="422" spans="7:8" x14ac:dyDescent="0.3">
      <c r="G422" s="6"/>
      <c r="H422" s="6"/>
    </row>
  </sheetData>
  <mergeCells count="26">
    <mergeCell ref="A394:B394"/>
    <mergeCell ref="C394:F394"/>
    <mergeCell ref="A395:B395"/>
    <mergeCell ref="C395:F395"/>
    <mergeCell ref="A396:F396"/>
    <mergeCell ref="A391:B391"/>
    <mergeCell ref="C391:F391"/>
    <mergeCell ref="A392:B392"/>
    <mergeCell ref="C392:F392"/>
    <mergeCell ref="A393:B393"/>
    <mergeCell ref="C393:F393"/>
    <mergeCell ref="E368:F368"/>
    <mergeCell ref="A380:F380"/>
    <mergeCell ref="A389:F389"/>
    <mergeCell ref="A390:B390"/>
    <mergeCell ref="C390:F390"/>
    <mergeCell ref="A2:F2"/>
    <mergeCell ref="A3:F3"/>
    <mergeCell ref="E6:F6"/>
    <mergeCell ref="A367:F367"/>
    <mergeCell ref="E346:F346"/>
    <mergeCell ref="E350:F350"/>
    <mergeCell ref="E353:F353"/>
    <mergeCell ref="E359:F359"/>
    <mergeCell ref="E362:F362"/>
    <mergeCell ref="E364:F364"/>
  </mergeCells>
  <pageMargins left="0.31496062992125984" right="0.31496062992125984" top="0.74803149606299213" bottom="0.15748031496062992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N19"/>
  <sheetViews>
    <sheetView workbookViewId="0">
      <selection activeCell="L11" sqref="L11"/>
    </sheetView>
  </sheetViews>
  <sheetFormatPr defaultRowHeight="14.4" x14ac:dyDescent="0.3"/>
  <cols>
    <col min="1" max="1" width="0.5546875" customWidth="1"/>
    <col min="2" max="2" width="4.6640625" customWidth="1"/>
    <col min="3" max="3" width="5.5546875" customWidth="1"/>
    <col min="4" max="4" width="6.88671875" customWidth="1"/>
    <col min="5" max="5" width="8.5546875" customWidth="1"/>
    <col min="6" max="6" width="8" customWidth="1"/>
    <col min="7" max="7" width="24.6640625" customWidth="1"/>
    <col min="8" max="8" width="11.109375" style="6" customWidth="1"/>
    <col min="9" max="9" width="10.44140625" customWidth="1"/>
    <col min="10" max="10" width="10.33203125" customWidth="1"/>
    <col min="11" max="11" width="10.6640625" customWidth="1"/>
    <col min="12" max="12" width="10.5546875" customWidth="1"/>
    <col min="13" max="13" width="10.33203125" customWidth="1"/>
    <col min="14" max="14" width="9.88671875" customWidth="1"/>
    <col min="254" max="254" width="0.5546875" customWidth="1"/>
    <col min="255" max="255" width="4.6640625" customWidth="1"/>
    <col min="256" max="256" width="5.5546875" customWidth="1"/>
    <col min="257" max="257" width="6.88671875" customWidth="1"/>
    <col min="258" max="258" width="8.5546875" customWidth="1"/>
    <col min="259" max="259" width="8" customWidth="1"/>
    <col min="260" max="260" width="18" customWidth="1"/>
    <col min="261" max="261" width="9.88671875" customWidth="1"/>
    <col min="262" max="262" width="0" hidden="1" customWidth="1"/>
    <col min="263" max="263" width="9.88671875" customWidth="1"/>
    <col min="264" max="264" width="9.6640625" bestFit="1" customWidth="1"/>
    <col min="265" max="265" width="10.109375" customWidth="1"/>
    <col min="266" max="266" width="9.6640625" bestFit="1" customWidth="1"/>
    <col min="510" max="510" width="0.5546875" customWidth="1"/>
    <col min="511" max="511" width="4.6640625" customWidth="1"/>
    <col min="512" max="512" width="5.5546875" customWidth="1"/>
    <col min="513" max="513" width="6.88671875" customWidth="1"/>
    <col min="514" max="514" width="8.5546875" customWidth="1"/>
    <col min="515" max="515" width="8" customWidth="1"/>
    <col min="516" max="516" width="18" customWidth="1"/>
    <col min="517" max="517" width="9.88671875" customWidth="1"/>
    <col min="518" max="518" width="0" hidden="1" customWidth="1"/>
    <col min="519" max="519" width="9.88671875" customWidth="1"/>
    <col min="520" max="520" width="9.6640625" bestFit="1" customWidth="1"/>
    <col min="521" max="521" width="10.109375" customWidth="1"/>
    <col min="522" max="522" width="9.6640625" bestFit="1" customWidth="1"/>
    <col min="766" max="766" width="0.5546875" customWidth="1"/>
    <col min="767" max="767" width="4.6640625" customWidth="1"/>
    <col min="768" max="768" width="5.5546875" customWidth="1"/>
    <col min="769" max="769" width="6.88671875" customWidth="1"/>
    <col min="770" max="770" width="8.5546875" customWidth="1"/>
    <col min="771" max="771" width="8" customWidth="1"/>
    <col min="772" max="772" width="18" customWidth="1"/>
    <col min="773" max="773" width="9.88671875" customWidth="1"/>
    <col min="774" max="774" width="0" hidden="1" customWidth="1"/>
    <col min="775" max="775" width="9.88671875" customWidth="1"/>
    <col min="776" max="776" width="9.6640625" bestFit="1" customWidth="1"/>
    <col min="777" max="777" width="10.109375" customWidth="1"/>
    <col min="778" max="778" width="9.6640625" bestFit="1" customWidth="1"/>
    <col min="1022" max="1022" width="0.5546875" customWidth="1"/>
    <col min="1023" max="1023" width="4.6640625" customWidth="1"/>
    <col min="1024" max="1024" width="5.5546875" customWidth="1"/>
    <col min="1025" max="1025" width="6.88671875" customWidth="1"/>
    <col min="1026" max="1026" width="8.5546875" customWidth="1"/>
    <col min="1027" max="1027" width="8" customWidth="1"/>
    <col min="1028" max="1028" width="18" customWidth="1"/>
    <col min="1029" max="1029" width="9.88671875" customWidth="1"/>
    <col min="1030" max="1030" width="0" hidden="1" customWidth="1"/>
    <col min="1031" max="1031" width="9.88671875" customWidth="1"/>
    <col min="1032" max="1032" width="9.6640625" bestFit="1" customWidth="1"/>
    <col min="1033" max="1033" width="10.109375" customWidth="1"/>
    <col min="1034" max="1034" width="9.6640625" bestFit="1" customWidth="1"/>
    <col min="1278" max="1278" width="0.5546875" customWidth="1"/>
    <col min="1279" max="1279" width="4.6640625" customWidth="1"/>
    <col min="1280" max="1280" width="5.5546875" customWidth="1"/>
    <col min="1281" max="1281" width="6.88671875" customWidth="1"/>
    <col min="1282" max="1282" width="8.5546875" customWidth="1"/>
    <col min="1283" max="1283" width="8" customWidth="1"/>
    <col min="1284" max="1284" width="18" customWidth="1"/>
    <col min="1285" max="1285" width="9.88671875" customWidth="1"/>
    <col min="1286" max="1286" width="0" hidden="1" customWidth="1"/>
    <col min="1287" max="1287" width="9.88671875" customWidth="1"/>
    <col min="1288" max="1288" width="9.6640625" bestFit="1" customWidth="1"/>
    <col min="1289" max="1289" width="10.109375" customWidth="1"/>
    <col min="1290" max="1290" width="9.6640625" bestFit="1" customWidth="1"/>
    <col min="1534" max="1534" width="0.5546875" customWidth="1"/>
    <col min="1535" max="1535" width="4.6640625" customWidth="1"/>
    <col min="1536" max="1536" width="5.5546875" customWidth="1"/>
    <col min="1537" max="1537" width="6.88671875" customWidth="1"/>
    <col min="1538" max="1538" width="8.5546875" customWidth="1"/>
    <col min="1539" max="1539" width="8" customWidth="1"/>
    <col min="1540" max="1540" width="18" customWidth="1"/>
    <col min="1541" max="1541" width="9.88671875" customWidth="1"/>
    <col min="1542" max="1542" width="0" hidden="1" customWidth="1"/>
    <col min="1543" max="1543" width="9.88671875" customWidth="1"/>
    <col min="1544" max="1544" width="9.6640625" bestFit="1" customWidth="1"/>
    <col min="1545" max="1545" width="10.109375" customWidth="1"/>
    <col min="1546" max="1546" width="9.6640625" bestFit="1" customWidth="1"/>
    <col min="1790" max="1790" width="0.5546875" customWidth="1"/>
    <col min="1791" max="1791" width="4.6640625" customWidth="1"/>
    <col min="1792" max="1792" width="5.5546875" customWidth="1"/>
    <col min="1793" max="1793" width="6.88671875" customWidth="1"/>
    <col min="1794" max="1794" width="8.5546875" customWidth="1"/>
    <col min="1795" max="1795" width="8" customWidth="1"/>
    <col min="1796" max="1796" width="18" customWidth="1"/>
    <col min="1797" max="1797" width="9.88671875" customWidth="1"/>
    <col min="1798" max="1798" width="0" hidden="1" customWidth="1"/>
    <col min="1799" max="1799" width="9.88671875" customWidth="1"/>
    <col min="1800" max="1800" width="9.6640625" bestFit="1" customWidth="1"/>
    <col min="1801" max="1801" width="10.109375" customWidth="1"/>
    <col min="1802" max="1802" width="9.6640625" bestFit="1" customWidth="1"/>
    <col min="2046" max="2046" width="0.5546875" customWidth="1"/>
    <col min="2047" max="2047" width="4.6640625" customWidth="1"/>
    <col min="2048" max="2048" width="5.5546875" customWidth="1"/>
    <col min="2049" max="2049" width="6.88671875" customWidth="1"/>
    <col min="2050" max="2050" width="8.5546875" customWidth="1"/>
    <col min="2051" max="2051" width="8" customWidth="1"/>
    <col min="2052" max="2052" width="18" customWidth="1"/>
    <col min="2053" max="2053" width="9.88671875" customWidth="1"/>
    <col min="2054" max="2054" width="0" hidden="1" customWidth="1"/>
    <col min="2055" max="2055" width="9.88671875" customWidth="1"/>
    <col min="2056" max="2056" width="9.6640625" bestFit="1" customWidth="1"/>
    <col min="2057" max="2057" width="10.109375" customWidth="1"/>
    <col min="2058" max="2058" width="9.6640625" bestFit="1" customWidth="1"/>
    <col min="2302" max="2302" width="0.5546875" customWidth="1"/>
    <col min="2303" max="2303" width="4.6640625" customWidth="1"/>
    <col min="2304" max="2304" width="5.5546875" customWidth="1"/>
    <col min="2305" max="2305" width="6.88671875" customWidth="1"/>
    <col min="2306" max="2306" width="8.5546875" customWidth="1"/>
    <col min="2307" max="2307" width="8" customWidth="1"/>
    <col min="2308" max="2308" width="18" customWidth="1"/>
    <col min="2309" max="2309" width="9.88671875" customWidth="1"/>
    <col min="2310" max="2310" width="0" hidden="1" customWidth="1"/>
    <col min="2311" max="2311" width="9.88671875" customWidth="1"/>
    <col min="2312" max="2312" width="9.6640625" bestFit="1" customWidth="1"/>
    <col min="2313" max="2313" width="10.109375" customWidth="1"/>
    <col min="2314" max="2314" width="9.6640625" bestFit="1" customWidth="1"/>
    <col min="2558" max="2558" width="0.5546875" customWidth="1"/>
    <col min="2559" max="2559" width="4.6640625" customWidth="1"/>
    <col min="2560" max="2560" width="5.5546875" customWidth="1"/>
    <col min="2561" max="2561" width="6.88671875" customWidth="1"/>
    <col min="2562" max="2562" width="8.5546875" customWidth="1"/>
    <col min="2563" max="2563" width="8" customWidth="1"/>
    <col min="2564" max="2564" width="18" customWidth="1"/>
    <col min="2565" max="2565" width="9.88671875" customWidth="1"/>
    <col min="2566" max="2566" width="0" hidden="1" customWidth="1"/>
    <col min="2567" max="2567" width="9.88671875" customWidth="1"/>
    <col min="2568" max="2568" width="9.6640625" bestFit="1" customWidth="1"/>
    <col min="2569" max="2569" width="10.109375" customWidth="1"/>
    <col min="2570" max="2570" width="9.6640625" bestFit="1" customWidth="1"/>
    <col min="2814" max="2814" width="0.5546875" customWidth="1"/>
    <col min="2815" max="2815" width="4.6640625" customWidth="1"/>
    <col min="2816" max="2816" width="5.5546875" customWidth="1"/>
    <col min="2817" max="2817" width="6.88671875" customWidth="1"/>
    <col min="2818" max="2818" width="8.5546875" customWidth="1"/>
    <col min="2819" max="2819" width="8" customWidth="1"/>
    <col min="2820" max="2820" width="18" customWidth="1"/>
    <col min="2821" max="2821" width="9.88671875" customWidth="1"/>
    <col min="2822" max="2822" width="0" hidden="1" customWidth="1"/>
    <col min="2823" max="2823" width="9.88671875" customWidth="1"/>
    <col min="2824" max="2824" width="9.6640625" bestFit="1" customWidth="1"/>
    <col min="2825" max="2825" width="10.109375" customWidth="1"/>
    <col min="2826" max="2826" width="9.6640625" bestFit="1" customWidth="1"/>
    <col min="3070" max="3070" width="0.5546875" customWidth="1"/>
    <col min="3071" max="3071" width="4.6640625" customWidth="1"/>
    <col min="3072" max="3072" width="5.5546875" customWidth="1"/>
    <col min="3073" max="3073" width="6.88671875" customWidth="1"/>
    <col min="3074" max="3074" width="8.5546875" customWidth="1"/>
    <col min="3075" max="3075" width="8" customWidth="1"/>
    <col min="3076" max="3076" width="18" customWidth="1"/>
    <col min="3077" max="3077" width="9.88671875" customWidth="1"/>
    <col min="3078" max="3078" width="0" hidden="1" customWidth="1"/>
    <col min="3079" max="3079" width="9.88671875" customWidth="1"/>
    <col min="3080" max="3080" width="9.6640625" bestFit="1" customWidth="1"/>
    <col min="3081" max="3081" width="10.109375" customWidth="1"/>
    <col min="3082" max="3082" width="9.6640625" bestFit="1" customWidth="1"/>
    <col min="3326" max="3326" width="0.5546875" customWidth="1"/>
    <col min="3327" max="3327" width="4.6640625" customWidth="1"/>
    <col min="3328" max="3328" width="5.5546875" customWidth="1"/>
    <col min="3329" max="3329" width="6.88671875" customWidth="1"/>
    <col min="3330" max="3330" width="8.5546875" customWidth="1"/>
    <col min="3331" max="3331" width="8" customWidth="1"/>
    <col min="3332" max="3332" width="18" customWidth="1"/>
    <col min="3333" max="3333" width="9.88671875" customWidth="1"/>
    <col min="3334" max="3334" width="0" hidden="1" customWidth="1"/>
    <col min="3335" max="3335" width="9.88671875" customWidth="1"/>
    <col min="3336" max="3336" width="9.6640625" bestFit="1" customWidth="1"/>
    <col min="3337" max="3337" width="10.109375" customWidth="1"/>
    <col min="3338" max="3338" width="9.6640625" bestFit="1" customWidth="1"/>
    <col min="3582" max="3582" width="0.5546875" customWidth="1"/>
    <col min="3583" max="3583" width="4.6640625" customWidth="1"/>
    <col min="3584" max="3584" width="5.5546875" customWidth="1"/>
    <col min="3585" max="3585" width="6.88671875" customWidth="1"/>
    <col min="3586" max="3586" width="8.5546875" customWidth="1"/>
    <col min="3587" max="3587" width="8" customWidth="1"/>
    <col min="3588" max="3588" width="18" customWidth="1"/>
    <col min="3589" max="3589" width="9.88671875" customWidth="1"/>
    <col min="3590" max="3590" width="0" hidden="1" customWidth="1"/>
    <col min="3591" max="3591" width="9.88671875" customWidth="1"/>
    <col min="3592" max="3592" width="9.6640625" bestFit="1" customWidth="1"/>
    <col min="3593" max="3593" width="10.109375" customWidth="1"/>
    <col min="3594" max="3594" width="9.6640625" bestFit="1" customWidth="1"/>
    <col min="3838" max="3838" width="0.5546875" customWidth="1"/>
    <col min="3839" max="3839" width="4.6640625" customWidth="1"/>
    <col min="3840" max="3840" width="5.5546875" customWidth="1"/>
    <col min="3841" max="3841" width="6.88671875" customWidth="1"/>
    <col min="3842" max="3842" width="8.5546875" customWidth="1"/>
    <col min="3843" max="3843" width="8" customWidth="1"/>
    <col min="3844" max="3844" width="18" customWidth="1"/>
    <col min="3845" max="3845" width="9.88671875" customWidth="1"/>
    <col min="3846" max="3846" width="0" hidden="1" customWidth="1"/>
    <col min="3847" max="3847" width="9.88671875" customWidth="1"/>
    <col min="3848" max="3848" width="9.6640625" bestFit="1" customWidth="1"/>
    <col min="3849" max="3849" width="10.109375" customWidth="1"/>
    <col min="3850" max="3850" width="9.6640625" bestFit="1" customWidth="1"/>
    <col min="4094" max="4094" width="0.5546875" customWidth="1"/>
    <col min="4095" max="4095" width="4.6640625" customWidth="1"/>
    <col min="4096" max="4096" width="5.5546875" customWidth="1"/>
    <col min="4097" max="4097" width="6.88671875" customWidth="1"/>
    <col min="4098" max="4098" width="8.5546875" customWidth="1"/>
    <col min="4099" max="4099" width="8" customWidth="1"/>
    <col min="4100" max="4100" width="18" customWidth="1"/>
    <col min="4101" max="4101" width="9.88671875" customWidth="1"/>
    <col min="4102" max="4102" width="0" hidden="1" customWidth="1"/>
    <col min="4103" max="4103" width="9.88671875" customWidth="1"/>
    <col min="4104" max="4104" width="9.6640625" bestFit="1" customWidth="1"/>
    <col min="4105" max="4105" width="10.109375" customWidth="1"/>
    <col min="4106" max="4106" width="9.6640625" bestFit="1" customWidth="1"/>
    <col min="4350" max="4350" width="0.5546875" customWidth="1"/>
    <col min="4351" max="4351" width="4.6640625" customWidth="1"/>
    <col min="4352" max="4352" width="5.5546875" customWidth="1"/>
    <col min="4353" max="4353" width="6.88671875" customWidth="1"/>
    <col min="4354" max="4354" width="8.5546875" customWidth="1"/>
    <col min="4355" max="4355" width="8" customWidth="1"/>
    <col min="4356" max="4356" width="18" customWidth="1"/>
    <col min="4357" max="4357" width="9.88671875" customWidth="1"/>
    <col min="4358" max="4358" width="0" hidden="1" customWidth="1"/>
    <col min="4359" max="4359" width="9.88671875" customWidth="1"/>
    <col min="4360" max="4360" width="9.6640625" bestFit="1" customWidth="1"/>
    <col min="4361" max="4361" width="10.109375" customWidth="1"/>
    <col min="4362" max="4362" width="9.6640625" bestFit="1" customWidth="1"/>
    <col min="4606" max="4606" width="0.5546875" customWidth="1"/>
    <col min="4607" max="4607" width="4.6640625" customWidth="1"/>
    <col min="4608" max="4608" width="5.5546875" customWidth="1"/>
    <col min="4609" max="4609" width="6.88671875" customWidth="1"/>
    <col min="4610" max="4610" width="8.5546875" customWidth="1"/>
    <col min="4611" max="4611" width="8" customWidth="1"/>
    <col min="4612" max="4612" width="18" customWidth="1"/>
    <col min="4613" max="4613" width="9.88671875" customWidth="1"/>
    <col min="4614" max="4614" width="0" hidden="1" customWidth="1"/>
    <col min="4615" max="4615" width="9.88671875" customWidth="1"/>
    <col min="4616" max="4616" width="9.6640625" bestFit="1" customWidth="1"/>
    <col min="4617" max="4617" width="10.109375" customWidth="1"/>
    <col min="4618" max="4618" width="9.6640625" bestFit="1" customWidth="1"/>
    <col min="4862" max="4862" width="0.5546875" customWidth="1"/>
    <col min="4863" max="4863" width="4.6640625" customWidth="1"/>
    <col min="4864" max="4864" width="5.5546875" customWidth="1"/>
    <col min="4865" max="4865" width="6.88671875" customWidth="1"/>
    <col min="4866" max="4866" width="8.5546875" customWidth="1"/>
    <col min="4867" max="4867" width="8" customWidth="1"/>
    <col min="4868" max="4868" width="18" customWidth="1"/>
    <col min="4869" max="4869" width="9.88671875" customWidth="1"/>
    <col min="4870" max="4870" width="0" hidden="1" customWidth="1"/>
    <col min="4871" max="4871" width="9.88671875" customWidth="1"/>
    <col min="4872" max="4872" width="9.6640625" bestFit="1" customWidth="1"/>
    <col min="4873" max="4873" width="10.109375" customWidth="1"/>
    <col min="4874" max="4874" width="9.6640625" bestFit="1" customWidth="1"/>
    <col min="5118" max="5118" width="0.5546875" customWidth="1"/>
    <col min="5119" max="5119" width="4.6640625" customWidth="1"/>
    <col min="5120" max="5120" width="5.5546875" customWidth="1"/>
    <col min="5121" max="5121" width="6.88671875" customWidth="1"/>
    <col min="5122" max="5122" width="8.5546875" customWidth="1"/>
    <col min="5123" max="5123" width="8" customWidth="1"/>
    <col min="5124" max="5124" width="18" customWidth="1"/>
    <col min="5125" max="5125" width="9.88671875" customWidth="1"/>
    <col min="5126" max="5126" width="0" hidden="1" customWidth="1"/>
    <col min="5127" max="5127" width="9.88671875" customWidth="1"/>
    <col min="5128" max="5128" width="9.6640625" bestFit="1" customWidth="1"/>
    <col min="5129" max="5129" width="10.109375" customWidth="1"/>
    <col min="5130" max="5130" width="9.6640625" bestFit="1" customWidth="1"/>
    <col min="5374" max="5374" width="0.5546875" customWidth="1"/>
    <col min="5375" max="5375" width="4.6640625" customWidth="1"/>
    <col min="5376" max="5376" width="5.5546875" customWidth="1"/>
    <col min="5377" max="5377" width="6.88671875" customWidth="1"/>
    <col min="5378" max="5378" width="8.5546875" customWidth="1"/>
    <col min="5379" max="5379" width="8" customWidth="1"/>
    <col min="5380" max="5380" width="18" customWidth="1"/>
    <col min="5381" max="5381" width="9.88671875" customWidth="1"/>
    <col min="5382" max="5382" width="0" hidden="1" customWidth="1"/>
    <col min="5383" max="5383" width="9.88671875" customWidth="1"/>
    <col min="5384" max="5384" width="9.6640625" bestFit="1" customWidth="1"/>
    <col min="5385" max="5385" width="10.109375" customWidth="1"/>
    <col min="5386" max="5386" width="9.6640625" bestFit="1" customWidth="1"/>
    <col min="5630" max="5630" width="0.5546875" customWidth="1"/>
    <col min="5631" max="5631" width="4.6640625" customWidth="1"/>
    <col min="5632" max="5632" width="5.5546875" customWidth="1"/>
    <col min="5633" max="5633" width="6.88671875" customWidth="1"/>
    <col min="5634" max="5634" width="8.5546875" customWidth="1"/>
    <col min="5635" max="5635" width="8" customWidth="1"/>
    <col min="5636" max="5636" width="18" customWidth="1"/>
    <col min="5637" max="5637" width="9.88671875" customWidth="1"/>
    <col min="5638" max="5638" width="0" hidden="1" customWidth="1"/>
    <col min="5639" max="5639" width="9.88671875" customWidth="1"/>
    <col min="5640" max="5640" width="9.6640625" bestFit="1" customWidth="1"/>
    <col min="5641" max="5641" width="10.109375" customWidth="1"/>
    <col min="5642" max="5642" width="9.6640625" bestFit="1" customWidth="1"/>
    <col min="5886" max="5886" width="0.5546875" customWidth="1"/>
    <col min="5887" max="5887" width="4.6640625" customWidth="1"/>
    <col min="5888" max="5888" width="5.5546875" customWidth="1"/>
    <col min="5889" max="5889" width="6.88671875" customWidth="1"/>
    <col min="5890" max="5890" width="8.5546875" customWidth="1"/>
    <col min="5891" max="5891" width="8" customWidth="1"/>
    <col min="5892" max="5892" width="18" customWidth="1"/>
    <col min="5893" max="5893" width="9.88671875" customWidth="1"/>
    <col min="5894" max="5894" width="0" hidden="1" customWidth="1"/>
    <col min="5895" max="5895" width="9.88671875" customWidth="1"/>
    <col min="5896" max="5896" width="9.6640625" bestFit="1" customWidth="1"/>
    <col min="5897" max="5897" width="10.109375" customWidth="1"/>
    <col min="5898" max="5898" width="9.6640625" bestFit="1" customWidth="1"/>
    <col min="6142" max="6142" width="0.5546875" customWidth="1"/>
    <col min="6143" max="6143" width="4.6640625" customWidth="1"/>
    <col min="6144" max="6144" width="5.5546875" customWidth="1"/>
    <col min="6145" max="6145" width="6.88671875" customWidth="1"/>
    <col min="6146" max="6146" width="8.5546875" customWidth="1"/>
    <col min="6147" max="6147" width="8" customWidth="1"/>
    <col min="6148" max="6148" width="18" customWidth="1"/>
    <col min="6149" max="6149" width="9.88671875" customWidth="1"/>
    <col min="6150" max="6150" width="0" hidden="1" customWidth="1"/>
    <col min="6151" max="6151" width="9.88671875" customWidth="1"/>
    <col min="6152" max="6152" width="9.6640625" bestFit="1" customWidth="1"/>
    <col min="6153" max="6153" width="10.109375" customWidth="1"/>
    <col min="6154" max="6154" width="9.6640625" bestFit="1" customWidth="1"/>
    <col min="6398" max="6398" width="0.5546875" customWidth="1"/>
    <col min="6399" max="6399" width="4.6640625" customWidth="1"/>
    <col min="6400" max="6400" width="5.5546875" customWidth="1"/>
    <col min="6401" max="6401" width="6.88671875" customWidth="1"/>
    <col min="6402" max="6402" width="8.5546875" customWidth="1"/>
    <col min="6403" max="6403" width="8" customWidth="1"/>
    <col min="6404" max="6404" width="18" customWidth="1"/>
    <col min="6405" max="6405" width="9.88671875" customWidth="1"/>
    <col min="6406" max="6406" width="0" hidden="1" customWidth="1"/>
    <col min="6407" max="6407" width="9.88671875" customWidth="1"/>
    <col min="6408" max="6408" width="9.6640625" bestFit="1" customWidth="1"/>
    <col min="6409" max="6409" width="10.109375" customWidth="1"/>
    <col min="6410" max="6410" width="9.6640625" bestFit="1" customWidth="1"/>
    <col min="6654" max="6654" width="0.5546875" customWidth="1"/>
    <col min="6655" max="6655" width="4.6640625" customWidth="1"/>
    <col min="6656" max="6656" width="5.5546875" customWidth="1"/>
    <col min="6657" max="6657" width="6.88671875" customWidth="1"/>
    <col min="6658" max="6658" width="8.5546875" customWidth="1"/>
    <col min="6659" max="6659" width="8" customWidth="1"/>
    <col min="6660" max="6660" width="18" customWidth="1"/>
    <col min="6661" max="6661" width="9.88671875" customWidth="1"/>
    <col min="6662" max="6662" width="0" hidden="1" customWidth="1"/>
    <col min="6663" max="6663" width="9.88671875" customWidth="1"/>
    <col min="6664" max="6664" width="9.6640625" bestFit="1" customWidth="1"/>
    <col min="6665" max="6665" width="10.109375" customWidth="1"/>
    <col min="6666" max="6666" width="9.6640625" bestFit="1" customWidth="1"/>
    <col min="6910" max="6910" width="0.5546875" customWidth="1"/>
    <col min="6911" max="6911" width="4.6640625" customWidth="1"/>
    <col min="6912" max="6912" width="5.5546875" customWidth="1"/>
    <col min="6913" max="6913" width="6.88671875" customWidth="1"/>
    <col min="6914" max="6914" width="8.5546875" customWidth="1"/>
    <col min="6915" max="6915" width="8" customWidth="1"/>
    <col min="6916" max="6916" width="18" customWidth="1"/>
    <col min="6917" max="6917" width="9.88671875" customWidth="1"/>
    <col min="6918" max="6918" width="0" hidden="1" customWidth="1"/>
    <col min="6919" max="6919" width="9.88671875" customWidth="1"/>
    <col min="6920" max="6920" width="9.6640625" bestFit="1" customWidth="1"/>
    <col min="6921" max="6921" width="10.109375" customWidth="1"/>
    <col min="6922" max="6922" width="9.6640625" bestFit="1" customWidth="1"/>
    <col min="7166" max="7166" width="0.5546875" customWidth="1"/>
    <col min="7167" max="7167" width="4.6640625" customWidth="1"/>
    <col min="7168" max="7168" width="5.5546875" customWidth="1"/>
    <col min="7169" max="7169" width="6.88671875" customWidth="1"/>
    <col min="7170" max="7170" width="8.5546875" customWidth="1"/>
    <col min="7171" max="7171" width="8" customWidth="1"/>
    <col min="7172" max="7172" width="18" customWidth="1"/>
    <col min="7173" max="7173" width="9.88671875" customWidth="1"/>
    <col min="7174" max="7174" width="0" hidden="1" customWidth="1"/>
    <col min="7175" max="7175" width="9.88671875" customWidth="1"/>
    <col min="7176" max="7176" width="9.6640625" bestFit="1" customWidth="1"/>
    <col min="7177" max="7177" width="10.109375" customWidth="1"/>
    <col min="7178" max="7178" width="9.6640625" bestFit="1" customWidth="1"/>
    <col min="7422" max="7422" width="0.5546875" customWidth="1"/>
    <col min="7423" max="7423" width="4.6640625" customWidth="1"/>
    <col min="7424" max="7424" width="5.5546875" customWidth="1"/>
    <col min="7425" max="7425" width="6.88671875" customWidth="1"/>
    <col min="7426" max="7426" width="8.5546875" customWidth="1"/>
    <col min="7427" max="7427" width="8" customWidth="1"/>
    <col min="7428" max="7428" width="18" customWidth="1"/>
    <col min="7429" max="7429" width="9.88671875" customWidth="1"/>
    <col min="7430" max="7430" width="0" hidden="1" customWidth="1"/>
    <col min="7431" max="7431" width="9.88671875" customWidth="1"/>
    <col min="7432" max="7432" width="9.6640625" bestFit="1" customWidth="1"/>
    <col min="7433" max="7433" width="10.109375" customWidth="1"/>
    <col min="7434" max="7434" width="9.6640625" bestFit="1" customWidth="1"/>
    <col min="7678" max="7678" width="0.5546875" customWidth="1"/>
    <col min="7679" max="7679" width="4.6640625" customWidth="1"/>
    <col min="7680" max="7680" width="5.5546875" customWidth="1"/>
    <col min="7681" max="7681" width="6.88671875" customWidth="1"/>
    <col min="7682" max="7682" width="8.5546875" customWidth="1"/>
    <col min="7683" max="7683" width="8" customWidth="1"/>
    <col min="7684" max="7684" width="18" customWidth="1"/>
    <col min="7685" max="7685" width="9.88671875" customWidth="1"/>
    <col min="7686" max="7686" width="0" hidden="1" customWidth="1"/>
    <col min="7687" max="7687" width="9.88671875" customWidth="1"/>
    <col min="7688" max="7688" width="9.6640625" bestFit="1" customWidth="1"/>
    <col min="7689" max="7689" width="10.109375" customWidth="1"/>
    <col min="7690" max="7690" width="9.6640625" bestFit="1" customWidth="1"/>
    <col min="7934" max="7934" width="0.5546875" customWidth="1"/>
    <col min="7935" max="7935" width="4.6640625" customWidth="1"/>
    <col min="7936" max="7936" width="5.5546875" customWidth="1"/>
    <col min="7937" max="7937" width="6.88671875" customWidth="1"/>
    <col min="7938" max="7938" width="8.5546875" customWidth="1"/>
    <col min="7939" max="7939" width="8" customWidth="1"/>
    <col min="7940" max="7940" width="18" customWidth="1"/>
    <col min="7941" max="7941" width="9.88671875" customWidth="1"/>
    <col min="7942" max="7942" width="0" hidden="1" customWidth="1"/>
    <col min="7943" max="7943" width="9.88671875" customWidth="1"/>
    <col min="7944" max="7944" width="9.6640625" bestFit="1" customWidth="1"/>
    <col min="7945" max="7945" width="10.109375" customWidth="1"/>
    <col min="7946" max="7946" width="9.6640625" bestFit="1" customWidth="1"/>
    <col min="8190" max="8190" width="0.5546875" customWidth="1"/>
    <col min="8191" max="8191" width="4.6640625" customWidth="1"/>
    <col min="8192" max="8192" width="5.5546875" customWidth="1"/>
    <col min="8193" max="8193" width="6.88671875" customWidth="1"/>
    <col min="8194" max="8194" width="8.5546875" customWidth="1"/>
    <col min="8195" max="8195" width="8" customWidth="1"/>
    <col min="8196" max="8196" width="18" customWidth="1"/>
    <col min="8197" max="8197" width="9.88671875" customWidth="1"/>
    <col min="8198" max="8198" width="0" hidden="1" customWidth="1"/>
    <col min="8199" max="8199" width="9.88671875" customWidth="1"/>
    <col min="8200" max="8200" width="9.6640625" bestFit="1" customWidth="1"/>
    <col min="8201" max="8201" width="10.109375" customWidth="1"/>
    <col min="8202" max="8202" width="9.6640625" bestFit="1" customWidth="1"/>
    <col min="8446" max="8446" width="0.5546875" customWidth="1"/>
    <col min="8447" max="8447" width="4.6640625" customWidth="1"/>
    <col min="8448" max="8448" width="5.5546875" customWidth="1"/>
    <col min="8449" max="8449" width="6.88671875" customWidth="1"/>
    <col min="8450" max="8450" width="8.5546875" customWidth="1"/>
    <col min="8451" max="8451" width="8" customWidth="1"/>
    <col min="8452" max="8452" width="18" customWidth="1"/>
    <col min="8453" max="8453" width="9.88671875" customWidth="1"/>
    <col min="8454" max="8454" width="0" hidden="1" customWidth="1"/>
    <col min="8455" max="8455" width="9.88671875" customWidth="1"/>
    <col min="8456" max="8456" width="9.6640625" bestFit="1" customWidth="1"/>
    <col min="8457" max="8457" width="10.109375" customWidth="1"/>
    <col min="8458" max="8458" width="9.6640625" bestFit="1" customWidth="1"/>
    <col min="8702" max="8702" width="0.5546875" customWidth="1"/>
    <col min="8703" max="8703" width="4.6640625" customWidth="1"/>
    <col min="8704" max="8704" width="5.5546875" customWidth="1"/>
    <col min="8705" max="8705" width="6.88671875" customWidth="1"/>
    <col min="8706" max="8706" width="8.5546875" customWidth="1"/>
    <col min="8707" max="8707" width="8" customWidth="1"/>
    <col min="8708" max="8708" width="18" customWidth="1"/>
    <col min="8709" max="8709" width="9.88671875" customWidth="1"/>
    <col min="8710" max="8710" width="0" hidden="1" customWidth="1"/>
    <col min="8711" max="8711" width="9.88671875" customWidth="1"/>
    <col min="8712" max="8712" width="9.6640625" bestFit="1" customWidth="1"/>
    <col min="8713" max="8713" width="10.109375" customWidth="1"/>
    <col min="8714" max="8714" width="9.6640625" bestFit="1" customWidth="1"/>
    <col min="8958" max="8958" width="0.5546875" customWidth="1"/>
    <col min="8959" max="8959" width="4.6640625" customWidth="1"/>
    <col min="8960" max="8960" width="5.5546875" customWidth="1"/>
    <col min="8961" max="8961" width="6.88671875" customWidth="1"/>
    <col min="8962" max="8962" width="8.5546875" customWidth="1"/>
    <col min="8963" max="8963" width="8" customWidth="1"/>
    <col min="8964" max="8964" width="18" customWidth="1"/>
    <col min="8965" max="8965" width="9.88671875" customWidth="1"/>
    <col min="8966" max="8966" width="0" hidden="1" customWidth="1"/>
    <col min="8967" max="8967" width="9.88671875" customWidth="1"/>
    <col min="8968" max="8968" width="9.6640625" bestFit="1" customWidth="1"/>
    <col min="8969" max="8969" width="10.109375" customWidth="1"/>
    <col min="8970" max="8970" width="9.6640625" bestFit="1" customWidth="1"/>
    <col min="9214" max="9214" width="0.5546875" customWidth="1"/>
    <col min="9215" max="9215" width="4.6640625" customWidth="1"/>
    <col min="9216" max="9216" width="5.5546875" customWidth="1"/>
    <col min="9217" max="9217" width="6.88671875" customWidth="1"/>
    <col min="9218" max="9218" width="8.5546875" customWidth="1"/>
    <col min="9219" max="9219" width="8" customWidth="1"/>
    <col min="9220" max="9220" width="18" customWidth="1"/>
    <col min="9221" max="9221" width="9.88671875" customWidth="1"/>
    <col min="9222" max="9222" width="0" hidden="1" customWidth="1"/>
    <col min="9223" max="9223" width="9.88671875" customWidth="1"/>
    <col min="9224" max="9224" width="9.6640625" bestFit="1" customWidth="1"/>
    <col min="9225" max="9225" width="10.109375" customWidth="1"/>
    <col min="9226" max="9226" width="9.6640625" bestFit="1" customWidth="1"/>
    <col min="9470" max="9470" width="0.5546875" customWidth="1"/>
    <col min="9471" max="9471" width="4.6640625" customWidth="1"/>
    <col min="9472" max="9472" width="5.5546875" customWidth="1"/>
    <col min="9473" max="9473" width="6.88671875" customWidth="1"/>
    <col min="9474" max="9474" width="8.5546875" customWidth="1"/>
    <col min="9475" max="9475" width="8" customWidth="1"/>
    <col min="9476" max="9476" width="18" customWidth="1"/>
    <col min="9477" max="9477" width="9.88671875" customWidth="1"/>
    <col min="9478" max="9478" width="0" hidden="1" customWidth="1"/>
    <col min="9479" max="9479" width="9.88671875" customWidth="1"/>
    <col min="9480" max="9480" width="9.6640625" bestFit="1" customWidth="1"/>
    <col min="9481" max="9481" width="10.109375" customWidth="1"/>
    <col min="9482" max="9482" width="9.6640625" bestFit="1" customWidth="1"/>
    <col min="9726" max="9726" width="0.5546875" customWidth="1"/>
    <col min="9727" max="9727" width="4.6640625" customWidth="1"/>
    <col min="9728" max="9728" width="5.5546875" customWidth="1"/>
    <col min="9729" max="9729" width="6.88671875" customWidth="1"/>
    <col min="9730" max="9730" width="8.5546875" customWidth="1"/>
    <col min="9731" max="9731" width="8" customWidth="1"/>
    <col min="9732" max="9732" width="18" customWidth="1"/>
    <col min="9733" max="9733" width="9.88671875" customWidth="1"/>
    <col min="9734" max="9734" width="0" hidden="1" customWidth="1"/>
    <col min="9735" max="9735" width="9.88671875" customWidth="1"/>
    <col min="9736" max="9736" width="9.6640625" bestFit="1" customWidth="1"/>
    <col min="9737" max="9737" width="10.109375" customWidth="1"/>
    <col min="9738" max="9738" width="9.6640625" bestFit="1" customWidth="1"/>
    <col min="9982" max="9982" width="0.5546875" customWidth="1"/>
    <col min="9983" max="9983" width="4.6640625" customWidth="1"/>
    <col min="9984" max="9984" width="5.5546875" customWidth="1"/>
    <col min="9985" max="9985" width="6.88671875" customWidth="1"/>
    <col min="9986" max="9986" width="8.5546875" customWidth="1"/>
    <col min="9987" max="9987" width="8" customWidth="1"/>
    <col min="9988" max="9988" width="18" customWidth="1"/>
    <col min="9989" max="9989" width="9.88671875" customWidth="1"/>
    <col min="9990" max="9990" width="0" hidden="1" customWidth="1"/>
    <col min="9991" max="9991" width="9.88671875" customWidth="1"/>
    <col min="9992" max="9992" width="9.6640625" bestFit="1" customWidth="1"/>
    <col min="9993" max="9993" width="10.109375" customWidth="1"/>
    <col min="9994" max="9994" width="9.6640625" bestFit="1" customWidth="1"/>
    <col min="10238" max="10238" width="0.5546875" customWidth="1"/>
    <col min="10239" max="10239" width="4.6640625" customWidth="1"/>
    <col min="10240" max="10240" width="5.5546875" customWidth="1"/>
    <col min="10241" max="10241" width="6.88671875" customWidth="1"/>
    <col min="10242" max="10242" width="8.5546875" customWidth="1"/>
    <col min="10243" max="10243" width="8" customWidth="1"/>
    <col min="10244" max="10244" width="18" customWidth="1"/>
    <col min="10245" max="10245" width="9.88671875" customWidth="1"/>
    <col min="10246" max="10246" width="0" hidden="1" customWidth="1"/>
    <col min="10247" max="10247" width="9.88671875" customWidth="1"/>
    <col min="10248" max="10248" width="9.6640625" bestFit="1" customWidth="1"/>
    <col min="10249" max="10249" width="10.109375" customWidth="1"/>
    <col min="10250" max="10250" width="9.6640625" bestFit="1" customWidth="1"/>
    <col min="10494" max="10494" width="0.5546875" customWidth="1"/>
    <col min="10495" max="10495" width="4.6640625" customWidth="1"/>
    <col min="10496" max="10496" width="5.5546875" customWidth="1"/>
    <col min="10497" max="10497" width="6.88671875" customWidth="1"/>
    <col min="10498" max="10498" width="8.5546875" customWidth="1"/>
    <col min="10499" max="10499" width="8" customWidth="1"/>
    <col min="10500" max="10500" width="18" customWidth="1"/>
    <col min="10501" max="10501" width="9.88671875" customWidth="1"/>
    <col min="10502" max="10502" width="0" hidden="1" customWidth="1"/>
    <col min="10503" max="10503" width="9.88671875" customWidth="1"/>
    <col min="10504" max="10504" width="9.6640625" bestFit="1" customWidth="1"/>
    <col min="10505" max="10505" width="10.109375" customWidth="1"/>
    <col min="10506" max="10506" width="9.6640625" bestFit="1" customWidth="1"/>
    <col min="10750" max="10750" width="0.5546875" customWidth="1"/>
    <col min="10751" max="10751" width="4.6640625" customWidth="1"/>
    <col min="10752" max="10752" width="5.5546875" customWidth="1"/>
    <col min="10753" max="10753" width="6.88671875" customWidth="1"/>
    <col min="10754" max="10754" width="8.5546875" customWidth="1"/>
    <col min="10755" max="10755" width="8" customWidth="1"/>
    <col min="10756" max="10756" width="18" customWidth="1"/>
    <col min="10757" max="10757" width="9.88671875" customWidth="1"/>
    <col min="10758" max="10758" width="0" hidden="1" customWidth="1"/>
    <col min="10759" max="10759" width="9.88671875" customWidth="1"/>
    <col min="10760" max="10760" width="9.6640625" bestFit="1" customWidth="1"/>
    <col min="10761" max="10761" width="10.109375" customWidth="1"/>
    <col min="10762" max="10762" width="9.6640625" bestFit="1" customWidth="1"/>
    <col min="11006" max="11006" width="0.5546875" customWidth="1"/>
    <col min="11007" max="11007" width="4.6640625" customWidth="1"/>
    <col min="11008" max="11008" width="5.5546875" customWidth="1"/>
    <col min="11009" max="11009" width="6.88671875" customWidth="1"/>
    <col min="11010" max="11010" width="8.5546875" customWidth="1"/>
    <col min="11011" max="11011" width="8" customWidth="1"/>
    <col min="11012" max="11012" width="18" customWidth="1"/>
    <col min="11013" max="11013" width="9.88671875" customWidth="1"/>
    <col min="11014" max="11014" width="0" hidden="1" customWidth="1"/>
    <col min="11015" max="11015" width="9.88671875" customWidth="1"/>
    <col min="11016" max="11016" width="9.6640625" bestFit="1" customWidth="1"/>
    <col min="11017" max="11017" width="10.109375" customWidth="1"/>
    <col min="11018" max="11018" width="9.6640625" bestFit="1" customWidth="1"/>
    <col min="11262" max="11262" width="0.5546875" customWidth="1"/>
    <col min="11263" max="11263" width="4.6640625" customWidth="1"/>
    <col min="11264" max="11264" width="5.5546875" customWidth="1"/>
    <col min="11265" max="11265" width="6.88671875" customWidth="1"/>
    <col min="11266" max="11266" width="8.5546875" customWidth="1"/>
    <col min="11267" max="11267" width="8" customWidth="1"/>
    <col min="11268" max="11268" width="18" customWidth="1"/>
    <col min="11269" max="11269" width="9.88671875" customWidth="1"/>
    <col min="11270" max="11270" width="0" hidden="1" customWidth="1"/>
    <col min="11271" max="11271" width="9.88671875" customWidth="1"/>
    <col min="11272" max="11272" width="9.6640625" bestFit="1" customWidth="1"/>
    <col min="11273" max="11273" width="10.109375" customWidth="1"/>
    <col min="11274" max="11274" width="9.6640625" bestFit="1" customWidth="1"/>
    <col min="11518" max="11518" width="0.5546875" customWidth="1"/>
    <col min="11519" max="11519" width="4.6640625" customWidth="1"/>
    <col min="11520" max="11520" width="5.5546875" customWidth="1"/>
    <col min="11521" max="11521" width="6.88671875" customWidth="1"/>
    <col min="11522" max="11522" width="8.5546875" customWidth="1"/>
    <col min="11523" max="11523" width="8" customWidth="1"/>
    <col min="11524" max="11524" width="18" customWidth="1"/>
    <col min="11525" max="11525" width="9.88671875" customWidth="1"/>
    <col min="11526" max="11526" width="0" hidden="1" customWidth="1"/>
    <col min="11527" max="11527" width="9.88671875" customWidth="1"/>
    <col min="11528" max="11528" width="9.6640625" bestFit="1" customWidth="1"/>
    <col min="11529" max="11529" width="10.109375" customWidth="1"/>
    <col min="11530" max="11530" width="9.6640625" bestFit="1" customWidth="1"/>
    <col min="11774" max="11774" width="0.5546875" customWidth="1"/>
    <col min="11775" max="11775" width="4.6640625" customWidth="1"/>
    <col min="11776" max="11776" width="5.5546875" customWidth="1"/>
    <col min="11777" max="11777" width="6.88671875" customWidth="1"/>
    <col min="11778" max="11778" width="8.5546875" customWidth="1"/>
    <col min="11779" max="11779" width="8" customWidth="1"/>
    <col min="11780" max="11780" width="18" customWidth="1"/>
    <col min="11781" max="11781" width="9.88671875" customWidth="1"/>
    <col min="11782" max="11782" width="0" hidden="1" customWidth="1"/>
    <col min="11783" max="11783" width="9.88671875" customWidth="1"/>
    <col min="11784" max="11784" width="9.6640625" bestFit="1" customWidth="1"/>
    <col min="11785" max="11785" width="10.109375" customWidth="1"/>
    <col min="11786" max="11786" width="9.6640625" bestFit="1" customWidth="1"/>
    <col min="12030" max="12030" width="0.5546875" customWidth="1"/>
    <col min="12031" max="12031" width="4.6640625" customWidth="1"/>
    <col min="12032" max="12032" width="5.5546875" customWidth="1"/>
    <col min="12033" max="12033" width="6.88671875" customWidth="1"/>
    <col min="12034" max="12034" width="8.5546875" customWidth="1"/>
    <col min="12035" max="12035" width="8" customWidth="1"/>
    <col min="12036" max="12036" width="18" customWidth="1"/>
    <col min="12037" max="12037" width="9.88671875" customWidth="1"/>
    <col min="12038" max="12038" width="0" hidden="1" customWidth="1"/>
    <col min="12039" max="12039" width="9.88671875" customWidth="1"/>
    <col min="12040" max="12040" width="9.6640625" bestFit="1" customWidth="1"/>
    <col min="12041" max="12041" width="10.109375" customWidth="1"/>
    <col min="12042" max="12042" width="9.6640625" bestFit="1" customWidth="1"/>
    <col min="12286" max="12286" width="0.5546875" customWidth="1"/>
    <col min="12287" max="12287" width="4.6640625" customWidth="1"/>
    <col min="12288" max="12288" width="5.5546875" customWidth="1"/>
    <col min="12289" max="12289" width="6.88671875" customWidth="1"/>
    <col min="12290" max="12290" width="8.5546875" customWidth="1"/>
    <col min="12291" max="12291" width="8" customWidth="1"/>
    <col min="12292" max="12292" width="18" customWidth="1"/>
    <col min="12293" max="12293" width="9.88671875" customWidth="1"/>
    <col min="12294" max="12294" width="0" hidden="1" customWidth="1"/>
    <col min="12295" max="12295" width="9.88671875" customWidth="1"/>
    <col min="12296" max="12296" width="9.6640625" bestFit="1" customWidth="1"/>
    <col min="12297" max="12297" width="10.109375" customWidth="1"/>
    <col min="12298" max="12298" width="9.6640625" bestFit="1" customWidth="1"/>
    <col min="12542" max="12542" width="0.5546875" customWidth="1"/>
    <col min="12543" max="12543" width="4.6640625" customWidth="1"/>
    <col min="12544" max="12544" width="5.5546875" customWidth="1"/>
    <col min="12545" max="12545" width="6.88671875" customWidth="1"/>
    <col min="12546" max="12546" width="8.5546875" customWidth="1"/>
    <col min="12547" max="12547" width="8" customWidth="1"/>
    <col min="12548" max="12548" width="18" customWidth="1"/>
    <col min="12549" max="12549" width="9.88671875" customWidth="1"/>
    <col min="12550" max="12550" width="0" hidden="1" customWidth="1"/>
    <col min="12551" max="12551" width="9.88671875" customWidth="1"/>
    <col min="12552" max="12552" width="9.6640625" bestFit="1" customWidth="1"/>
    <col min="12553" max="12553" width="10.109375" customWidth="1"/>
    <col min="12554" max="12554" width="9.6640625" bestFit="1" customWidth="1"/>
    <col min="12798" max="12798" width="0.5546875" customWidth="1"/>
    <col min="12799" max="12799" width="4.6640625" customWidth="1"/>
    <col min="12800" max="12800" width="5.5546875" customWidth="1"/>
    <col min="12801" max="12801" width="6.88671875" customWidth="1"/>
    <col min="12802" max="12802" width="8.5546875" customWidth="1"/>
    <col min="12803" max="12803" width="8" customWidth="1"/>
    <col min="12804" max="12804" width="18" customWidth="1"/>
    <col min="12805" max="12805" width="9.88671875" customWidth="1"/>
    <col min="12806" max="12806" width="0" hidden="1" customWidth="1"/>
    <col min="12807" max="12807" width="9.88671875" customWidth="1"/>
    <col min="12808" max="12808" width="9.6640625" bestFit="1" customWidth="1"/>
    <col min="12809" max="12809" width="10.109375" customWidth="1"/>
    <col min="12810" max="12810" width="9.6640625" bestFit="1" customWidth="1"/>
    <col min="13054" max="13054" width="0.5546875" customWidth="1"/>
    <col min="13055" max="13055" width="4.6640625" customWidth="1"/>
    <col min="13056" max="13056" width="5.5546875" customWidth="1"/>
    <col min="13057" max="13057" width="6.88671875" customWidth="1"/>
    <col min="13058" max="13058" width="8.5546875" customWidth="1"/>
    <col min="13059" max="13059" width="8" customWidth="1"/>
    <col min="13060" max="13060" width="18" customWidth="1"/>
    <col min="13061" max="13061" width="9.88671875" customWidth="1"/>
    <col min="13062" max="13062" width="0" hidden="1" customWidth="1"/>
    <col min="13063" max="13063" width="9.88671875" customWidth="1"/>
    <col min="13064" max="13064" width="9.6640625" bestFit="1" customWidth="1"/>
    <col min="13065" max="13065" width="10.109375" customWidth="1"/>
    <col min="13066" max="13066" width="9.6640625" bestFit="1" customWidth="1"/>
    <col min="13310" max="13310" width="0.5546875" customWidth="1"/>
    <col min="13311" max="13311" width="4.6640625" customWidth="1"/>
    <col min="13312" max="13312" width="5.5546875" customWidth="1"/>
    <col min="13313" max="13313" width="6.88671875" customWidth="1"/>
    <col min="13314" max="13314" width="8.5546875" customWidth="1"/>
    <col min="13315" max="13315" width="8" customWidth="1"/>
    <col min="13316" max="13316" width="18" customWidth="1"/>
    <col min="13317" max="13317" width="9.88671875" customWidth="1"/>
    <col min="13318" max="13318" width="0" hidden="1" customWidth="1"/>
    <col min="13319" max="13319" width="9.88671875" customWidth="1"/>
    <col min="13320" max="13320" width="9.6640625" bestFit="1" customWidth="1"/>
    <col min="13321" max="13321" width="10.109375" customWidth="1"/>
    <col min="13322" max="13322" width="9.6640625" bestFit="1" customWidth="1"/>
    <col min="13566" max="13566" width="0.5546875" customWidth="1"/>
    <col min="13567" max="13567" width="4.6640625" customWidth="1"/>
    <col min="13568" max="13568" width="5.5546875" customWidth="1"/>
    <col min="13569" max="13569" width="6.88671875" customWidth="1"/>
    <col min="13570" max="13570" width="8.5546875" customWidth="1"/>
    <col min="13571" max="13571" width="8" customWidth="1"/>
    <col min="13572" max="13572" width="18" customWidth="1"/>
    <col min="13573" max="13573" width="9.88671875" customWidth="1"/>
    <col min="13574" max="13574" width="0" hidden="1" customWidth="1"/>
    <col min="13575" max="13575" width="9.88671875" customWidth="1"/>
    <col min="13576" max="13576" width="9.6640625" bestFit="1" customWidth="1"/>
    <col min="13577" max="13577" width="10.109375" customWidth="1"/>
    <col min="13578" max="13578" width="9.6640625" bestFit="1" customWidth="1"/>
    <col min="13822" max="13822" width="0.5546875" customWidth="1"/>
    <col min="13823" max="13823" width="4.6640625" customWidth="1"/>
    <col min="13824" max="13824" width="5.5546875" customWidth="1"/>
    <col min="13825" max="13825" width="6.88671875" customWidth="1"/>
    <col min="13826" max="13826" width="8.5546875" customWidth="1"/>
    <col min="13827" max="13827" width="8" customWidth="1"/>
    <col min="13828" max="13828" width="18" customWidth="1"/>
    <col min="13829" max="13829" width="9.88671875" customWidth="1"/>
    <col min="13830" max="13830" width="0" hidden="1" customWidth="1"/>
    <col min="13831" max="13831" width="9.88671875" customWidth="1"/>
    <col min="13832" max="13832" width="9.6640625" bestFit="1" customWidth="1"/>
    <col min="13833" max="13833" width="10.109375" customWidth="1"/>
    <col min="13834" max="13834" width="9.6640625" bestFit="1" customWidth="1"/>
    <col min="14078" max="14078" width="0.5546875" customWidth="1"/>
    <col min="14079" max="14079" width="4.6640625" customWidth="1"/>
    <col min="14080" max="14080" width="5.5546875" customWidth="1"/>
    <col min="14081" max="14081" width="6.88671875" customWidth="1"/>
    <col min="14082" max="14082" width="8.5546875" customWidth="1"/>
    <col min="14083" max="14083" width="8" customWidth="1"/>
    <col min="14084" max="14084" width="18" customWidth="1"/>
    <col min="14085" max="14085" width="9.88671875" customWidth="1"/>
    <col min="14086" max="14086" width="0" hidden="1" customWidth="1"/>
    <col min="14087" max="14087" width="9.88671875" customWidth="1"/>
    <col min="14088" max="14088" width="9.6640625" bestFit="1" customWidth="1"/>
    <col min="14089" max="14089" width="10.109375" customWidth="1"/>
    <col min="14090" max="14090" width="9.6640625" bestFit="1" customWidth="1"/>
    <col min="14334" max="14334" width="0.5546875" customWidth="1"/>
    <col min="14335" max="14335" width="4.6640625" customWidth="1"/>
    <col min="14336" max="14336" width="5.5546875" customWidth="1"/>
    <col min="14337" max="14337" width="6.88671875" customWidth="1"/>
    <col min="14338" max="14338" width="8.5546875" customWidth="1"/>
    <col min="14339" max="14339" width="8" customWidth="1"/>
    <col min="14340" max="14340" width="18" customWidth="1"/>
    <col min="14341" max="14341" width="9.88671875" customWidth="1"/>
    <col min="14342" max="14342" width="0" hidden="1" customWidth="1"/>
    <col min="14343" max="14343" width="9.88671875" customWidth="1"/>
    <col min="14344" max="14344" width="9.6640625" bestFit="1" customWidth="1"/>
    <col min="14345" max="14345" width="10.109375" customWidth="1"/>
    <col min="14346" max="14346" width="9.6640625" bestFit="1" customWidth="1"/>
    <col min="14590" max="14590" width="0.5546875" customWidth="1"/>
    <col min="14591" max="14591" width="4.6640625" customWidth="1"/>
    <col min="14592" max="14592" width="5.5546875" customWidth="1"/>
    <col min="14593" max="14593" width="6.88671875" customWidth="1"/>
    <col min="14594" max="14594" width="8.5546875" customWidth="1"/>
    <col min="14595" max="14595" width="8" customWidth="1"/>
    <col min="14596" max="14596" width="18" customWidth="1"/>
    <col min="14597" max="14597" width="9.88671875" customWidth="1"/>
    <col min="14598" max="14598" width="0" hidden="1" customWidth="1"/>
    <col min="14599" max="14599" width="9.88671875" customWidth="1"/>
    <col min="14600" max="14600" width="9.6640625" bestFit="1" customWidth="1"/>
    <col min="14601" max="14601" width="10.109375" customWidth="1"/>
    <col min="14602" max="14602" width="9.6640625" bestFit="1" customWidth="1"/>
    <col min="14846" max="14846" width="0.5546875" customWidth="1"/>
    <col min="14847" max="14847" width="4.6640625" customWidth="1"/>
    <col min="14848" max="14848" width="5.5546875" customWidth="1"/>
    <col min="14849" max="14849" width="6.88671875" customWidth="1"/>
    <col min="14850" max="14850" width="8.5546875" customWidth="1"/>
    <col min="14851" max="14851" width="8" customWidth="1"/>
    <col min="14852" max="14852" width="18" customWidth="1"/>
    <col min="14853" max="14853" width="9.88671875" customWidth="1"/>
    <col min="14854" max="14854" width="0" hidden="1" customWidth="1"/>
    <col min="14855" max="14855" width="9.88671875" customWidth="1"/>
    <col min="14856" max="14856" width="9.6640625" bestFit="1" customWidth="1"/>
    <col min="14857" max="14857" width="10.109375" customWidth="1"/>
    <col min="14858" max="14858" width="9.6640625" bestFit="1" customWidth="1"/>
    <col min="15102" max="15102" width="0.5546875" customWidth="1"/>
    <col min="15103" max="15103" width="4.6640625" customWidth="1"/>
    <col min="15104" max="15104" width="5.5546875" customWidth="1"/>
    <col min="15105" max="15105" width="6.88671875" customWidth="1"/>
    <col min="15106" max="15106" width="8.5546875" customWidth="1"/>
    <col min="15107" max="15107" width="8" customWidth="1"/>
    <col min="15108" max="15108" width="18" customWidth="1"/>
    <col min="15109" max="15109" width="9.88671875" customWidth="1"/>
    <col min="15110" max="15110" width="0" hidden="1" customWidth="1"/>
    <col min="15111" max="15111" width="9.88671875" customWidth="1"/>
    <col min="15112" max="15112" width="9.6640625" bestFit="1" customWidth="1"/>
    <col min="15113" max="15113" width="10.109375" customWidth="1"/>
    <col min="15114" max="15114" width="9.6640625" bestFit="1" customWidth="1"/>
    <col min="15358" max="15358" width="0.5546875" customWidth="1"/>
    <col min="15359" max="15359" width="4.6640625" customWidth="1"/>
    <col min="15360" max="15360" width="5.5546875" customWidth="1"/>
    <col min="15361" max="15361" width="6.88671875" customWidth="1"/>
    <col min="15362" max="15362" width="8.5546875" customWidth="1"/>
    <col min="15363" max="15363" width="8" customWidth="1"/>
    <col min="15364" max="15364" width="18" customWidth="1"/>
    <col min="15365" max="15365" width="9.88671875" customWidth="1"/>
    <col min="15366" max="15366" width="0" hidden="1" customWidth="1"/>
    <col min="15367" max="15367" width="9.88671875" customWidth="1"/>
    <col min="15368" max="15368" width="9.6640625" bestFit="1" customWidth="1"/>
    <col min="15369" max="15369" width="10.109375" customWidth="1"/>
    <col min="15370" max="15370" width="9.6640625" bestFit="1" customWidth="1"/>
    <col min="15614" max="15614" width="0.5546875" customWidth="1"/>
    <col min="15615" max="15615" width="4.6640625" customWidth="1"/>
    <col min="15616" max="15616" width="5.5546875" customWidth="1"/>
    <col min="15617" max="15617" width="6.88671875" customWidth="1"/>
    <col min="15618" max="15618" width="8.5546875" customWidth="1"/>
    <col min="15619" max="15619" width="8" customWidth="1"/>
    <col min="15620" max="15620" width="18" customWidth="1"/>
    <col min="15621" max="15621" width="9.88671875" customWidth="1"/>
    <col min="15622" max="15622" width="0" hidden="1" customWidth="1"/>
    <col min="15623" max="15623" width="9.88671875" customWidth="1"/>
    <col min="15624" max="15624" width="9.6640625" bestFit="1" customWidth="1"/>
    <col min="15625" max="15625" width="10.109375" customWidth="1"/>
    <col min="15626" max="15626" width="9.6640625" bestFit="1" customWidth="1"/>
    <col min="15870" max="15870" width="0.5546875" customWidth="1"/>
    <col min="15871" max="15871" width="4.6640625" customWidth="1"/>
    <col min="15872" max="15872" width="5.5546875" customWidth="1"/>
    <col min="15873" max="15873" width="6.88671875" customWidth="1"/>
    <col min="15874" max="15874" width="8.5546875" customWidth="1"/>
    <col min="15875" max="15875" width="8" customWidth="1"/>
    <col min="15876" max="15876" width="18" customWidth="1"/>
    <col min="15877" max="15877" width="9.88671875" customWidth="1"/>
    <col min="15878" max="15878" width="0" hidden="1" customWidth="1"/>
    <col min="15879" max="15879" width="9.88671875" customWidth="1"/>
    <col min="15880" max="15880" width="9.6640625" bestFit="1" customWidth="1"/>
    <col min="15881" max="15881" width="10.109375" customWidth="1"/>
    <col min="15882" max="15882" width="9.6640625" bestFit="1" customWidth="1"/>
    <col min="16126" max="16126" width="0.5546875" customWidth="1"/>
    <col min="16127" max="16127" width="4.6640625" customWidth="1"/>
    <col min="16128" max="16128" width="5.5546875" customWidth="1"/>
    <col min="16129" max="16129" width="6.88671875" customWidth="1"/>
    <col min="16130" max="16130" width="8.5546875" customWidth="1"/>
    <col min="16131" max="16131" width="8" customWidth="1"/>
    <col min="16132" max="16132" width="18" customWidth="1"/>
    <col min="16133" max="16133" width="9.88671875" customWidth="1"/>
    <col min="16134" max="16134" width="0" hidden="1" customWidth="1"/>
    <col min="16135" max="16135" width="9.88671875" customWidth="1"/>
    <col min="16136" max="16136" width="9.6640625" bestFit="1" customWidth="1"/>
    <col min="16137" max="16137" width="10.109375" customWidth="1"/>
    <col min="16138" max="16138" width="9.6640625" bestFit="1" customWidth="1"/>
  </cols>
  <sheetData>
    <row r="3" spans="2:14" ht="17.399999999999999" x14ac:dyDescent="0.3">
      <c r="B3" s="983" t="s">
        <v>232</v>
      </c>
      <c r="C3" s="951"/>
      <c r="D3" s="951"/>
      <c r="E3" s="951"/>
      <c r="F3" s="951"/>
      <c r="G3" s="952"/>
      <c r="H3" s="184"/>
      <c r="I3" s="184"/>
      <c r="J3" s="184"/>
      <c r="K3" s="184"/>
      <c r="L3" s="184"/>
      <c r="M3" s="184"/>
      <c r="N3" s="184"/>
    </row>
    <row r="4" spans="2:14" ht="51" customHeight="1" x14ac:dyDescent="0.3">
      <c r="B4" s="929" t="s">
        <v>0</v>
      </c>
      <c r="C4" s="930"/>
      <c r="D4" s="930"/>
      <c r="E4" s="930"/>
      <c r="F4" s="930"/>
      <c r="G4" s="931"/>
      <c r="H4" s="616" t="s">
        <v>372</v>
      </c>
      <c r="I4" s="617" t="s">
        <v>410</v>
      </c>
      <c r="J4" s="617" t="s">
        <v>473</v>
      </c>
      <c r="K4" s="617" t="s">
        <v>454</v>
      </c>
      <c r="L4" s="617" t="s">
        <v>355</v>
      </c>
      <c r="M4" s="617" t="s">
        <v>376</v>
      </c>
      <c r="N4" s="617" t="s">
        <v>474</v>
      </c>
    </row>
    <row r="5" spans="2:14" s="342" customFormat="1" thickBot="1" x14ac:dyDescent="0.3">
      <c r="B5" s="984"/>
      <c r="C5" s="985"/>
      <c r="D5" s="985"/>
      <c r="E5" s="985"/>
      <c r="F5" s="985"/>
      <c r="G5" s="985"/>
      <c r="H5" s="341"/>
    </row>
    <row r="6" spans="2:14" ht="30.6" x14ac:dyDescent="0.3">
      <c r="B6" s="185" t="s">
        <v>186</v>
      </c>
      <c r="C6" s="186" t="s">
        <v>187</v>
      </c>
      <c r="D6" s="187" t="s">
        <v>188</v>
      </c>
      <c r="E6" s="187" t="s">
        <v>189</v>
      </c>
      <c r="F6" s="187" t="s">
        <v>211</v>
      </c>
      <c r="G6" s="188" t="s">
        <v>191</v>
      </c>
      <c r="H6" s="423">
        <f t="shared" ref="H6:N6" si="0">SUM(H7:H12)</f>
        <v>35876.959999999999</v>
      </c>
      <c r="I6" s="423">
        <f t="shared" si="0"/>
        <v>26401.82</v>
      </c>
      <c r="J6" s="423">
        <f t="shared" si="0"/>
        <v>30184.73</v>
      </c>
      <c r="K6" s="423">
        <f t="shared" si="0"/>
        <v>30184.73</v>
      </c>
      <c r="L6" s="423">
        <f t="shared" si="0"/>
        <v>21088</v>
      </c>
      <c r="M6" s="423">
        <f t="shared" si="0"/>
        <v>21388</v>
      </c>
      <c r="N6" s="423">
        <f t="shared" si="0"/>
        <v>20388</v>
      </c>
    </row>
    <row r="7" spans="2:14" x14ac:dyDescent="0.3">
      <c r="B7" s="594"/>
      <c r="C7" s="595"/>
      <c r="D7" s="596"/>
      <c r="E7" s="597" t="s">
        <v>233</v>
      </c>
      <c r="F7" s="597">
        <v>632</v>
      </c>
      <c r="G7" s="598" t="s">
        <v>25</v>
      </c>
      <c r="H7" s="44">
        <v>7742.58</v>
      </c>
      <c r="I7" s="163">
        <v>9923.7900000000009</v>
      </c>
      <c r="J7" s="107">
        <v>9200</v>
      </c>
      <c r="K7" s="107">
        <v>9200</v>
      </c>
      <c r="L7" s="77">
        <v>9000</v>
      </c>
      <c r="M7" s="163">
        <v>8800</v>
      </c>
      <c r="N7" s="77">
        <v>8800</v>
      </c>
    </row>
    <row r="8" spans="2:14" x14ac:dyDescent="0.3">
      <c r="B8" s="594"/>
      <c r="C8" s="595"/>
      <c r="D8" s="596"/>
      <c r="E8" s="615" t="s">
        <v>233</v>
      </c>
      <c r="F8" s="597">
        <v>633</v>
      </c>
      <c r="G8" s="598" t="s">
        <v>523</v>
      </c>
      <c r="H8" s="44">
        <v>0</v>
      </c>
      <c r="I8" s="163">
        <v>1185.83</v>
      </c>
      <c r="J8" s="107">
        <v>3474.53</v>
      </c>
      <c r="K8" s="107">
        <v>3474.53</v>
      </c>
      <c r="L8" s="787">
        <v>2000</v>
      </c>
      <c r="M8" s="163">
        <v>500</v>
      </c>
      <c r="N8" s="77">
        <v>500</v>
      </c>
    </row>
    <row r="9" spans="2:14" ht="31.5" customHeight="1" x14ac:dyDescent="0.3">
      <c r="B9" s="884"/>
      <c r="C9" s="884"/>
      <c r="D9" s="884"/>
      <c r="E9" s="261" t="s">
        <v>233</v>
      </c>
      <c r="F9" s="101">
        <v>637</v>
      </c>
      <c r="G9" s="99" t="s">
        <v>524</v>
      </c>
      <c r="H9" s="44">
        <v>12134.38</v>
      </c>
      <c r="I9" s="163">
        <v>2292.1999999999998</v>
      </c>
      <c r="J9" s="107">
        <v>6422.2</v>
      </c>
      <c r="K9" s="107">
        <v>6422.2</v>
      </c>
      <c r="L9" s="787">
        <v>0</v>
      </c>
      <c r="M9" s="163">
        <v>1000</v>
      </c>
      <c r="N9" s="77">
        <v>1000</v>
      </c>
    </row>
    <row r="10" spans="2:14" ht="18.75" customHeight="1" x14ac:dyDescent="0.3">
      <c r="B10" s="884"/>
      <c r="C10" s="884"/>
      <c r="D10" s="884"/>
      <c r="E10" s="261" t="s">
        <v>233</v>
      </c>
      <c r="F10" s="101">
        <v>636</v>
      </c>
      <c r="G10" s="99" t="s">
        <v>455</v>
      </c>
      <c r="H10" s="77">
        <v>0</v>
      </c>
      <c r="I10" s="163">
        <v>0</v>
      </c>
      <c r="J10" s="107">
        <v>88</v>
      </c>
      <c r="K10" s="107">
        <v>88</v>
      </c>
      <c r="L10" s="787">
        <v>88</v>
      </c>
      <c r="M10" s="163">
        <v>88</v>
      </c>
      <c r="N10" s="77">
        <v>88</v>
      </c>
    </row>
    <row r="11" spans="2:14" ht="26.25" customHeight="1" x14ac:dyDescent="0.3">
      <c r="B11" s="884"/>
      <c r="C11" s="884"/>
      <c r="D11" s="884"/>
      <c r="E11" s="261" t="s">
        <v>233</v>
      </c>
      <c r="F11" s="101">
        <v>642</v>
      </c>
      <c r="G11" s="99" t="s">
        <v>87</v>
      </c>
      <c r="H11" s="77">
        <v>16000</v>
      </c>
      <c r="I11" s="163">
        <v>13000</v>
      </c>
      <c r="J11" s="107">
        <v>11000</v>
      </c>
      <c r="K11" s="107">
        <v>11000</v>
      </c>
      <c r="L11" s="682">
        <v>10000</v>
      </c>
      <c r="M11" s="107">
        <v>11000</v>
      </c>
      <c r="N11" s="44">
        <v>10000</v>
      </c>
    </row>
    <row r="12" spans="2:14" x14ac:dyDescent="0.3">
      <c r="B12" s="343"/>
      <c r="C12" s="343"/>
      <c r="D12" s="343"/>
      <c r="E12" s="343"/>
      <c r="F12" s="343"/>
      <c r="G12" s="343"/>
      <c r="H12" s="245"/>
      <c r="I12" s="246"/>
      <c r="J12" s="246"/>
    </row>
    <row r="13" spans="2:14" s="4" customFormat="1" ht="13.8" x14ac:dyDescent="0.25">
      <c r="B13" s="986" t="s">
        <v>104</v>
      </c>
      <c r="C13" s="954"/>
      <c r="D13" s="954"/>
      <c r="E13" s="954"/>
      <c r="F13" s="954"/>
      <c r="G13" s="954"/>
      <c r="H13" s="783"/>
      <c r="I13" s="49"/>
      <c r="J13" s="49"/>
      <c r="K13" s="49"/>
      <c r="L13" s="49"/>
      <c r="M13" s="49"/>
      <c r="N13" s="49"/>
    </row>
    <row r="14" spans="2:14" ht="30.6" x14ac:dyDescent="0.3">
      <c r="B14" s="344" t="s">
        <v>186</v>
      </c>
      <c r="C14" s="345" t="s">
        <v>210</v>
      </c>
      <c r="D14" s="346" t="s">
        <v>188</v>
      </c>
      <c r="E14" s="346" t="s">
        <v>189</v>
      </c>
      <c r="F14" s="346" t="s">
        <v>211</v>
      </c>
      <c r="G14" s="332" t="s">
        <v>191</v>
      </c>
      <c r="H14" s="347">
        <f t="shared" ref="H14" si="1">SUM(H15)</f>
        <v>0</v>
      </c>
      <c r="I14" s="347">
        <f>I15+I16+I17</f>
        <v>0</v>
      </c>
      <c r="J14" s="347">
        <f>J15+J16+J17</f>
        <v>0</v>
      </c>
      <c r="K14" s="348">
        <f t="shared" ref="K14:N14" si="2">SUM(K15)</f>
        <v>0</v>
      </c>
      <c r="L14" s="347">
        <f>L15+L16+L17</f>
        <v>15000</v>
      </c>
      <c r="M14" s="347">
        <f t="shared" si="2"/>
        <v>0</v>
      </c>
      <c r="N14" s="347">
        <f t="shared" si="2"/>
        <v>0</v>
      </c>
    </row>
    <row r="15" spans="2:14" x14ac:dyDescent="0.3">
      <c r="B15" s="237"/>
      <c r="C15" s="237"/>
      <c r="D15" s="237"/>
      <c r="E15" s="237" t="s">
        <v>233</v>
      </c>
      <c r="F15" s="349">
        <v>717001</v>
      </c>
      <c r="G15" s="237" t="s">
        <v>234</v>
      </c>
      <c r="H15" s="49">
        <v>0</v>
      </c>
      <c r="I15" s="428">
        <v>0</v>
      </c>
      <c r="J15" s="428">
        <v>0</v>
      </c>
      <c r="K15" s="428"/>
      <c r="L15" s="428"/>
      <c r="M15" s="428"/>
      <c r="N15" s="428"/>
    </row>
    <row r="16" spans="2:14" ht="28.5" customHeight="1" x14ac:dyDescent="0.3">
      <c r="B16" s="237"/>
      <c r="C16" s="237"/>
      <c r="D16" s="237"/>
      <c r="E16" s="237" t="s">
        <v>233</v>
      </c>
      <c r="F16" s="349">
        <v>17002</v>
      </c>
      <c r="G16" s="237" t="s">
        <v>525</v>
      </c>
      <c r="H16" s="49">
        <v>0</v>
      </c>
      <c r="I16" s="428">
        <v>0</v>
      </c>
      <c r="J16" s="428">
        <v>0</v>
      </c>
      <c r="K16" s="428">
        <v>0</v>
      </c>
      <c r="L16" s="428">
        <v>13000</v>
      </c>
      <c r="M16" s="428">
        <v>0</v>
      </c>
      <c r="N16" s="428">
        <v>0</v>
      </c>
    </row>
    <row r="17" spans="2:14" x14ac:dyDescent="0.3">
      <c r="B17" s="237"/>
      <c r="C17" s="237"/>
      <c r="D17" s="237"/>
      <c r="E17" s="237" t="s">
        <v>233</v>
      </c>
      <c r="F17" s="349">
        <v>717001</v>
      </c>
      <c r="G17" s="237" t="s">
        <v>393</v>
      </c>
      <c r="H17" s="49">
        <v>0</v>
      </c>
      <c r="I17" s="428">
        <v>0</v>
      </c>
      <c r="J17" s="428">
        <v>0</v>
      </c>
      <c r="K17" s="428">
        <v>0</v>
      </c>
      <c r="L17" s="428">
        <v>2000</v>
      </c>
      <c r="M17" s="428">
        <v>0</v>
      </c>
      <c r="N17" s="428">
        <v>0</v>
      </c>
    </row>
    <row r="18" spans="2:14" x14ac:dyDescent="0.3">
      <c r="H18" s="245"/>
      <c r="I18" s="246"/>
      <c r="J18" s="246"/>
    </row>
    <row r="19" spans="2:14" ht="15" thickBot="1" x14ac:dyDescent="0.35">
      <c r="B19" s="981" t="s">
        <v>208</v>
      </c>
      <c r="C19" s="982"/>
      <c r="D19" s="982"/>
      <c r="E19" s="982"/>
      <c r="F19" s="982"/>
      <c r="G19" s="982"/>
      <c r="H19" s="350">
        <f t="shared" ref="H19:L19" si="3">H6+H14</f>
        <v>35876.959999999999</v>
      </c>
      <c r="I19" s="350">
        <f t="shared" si="3"/>
        <v>26401.82</v>
      </c>
      <c r="J19" s="350">
        <f t="shared" ref="J19" si="4">J6+J14</f>
        <v>30184.73</v>
      </c>
      <c r="K19" s="350">
        <f t="shared" si="3"/>
        <v>30184.73</v>
      </c>
      <c r="L19" s="350">
        <f t="shared" si="3"/>
        <v>36088</v>
      </c>
      <c r="M19" s="350">
        <f t="shared" ref="M19:N19" si="5">M6+M14</f>
        <v>21388</v>
      </c>
      <c r="N19" s="350">
        <f t="shared" si="5"/>
        <v>20388</v>
      </c>
    </row>
  </sheetData>
  <mergeCells count="5">
    <mergeCell ref="B19:G19"/>
    <mergeCell ref="B3:G3"/>
    <mergeCell ref="B4:G4"/>
    <mergeCell ref="B5:G5"/>
    <mergeCell ref="B13:G13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N27"/>
  <sheetViews>
    <sheetView topLeftCell="B1" workbookViewId="0">
      <selection activeCell="N18" sqref="N18"/>
    </sheetView>
  </sheetViews>
  <sheetFormatPr defaultRowHeight="14.4" x14ac:dyDescent="0.3"/>
  <cols>
    <col min="1" max="1" width="0.44140625" hidden="1" customWidth="1"/>
    <col min="2" max="2" width="4.109375" customWidth="1"/>
    <col min="3" max="3" width="5.5546875" customWidth="1"/>
    <col min="4" max="4" width="6" customWidth="1"/>
    <col min="5" max="5" width="8.109375" customWidth="1"/>
    <col min="6" max="6" width="8.44140625" customWidth="1"/>
    <col min="7" max="7" width="29.109375" customWidth="1"/>
    <col min="8" max="8" width="11.109375" style="6" customWidth="1"/>
    <col min="9" max="9" width="9.6640625" bestFit="1" customWidth="1"/>
    <col min="10" max="10" width="10.109375" customWidth="1"/>
    <col min="11" max="11" width="10.44140625" customWidth="1"/>
    <col min="12" max="13" width="10" customWidth="1"/>
    <col min="14" max="14" width="10.109375" customWidth="1"/>
    <col min="254" max="254" width="0" hidden="1" customWidth="1"/>
    <col min="255" max="255" width="4.109375" customWidth="1"/>
    <col min="256" max="256" width="5.5546875" customWidth="1"/>
    <col min="257" max="257" width="6" customWidth="1"/>
    <col min="258" max="258" width="8.109375" customWidth="1"/>
    <col min="259" max="259" width="6.44140625" customWidth="1"/>
    <col min="260" max="260" width="25.88671875" customWidth="1"/>
    <col min="261" max="261" width="9.88671875" customWidth="1"/>
    <col min="262" max="262" width="0" hidden="1" customWidth="1"/>
    <col min="263" max="263" width="9.44140625" customWidth="1"/>
    <col min="265" max="265" width="10.5546875" customWidth="1"/>
    <col min="266" max="266" width="9.6640625" bestFit="1" customWidth="1"/>
    <col min="510" max="510" width="0" hidden="1" customWidth="1"/>
    <col min="511" max="511" width="4.109375" customWidth="1"/>
    <col min="512" max="512" width="5.5546875" customWidth="1"/>
    <col min="513" max="513" width="6" customWidth="1"/>
    <col min="514" max="514" width="8.109375" customWidth="1"/>
    <col min="515" max="515" width="6.44140625" customWidth="1"/>
    <col min="516" max="516" width="25.88671875" customWidth="1"/>
    <col min="517" max="517" width="9.88671875" customWidth="1"/>
    <col min="518" max="518" width="0" hidden="1" customWidth="1"/>
    <col min="519" max="519" width="9.44140625" customWidth="1"/>
    <col min="521" max="521" width="10.5546875" customWidth="1"/>
    <col min="522" max="522" width="9.6640625" bestFit="1" customWidth="1"/>
    <col min="766" max="766" width="0" hidden="1" customWidth="1"/>
    <col min="767" max="767" width="4.109375" customWidth="1"/>
    <col min="768" max="768" width="5.5546875" customWidth="1"/>
    <col min="769" max="769" width="6" customWidth="1"/>
    <col min="770" max="770" width="8.109375" customWidth="1"/>
    <col min="771" max="771" width="6.44140625" customWidth="1"/>
    <col min="772" max="772" width="25.88671875" customWidth="1"/>
    <col min="773" max="773" width="9.88671875" customWidth="1"/>
    <col min="774" max="774" width="0" hidden="1" customWidth="1"/>
    <col min="775" max="775" width="9.44140625" customWidth="1"/>
    <col min="777" max="777" width="10.5546875" customWidth="1"/>
    <col min="778" max="778" width="9.6640625" bestFit="1" customWidth="1"/>
    <col min="1022" max="1022" width="0" hidden="1" customWidth="1"/>
    <col min="1023" max="1023" width="4.109375" customWidth="1"/>
    <col min="1024" max="1024" width="5.5546875" customWidth="1"/>
    <col min="1025" max="1025" width="6" customWidth="1"/>
    <col min="1026" max="1026" width="8.109375" customWidth="1"/>
    <col min="1027" max="1027" width="6.44140625" customWidth="1"/>
    <col min="1028" max="1028" width="25.88671875" customWidth="1"/>
    <col min="1029" max="1029" width="9.88671875" customWidth="1"/>
    <col min="1030" max="1030" width="0" hidden="1" customWidth="1"/>
    <col min="1031" max="1031" width="9.44140625" customWidth="1"/>
    <col min="1033" max="1033" width="10.5546875" customWidth="1"/>
    <col min="1034" max="1034" width="9.6640625" bestFit="1" customWidth="1"/>
    <col min="1278" max="1278" width="0" hidden="1" customWidth="1"/>
    <col min="1279" max="1279" width="4.109375" customWidth="1"/>
    <col min="1280" max="1280" width="5.5546875" customWidth="1"/>
    <col min="1281" max="1281" width="6" customWidth="1"/>
    <col min="1282" max="1282" width="8.109375" customWidth="1"/>
    <col min="1283" max="1283" width="6.44140625" customWidth="1"/>
    <col min="1284" max="1284" width="25.88671875" customWidth="1"/>
    <col min="1285" max="1285" width="9.88671875" customWidth="1"/>
    <col min="1286" max="1286" width="0" hidden="1" customWidth="1"/>
    <col min="1287" max="1287" width="9.44140625" customWidth="1"/>
    <col min="1289" max="1289" width="10.5546875" customWidth="1"/>
    <col min="1290" max="1290" width="9.6640625" bestFit="1" customWidth="1"/>
    <col min="1534" max="1534" width="0" hidden="1" customWidth="1"/>
    <col min="1535" max="1535" width="4.109375" customWidth="1"/>
    <col min="1536" max="1536" width="5.5546875" customWidth="1"/>
    <col min="1537" max="1537" width="6" customWidth="1"/>
    <col min="1538" max="1538" width="8.109375" customWidth="1"/>
    <col min="1539" max="1539" width="6.44140625" customWidth="1"/>
    <col min="1540" max="1540" width="25.88671875" customWidth="1"/>
    <col min="1541" max="1541" width="9.88671875" customWidth="1"/>
    <col min="1542" max="1542" width="0" hidden="1" customWidth="1"/>
    <col min="1543" max="1543" width="9.44140625" customWidth="1"/>
    <col min="1545" max="1545" width="10.5546875" customWidth="1"/>
    <col min="1546" max="1546" width="9.6640625" bestFit="1" customWidth="1"/>
    <col min="1790" max="1790" width="0" hidden="1" customWidth="1"/>
    <col min="1791" max="1791" width="4.109375" customWidth="1"/>
    <col min="1792" max="1792" width="5.5546875" customWidth="1"/>
    <col min="1793" max="1793" width="6" customWidth="1"/>
    <col min="1794" max="1794" width="8.109375" customWidth="1"/>
    <col min="1795" max="1795" width="6.44140625" customWidth="1"/>
    <col min="1796" max="1796" width="25.88671875" customWidth="1"/>
    <col min="1797" max="1797" width="9.88671875" customWidth="1"/>
    <col min="1798" max="1798" width="0" hidden="1" customWidth="1"/>
    <col min="1799" max="1799" width="9.44140625" customWidth="1"/>
    <col min="1801" max="1801" width="10.5546875" customWidth="1"/>
    <col min="1802" max="1802" width="9.6640625" bestFit="1" customWidth="1"/>
    <col min="2046" max="2046" width="0" hidden="1" customWidth="1"/>
    <col min="2047" max="2047" width="4.109375" customWidth="1"/>
    <col min="2048" max="2048" width="5.5546875" customWidth="1"/>
    <col min="2049" max="2049" width="6" customWidth="1"/>
    <col min="2050" max="2050" width="8.109375" customWidth="1"/>
    <col min="2051" max="2051" width="6.44140625" customWidth="1"/>
    <col min="2052" max="2052" width="25.88671875" customWidth="1"/>
    <col min="2053" max="2053" width="9.88671875" customWidth="1"/>
    <col min="2054" max="2054" width="0" hidden="1" customWidth="1"/>
    <col min="2055" max="2055" width="9.44140625" customWidth="1"/>
    <col min="2057" max="2057" width="10.5546875" customWidth="1"/>
    <col min="2058" max="2058" width="9.6640625" bestFit="1" customWidth="1"/>
    <col min="2302" max="2302" width="0" hidden="1" customWidth="1"/>
    <col min="2303" max="2303" width="4.109375" customWidth="1"/>
    <col min="2304" max="2304" width="5.5546875" customWidth="1"/>
    <col min="2305" max="2305" width="6" customWidth="1"/>
    <col min="2306" max="2306" width="8.109375" customWidth="1"/>
    <col min="2307" max="2307" width="6.44140625" customWidth="1"/>
    <col min="2308" max="2308" width="25.88671875" customWidth="1"/>
    <col min="2309" max="2309" width="9.88671875" customWidth="1"/>
    <col min="2310" max="2310" width="0" hidden="1" customWidth="1"/>
    <col min="2311" max="2311" width="9.44140625" customWidth="1"/>
    <col min="2313" max="2313" width="10.5546875" customWidth="1"/>
    <col min="2314" max="2314" width="9.6640625" bestFit="1" customWidth="1"/>
    <col min="2558" max="2558" width="0" hidden="1" customWidth="1"/>
    <col min="2559" max="2559" width="4.109375" customWidth="1"/>
    <col min="2560" max="2560" width="5.5546875" customWidth="1"/>
    <col min="2561" max="2561" width="6" customWidth="1"/>
    <col min="2562" max="2562" width="8.109375" customWidth="1"/>
    <col min="2563" max="2563" width="6.44140625" customWidth="1"/>
    <col min="2564" max="2564" width="25.88671875" customWidth="1"/>
    <col min="2565" max="2565" width="9.88671875" customWidth="1"/>
    <col min="2566" max="2566" width="0" hidden="1" customWidth="1"/>
    <col min="2567" max="2567" width="9.44140625" customWidth="1"/>
    <col min="2569" max="2569" width="10.5546875" customWidth="1"/>
    <col min="2570" max="2570" width="9.6640625" bestFit="1" customWidth="1"/>
    <col min="2814" max="2814" width="0" hidden="1" customWidth="1"/>
    <col min="2815" max="2815" width="4.109375" customWidth="1"/>
    <col min="2816" max="2816" width="5.5546875" customWidth="1"/>
    <col min="2817" max="2817" width="6" customWidth="1"/>
    <col min="2818" max="2818" width="8.109375" customWidth="1"/>
    <col min="2819" max="2819" width="6.44140625" customWidth="1"/>
    <col min="2820" max="2820" width="25.88671875" customWidth="1"/>
    <col min="2821" max="2821" width="9.88671875" customWidth="1"/>
    <col min="2822" max="2822" width="0" hidden="1" customWidth="1"/>
    <col min="2823" max="2823" width="9.44140625" customWidth="1"/>
    <col min="2825" max="2825" width="10.5546875" customWidth="1"/>
    <col min="2826" max="2826" width="9.6640625" bestFit="1" customWidth="1"/>
    <col min="3070" max="3070" width="0" hidden="1" customWidth="1"/>
    <col min="3071" max="3071" width="4.109375" customWidth="1"/>
    <col min="3072" max="3072" width="5.5546875" customWidth="1"/>
    <col min="3073" max="3073" width="6" customWidth="1"/>
    <col min="3074" max="3074" width="8.109375" customWidth="1"/>
    <col min="3075" max="3075" width="6.44140625" customWidth="1"/>
    <col min="3076" max="3076" width="25.88671875" customWidth="1"/>
    <col min="3077" max="3077" width="9.88671875" customWidth="1"/>
    <col min="3078" max="3078" width="0" hidden="1" customWidth="1"/>
    <col min="3079" max="3079" width="9.44140625" customWidth="1"/>
    <col min="3081" max="3081" width="10.5546875" customWidth="1"/>
    <col min="3082" max="3082" width="9.6640625" bestFit="1" customWidth="1"/>
    <col min="3326" max="3326" width="0" hidden="1" customWidth="1"/>
    <col min="3327" max="3327" width="4.109375" customWidth="1"/>
    <col min="3328" max="3328" width="5.5546875" customWidth="1"/>
    <col min="3329" max="3329" width="6" customWidth="1"/>
    <col min="3330" max="3330" width="8.109375" customWidth="1"/>
    <col min="3331" max="3331" width="6.44140625" customWidth="1"/>
    <col min="3332" max="3332" width="25.88671875" customWidth="1"/>
    <col min="3333" max="3333" width="9.88671875" customWidth="1"/>
    <col min="3334" max="3334" width="0" hidden="1" customWidth="1"/>
    <col min="3335" max="3335" width="9.44140625" customWidth="1"/>
    <col min="3337" max="3337" width="10.5546875" customWidth="1"/>
    <col min="3338" max="3338" width="9.6640625" bestFit="1" customWidth="1"/>
    <col min="3582" max="3582" width="0" hidden="1" customWidth="1"/>
    <col min="3583" max="3583" width="4.109375" customWidth="1"/>
    <col min="3584" max="3584" width="5.5546875" customWidth="1"/>
    <col min="3585" max="3585" width="6" customWidth="1"/>
    <col min="3586" max="3586" width="8.109375" customWidth="1"/>
    <col min="3587" max="3587" width="6.44140625" customWidth="1"/>
    <col min="3588" max="3588" width="25.88671875" customWidth="1"/>
    <col min="3589" max="3589" width="9.88671875" customWidth="1"/>
    <col min="3590" max="3590" width="0" hidden="1" customWidth="1"/>
    <col min="3591" max="3591" width="9.44140625" customWidth="1"/>
    <col min="3593" max="3593" width="10.5546875" customWidth="1"/>
    <col min="3594" max="3594" width="9.6640625" bestFit="1" customWidth="1"/>
    <col min="3838" max="3838" width="0" hidden="1" customWidth="1"/>
    <col min="3839" max="3839" width="4.109375" customWidth="1"/>
    <col min="3840" max="3840" width="5.5546875" customWidth="1"/>
    <col min="3841" max="3841" width="6" customWidth="1"/>
    <col min="3842" max="3842" width="8.109375" customWidth="1"/>
    <col min="3843" max="3843" width="6.44140625" customWidth="1"/>
    <col min="3844" max="3844" width="25.88671875" customWidth="1"/>
    <col min="3845" max="3845" width="9.88671875" customWidth="1"/>
    <col min="3846" max="3846" width="0" hidden="1" customWidth="1"/>
    <col min="3847" max="3847" width="9.44140625" customWidth="1"/>
    <col min="3849" max="3849" width="10.5546875" customWidth="1"/>
    <col min="3850" max="3850" width="9.6640625" bestFit="1" customWidth="1"/>
    <col min="4094" max="4094" width="0" hidden="1" customWidth="1"/>
    <col min="4095" max="4095" width="4.109375" customWidth="1"/>
    <col min="4096" max="4096" width="5.5546875" customWidth="1"/>
    <col min="4097" max="4097" width="6" customWidth="1"/>
    <col min="4098" max="4098" width="8.109375" customWidth="1"/>
    <col min="4099" max="4099" width="6.44140625" customWidth="1"/>
    <col min="4100" max="4100" width="25.88671875" customWidth="1"/>
    <col min="4101" max="4101" width="9.88671875" customWidth="1"/>
    <col min="4102" max="4102" width="0" hidden="1" customWidth="1"/>
    <col min="4103" max="4103" width="9.44140625" customWidth="1"/>
    <col min="4105" max="4105" width="10.5546875" customWidth="1"/>
    <col min="4106" max="4106" width="9.6640625" bestFit="1" customWidth="1"/>
    <col min="4350" max="4350" width="0" hidden="1" customWidth="1"/>
    <col min="4351" max="4351" width="4.109375" customWidth="1"/>
    <col min="4352" max="4352" width="5.5546875" customWidth="1"/>
    <col min="4353" max="4353" width="6" customWidth="1"/>
    <col min="4354" max="4354" width="8.109375" customWidth="1"/>
    <col min="4355" max="4355" width="6.44140625" customWidth="1"/>
    <col min="4356" max="4356" width="25.88671875" customWidth="1"/>
    <col min="4357" max="4357" width="9.88671875" customWidth="1"/>
    <col min="4358" max="4358" width="0" hidden="1" customWidth="1"/>
    <col min="4359" max="4359" width="9.44140625" customWidth="1"/>
    <col min="4361" max="4361" width="10.5546875" customWidth="1"/>
    <col min="4362" max="4362" width="9.6640625" bestFit="1" customWidth="1"/>
    <col min="4606" max="4606" width="0" hidden="1" customWidth="1"/>
    <col min="4607" max="4607" width="4.109375" customWidth="1"/>
    <col min="4608" max="4608" width="5.5546875" customWidth="1"/>
    <col min="4609" max="4609" width="6" customWidth="1"/>
    <col min="4610" max="4610" width="8.109375" customWidth="1"/>
    <col min="4611" max="4611" width="6.44140625" customWidth="1"/>
    <col min="4612" max="4612" width="25.88671875" customWidth="1"/>
    <col min="4613" max="4613" width="9.88671875" customWidth="1"/>
    <col min="4614" max="4614" width="0" hidden="1" customWidth="1"/>
    <col min="4615" max="4615" width="9.44140625" customWidth="1"/>
    <col min="4617" max="4617" width="10.5546875" customWidth="1"/>
    <col min="4618" max="4618" width="9.6640625" bestFit="1" customWidth="1"/>
    <col min="4862" max="4862" width="0" hidden="1" customWidth="1"/>
    <col min="4863" max="4863" width="4.109375" customWidth="1"/>
    <col min="4864" max="4864" width="5.5546875" customWidth="1"/>
    <col min="4865" max="4865" width="6" customWidth="1"/>
    <col min="4866" max="4866" width="8.109375" customWidth="1"/>
    <col min="4867" max="4867" width="6.44140625" customWidth="1"/>
    <col min="4868" max="4868" width="25.88671875" customWidth="1"/>
    <col min="4869" max="4869" width="9.88671875" customWidth="1"/>
    <col min="4870" max="4870" width="0" hidden="1" customWidth="1"/>
    <col min="4871" max="4871" width="9.44140625" customWidth="1"/>
    <col min="4873" max="4873" width="10.5546875" customWidth="1"/>
    <col min="4874" max="4874" width="9.6640625" bestFit="1" customWidth="1"/>
    <col min="5118" max="5118" width="0" hidden="1" customWidth="1"/>
    <col min="5119" max="5119" width="4.109375" customWidth="1"/>
    <col min="5120" max="5120" width="5.5546875" customWidth="1"/>
    <col min="5121" max="5121" width="6" customWidth="1"/>
    <col min="5122" max="5122" width="8.109375" customWidth="1"/>
    <col min="5123" max="5123" width="6.44140625" customWidth="1"/>
    <col min="5124" max="5124" width="25.88671875" customWidth="1"/>
    <col min="5125" max="5125" width="9.88671875" customWidth="1"/>
    <col min="5126" max="5126" width="0" hidden="1" customWidth="1"/>
    <col min="5127" max="5127" width="9.44140625" customWidth="1"/>
    <col min="5129" max="5129" width="10.5546875" customWidth="1"/>
    <col min="5130" max="5130" width="9.6640625" bestFit="1" customWidth="1"/>
    <col min="5374" max="5374" width="0" hidden="1" customWidth="1"/>
    <col min="5375" max="5375" width="4.109375" customWidth="1"/>
    <col min="5376" max="5376" width="5.5546875" customWidth="1"/>
    <col min="5377" max="5377" width="6" customWidth="1"/>
    <col min="5378" max="5378" width="8.109375" customWidth="1"/>
    <col min="5379" max="5379" width="6.44140625" customWidth="1"/>
    <col min="5380" max="5380" width="25.88671875" customWidth="1"/>
    <col min="5381" max="5381" width="9.88671875" customWidth="1"/>
    <col min="5382" max="5382" width="0" hidden="1" customWidth="1"/>
    <col min="5383" max="5383" width="9.44140625" customWidth="1"/>
    <col min="5385" max="5385" width="10.5546875" customWidth="1"/>
    <col min="5386" max="5386" width="9.6640625" bestFit="1" customWidth="1"/>
    <col min="5630" max="5630" width="0" hidden="1" customWidth="1"/>
    <col min="5631" max="5631" width="4.109375" customWidth="1"/>
    <col min="5632" max="5632" width="5.5546875" customWidth="1"/>
    <col min="5633" max="5633" width="6" customWidth="1"/>
    <col min="5634" max="5634" width="8.109375" customWidth="1"/>
    <col min="5635" max="5635" width="6.44140625" customWidth="1"/>
    <col min="5636" max="5636" width="25.88671875" customWidth="1"/>
    <col min="5637" max="5637" width="9.88671875" customWidth="1"/>
    <col min="5638" max="5638" width="0" hidden="1" customWidth="1"/>
    <col min="5639" max="5639" width="9.44140625" customWidth="1"/>
    <col min="5641" max="5641" width="10.5546875" customWidth="1"/>
    <col min="5642" max="5642" width="9.6640625" bestFit="1" customWidth="1"/>
    <col min="5886" max="5886" width="0" hidden="1" customWidth="1"/>
    <col min="5887" max="5887" width="4.109375" customWidth="1"/>
    <col min="5888" max="5888" width="5.5546875" customWidth="1"/>
    <col min="5889" max="5889" width="6" customWidth="1"/>
    <col min="5890" max="5890" width="8.109375" customWidth="1"/>
    <col min="5891" max="5891" width="6.44140625" customWidth="1"/>
    <col min="5892" max="5892" width="25.88671875" customWidth="1"/>
    <col min="5893" max="5893" width="9.88671875" customWidth="1"/>
    <col min="5894" max="5894" width="0" hidden="1" customWidth="1"/>
    <col min="5895" max="5895" width="9.44140625" customWidth="1"/>
    <col min="5897" max="5897" width="10.5546875" customWidth="1"/>
    <col min="5898" max="5898" width="9.6640625" bestFit="1" customWidth="1"/>
    <col min="6142" max="6142" width="0" hidden="1" customWidth="1"/>
    <col min="6143" max="6143" width="4.109375" customWidth="1"/>
    <col min="6144" max="6144" width="5.5546875" customWidth="1"/>
    <col min="6145" max="6145" width="6" customWidth="1"/>
    <col min="6146" max="6146" width="8.109375" customWidth="1"/>
    <col min="6147" max="6147" width="6.44140625" customWidth="1"/>
    <col min="6148" max="6148" width="25.88671875" customWidth="1"/>
    <col min="6149" max="6149" width="9.88671875" customWidth="1"/>
    <col min="6150" max="6150" width="0" hidden="1" customWidth="1"/>
    <col min="6151" max="6151" width="9.44140625" customWidth="1"/>
    <col min="6153" max="6153" width="10.5546875" customWidth="1"/>
    <col min="6154" max="6154" width="9.6640625" bestFit="1" customWidth="1"/>
    <col min="6398" max="6398" width="0" hidden="1" customWidth="1"/>
    <col min="6399" max="6399" width="4.109375" customWidth="1"/>
    <col min="6400" max="6400" width="5.5546875" customWidth="1"/>
    <col min="6401" max="6401" width="6" customWidth="1"/>
    <col min="6402" max="6402" width="8.109375" customWidth="1"/>
    <col min="6403" max="6403" width="6.44140625" customWidth="1"/>
    <col min="6404" max="6404" width="25.88671875" customWidth="1"/>
    <col min="6405" max="6405" width="9.88671875" customWidth="1"/>
    <col min="6406" max="6406" width="0" hidden="1" customWidth="1"/>
    <col min="6407" max="6407" width="9.44140625" customWidth="1"/>
    <col min="6409" max="6409" width="10.5546875" customWidth="1"/>
    <col min="6410" max="6410" width="9.6640625" bestFit="1" customWidth="1"/>
    <col min="6654" max="6654" width="0" hidden="1" customWidth="1"/>
    <col min="6655" max="6655" width="4.109375" customWidth="1"/>
    <col min="6656" max="6656" width="5.5546875" customWidth="1"/>
    <col min="6657" max="6657" width="6" customWidth="1"/>
    <col min="6658" max="6658" width="8.109375" customWidth="1"/>
    <col min="6659" max="6659" width="6.44140625" customWidth="1"/>
    <col min="6660" max="6660" width="25.88671875" customWidth="1"/>
    <col min="6661" max="6661" width="9.88671875" customWidth="1"/>
    <col min="6662" max="6662" width="0" hidden="1" customWidth="1"/>
    <col min="6663" max="6663" width="9.44140625" customWidth="1"/>
    <col min="6665" max="6665" width="10.5546875" customWidth="1"/>
    <col min="6666" max="6666" width="9.6640625" bestFit="1" customWidth="1"/>
    <col min="6910" max="6910" width="0" hidden="1" customWidth="1"/>
    <col min="6911" max="6911" width="4.109375" customWidth="1"/>
    <col min="6912" max="6912" width="5.5546875" customWidth="1"/>
    <col min="6913" max="6913" width="6" customWidth="1"/>
    <col min="6914" max="6914" width="8.109375" customWidth="1"/>
    <col min="6915" max="6915" width="6.44140625" customWidth="1"/>
    <col min="6916" max="6916" width="25.88671875" customWidth="1"/>
    <col min="6917" max="6917" width="9.88671875" customWidth="1"/>
    <col min="6918" max="6918" width="0" hidden="1" customWidth="1"/>
    <col min="6919" max="6919" width="9.44140625" customWidth="1"/>
    <col min="6921" max="6921" width="10.5546875" customWidth="1"/>
    <col min="6922" max="6922" width="9.6640625" bestFit="1" customWidth="1"/>
    <col min="7166" max="7166" width="0" hidden="1" customWidth="1"/>
    <col min="7167" max="7167" width="4.109375" customWidth="1"/>
    <col min="7168" max="7168" width="5.5546875" customWidth="1"/>
    <col min="7169" max="7169" width="6" customWidth="1"/>
    <col min="7170" max="7170" width="8.109375" customWidth="1"/>
    <col min="7171" max="7171" width="6.44140625" customWidth="1"/>
    <col min="7172" max="7172" width="25.88671875" customWidth="1"/>
    <col min="7173" max="7173" width="9.88671875" customWidth="1"/>
    <col min="7174" max="7174" width="0" hidden="1" customWidth="1"/>
    <col min="7175" max="7175" width="9.44140625" customWidth="1"/>
    <col min="7177" max="7177" width="10.5546875" customWidth="1"/>
    <col min="7178" max="7178" width="9.6640625" bestFit="1" customWidth="1"/>
    <col min="7422" max="7422" width="0" hidden="1" customWidth="1"/>
    <col min="7423" max="7423" width="4.109375" customWidth="1"/>
    <col min="7424" max="7424" width="5.5546875" customWidth="1"/>
    <col min="7425" max="7425" width="6" customWidth="1"/>
    <col min="7426" max="7426" width="8.109375" customWidth="1"/>
    <col min="7427" max="7427" width="6.44140625" customWidth="1"/>
    <col min="7428" max="7428" width="25.88671875" customWidth="1"/>
    <col min="7429" max="7429" width="9.88671875" customWidth="1"/>
    <col min="7430" max="7430" width="0" hidden="1" customWidth="1"/>
    <col min="7431" max="7431" width="9.44140625" customWidth="1"/>
    <col min="7433" max="7433" width="10.5546875" customWidth="1"/>
    <col min="7434" max="7434" width="9.6640625" bestFit="1" customWidth="1"/>
    <col min="7678" max="7678" width="0" hidden="1" customWidth="1"/>
    <col min="7679" max="7679" width="4.109375" customWidth="1"/>
    <col min="7680" max="7680" width="5.5546875" customWidth="1"/>
    <col min="7681" max="7681" width="6" customWidth="1"/>
    <col min="7682" max="7682" width="8.109375" customWidth="1"/>
    <col min="7683" max="7683" width="6.44140625" customWidth="1"/>
    <col min="7684" max="7684" width="25.88671875" customWidth="1"/>
    <col min="7685" max="7685" width="9.88671875" customWidth="1"/>
    <col min="7686" max="7686" width="0" hidden="1" customWidth="1"/>
    <col min="7687" max="7687" width="9.44140625" customWidth="1"/>
    <col min="7689" max="7689" width="10.5546875" customWidth="1"/>
    <col min="7690" max="7690" width="9.6640625" bestFit="1" customWidth="1"/>
    <col min="7934" max="7934" width="0" hidden="1" customWidth="1"/>
    <col min="7935" max="7935" width="4.109375" customWidth="1"/>
    <col min="7936" max="7936" width="5.5546875" customWidth="1"/>
    <col min="7937" max="7937" width="6" customWidth="1"/>
    <col min="7938" max="7938" width="8.109375" customWidth="1"/>
    <col min="7939" max="7939" width="6.44140625" customWidth="1"/>
    <col min="7940" max="7940" width="25.88671875" customWidth="1"/>
    <col min="7941" max="7941" width="9.88671875" customWidth="1"/>
    <col min="7942" max="7942" width="0" hidden="1" customWidth="1"/>
    <col min="7943" max="7943" width="9.44140625" customWidth="1"/>
    <col min="7945" max="7945" width="10.5546875" customWidth="1"/>
    <col min="7946" max="7946" width="9.6640625" bestFit="1" customWidth="1"/>
    <col min="8190" max="8190" width="0" hidden="1" customWidth="1"/>
    <col min="8191" max="8191" width="4.109375" customWidth="1"/>
    <col min="8192" max="8192" width="5.5546875" customWidth="1"/>
    <col min="8193" max="8193" width="6" customWidth="1"/>
    <col min="8194" max="8194" width="8.109375" customWidth="1"/>
    <col min="8195" max="8195" width="6.44140625" customWidth="1"/>
    <col min="8196" max="8196" width="25.88671875" customWidth="1"/>
    <col min="8197" max="8197" width="9.88671875" customWidth="1"/>
    <col min="8198" max="8198" width="0" hidden="1" customWidth="1"/>
    <col min="8199" max="8199" width="9.44140625" customWidth="1"/>
    <col min="8201" max="8201" width="10.5546875" customWidth="1"/>
    <col min="8202" max="8202" width="9.6640625" bestFit="1" customWidth="1"/>
    <col min="8446" max="8446" width="0" hidden="1" customWidth="1"/>
    <col min="8447" max="8447" width="4.109375" customWidth="1"/>
    <col min="8448" max="8448" width="5.5546875" customWidth="1"/>
    <col min="8449" max="8449" width="6" customWidth="1"/>
    <col min="8450" max="8450" width="8.109375" customWidth="1"/>
    <col min="8451" max="8451" width="6.44140625" customWidth="1"/>
    <col min="8452" max="8452" width="25.88671875" customWidth="1"/>
    <col min="8453" max="8453" width="9.88671875" customWidth="1"/>
    <col min="8454" max="8454" width="0" hidden="1" customWidth="1"/>
    <col min="8455" max="8455" width="9.44140625" customWidth="1"/>
    <col min="8457" max="8457" width="10.5546875" customWidth="1"/>
    <col min="8458" max="8458" width="9.6640625" bestFit="1" customWidth="1"/>
    <col min="8702" max="8702" width="0" hidden="1" customWidth="1"/>
    <col min="8703" max="8703" width="4.109375" customWidth="1"/>
    <col min="8704" max="8704" width="5.5546875" customWidth="1"/>
    <col min="8705" max="8705" width="6" customWidth="1"/>
    <col min="8706" max="8706" width="8.109375" customWidth="1"/>
    <col min="8707" max="8707" width="6.44140625" customWidth="1"/>
    <col min="8708" max="8708" width="25.88671875" customWidth="1"/>
    <col min="8709" max="8709" width="9.88671875" customWidth="1"/>
    <col min="8710" max="8710" width="0" hidden="1" customWidth="1"/>
    <col min="8711" max="8711" width="9.44140625" customWidth="1"/>
    <col min="8713" max="8713" width="10.5546875" customWidth="1"/>
    <col min="8714" max="8714" width="9.6640625" bestFit="1" customWidth="1"/>
    <col min="8958" max="8958" width="0" hidden="1" customWidth="1"/>
    <col min="8959" max="8959" width="4.109375" customWidth="1"/>
    <col min="8960" max="8960" width="5.5546875" customWidth="1"/>
    <col min="8961" max="8961" width="6" customWidth="1"/>
    <col min="8962" max="8962" width="8.109375" customWidth="1"/>
    <col min="8963" max="8963" width="6.44140625" customWidth="1"/>
    <col min="8964" max="8964" width="25.88671875" customWidth="1"/>
    <col min="8965" max="8965" width="9.88671875" customWidth="1"/>
    <col min="8966" max="8966" width="0" hidden="1" customWidth="1"/>
    <col min="8967" max="8967" width="9.44140625" customWidth="1"/>
    <col min="8969" max="8969" width="10.5546875" customWidth="1"/>
    <col min="8970" max="8970" width="9.6640625" bestFit="1" customWidth="1"/>
    <col min="9214" max="9214" width="0" hidden="1" customWidth="1"/>
    <col min="9215" max="9215" width="4.109375" customWidth="1"/>
    <col min="9216" max="9216" width="5.5546875" customWidth="1"/>
    <col min="9217" max="9217" width="6" customWidth="1"/>
    <col min="9218" max="9218" width="8.109375" customWidth="1"/>
    <col min="9219" max="9219" width="6.44140625" customWidth="1"/>
    <col min="9220" max="9220" width="25.88671875" customWidth="1"/>
    <col min="9221" max="9221" width="9.88671875" customWidth="1"/>
    <col min="9222" max="9222" width="0" hidden="1" customWidth="1"/>
    <col min="9223" max="9223" width="9.44140625" customWidth="1"/>
    <col min="9225" max="9225" width="10.5546875" customWidth="1"/>
    <col min="9226" max="9226" width="9.6640625" bestFit="1" customWidth="1"/>
    <col min="9470" max="9470" width="0" hidden="1" customWidth="1"/>
    <col min="9471" max="9471" width="4.109375" customWidth="1"/>
    <col min="9472" max="9472" width="5.5546875" customWidth="1"/>
    <col min="9473" max="9473" width="6" customWidth="1"/>
    <col min="9474" max="9474" width="8.109375" customWidth="1"/>
    <col min="9475" max="9475" width="6.44140625" customWidth="1"/>
    <col min="9476" max="9476" width="25.88671875" customWidth="1"/>
    <col min="9477" max="9477" width="9.88671875" customWidth="1"/>
    <col min="9478" max="9478" width="0" hidden="1" customWidth="1"/>
    <col min="9479" max="9479" width="9.44140625" customWidth="1"/>
    <col min="9481" max="9481" width="10.5546875" customWidth="1"/>
    <col min="9482" max="9482" width="9.6640625" bestFit="1" customWidth="1"/>
    <col min="9726" max="9726" width="0" hidden="1" customWidth="1"/>
    <col min="9727" max="9727" width="4.109375" customWidth="1"/>
    <col min="9728" max="9728" width="5.5546875" customWidth="1"/>
    <col min="9729" max="9729" width="6" customWidth="1"/>
    <col min="9730" max="9730" width="8.109375" customWidth="1"/>
    <col min="9731" max="9731" width="6.44140625" customWidth="1"/>
    <col min="9732" max="9732" width="25.88671875" customWidth="1"/>
    <col min="9733" max="9733" width="9.88671875" customWidth="1"/>
    <col min="9734" max="9734" width="0" hidden="1" customWidth="1"/>
    <col min="9735" max="9735" width="9.44140625" customWidth="1"/>
    <col min="9737" max="9737" width="10.5546875" customWidth="1"/>
    <col min="9738" max="9738" width="9.6640625" bestFit="1" customWidth="1"/>
    <col min="9982" max="9982" width="0" hidden="1" customWidth="1"/>
    <col min="9983" max="9983" width="4.109375" customWidth="1"/>
    <col min="9984" max="9984" width="5.5546875" customWidth="1"/>
    <col min="9985" max="9985" width="6" customWidth="1"/>
    <col min="9986" max="9986" width="8.109375" customWidth="1"/>
    <col min="9987" max="9987" width="6.44140625" customWidth="1"/>
    <col min="9988" max="9988" width="25.88671875" customWidth="1"/>
    <col min="9989" max="9989" width="9.88671875" customWidth="1"/>
    <col min="9990" max="9990" width="0" hidden="1" customWidth="1"/>
    <col min="9991" max="9991" width="9.44140625" customWidth="1"/>
    <col min="9993" max="9993" width="10.5546875" customWidth="1"/>
    <col min="9994" max="9994" width="9.6640625" bestFit="1" customWidth="1"/>
    <col min="10238" max="10238" width="0" hidden="1" customWidth="1"/>
    <col min="10239" max="10239" width="4.109375" customWidth="1"/>
    <col min="10240" max="10240" width="5.5546875" customWidth="1"/>
    <col min="10241" max="10241" width="6" customWidth="1"/>
    <col min="10242" max="10242" width="8.109375" customWidth="1"/>
    <col min="10243" max="10243" width="6.44140625" customWidth="1"/>
    <col min="10244" max="10244" width="25.88671875" customWidth="1"/>
    <col min="10245" max="10245" width="9.88671875" customWidth="1"/>
    <col min="10246" max="10246" width="0" hidden="1" customWidth="1"/>
    <col min="10247" max="10247" width="9.44140625" customWidth="1"/>
    <col min="10249" max="10249" width="10.5546875" customWidth="1"/>
    <col min="10250" max="10250" width="9.6640625" bestFit="1" customWidth="1"/>
    <col min="10494" max="10494" width="0" hidden="1" customWidth="1"/>
    <col min="10495" max="10495" width="4.109375" customWidth="1"/>
    <col min="10496" max="10496" width="5.5546875" customWidth="1"/>
    <col min="10497" max="10497" width="6" customWidth="1"/>
    <col min="10498" max="10498" width="8.109375" customWidth="1"/>
    <col min="10499" max="10499" width="6.44140625" customWidth="1"/>
    <col min="10500" max="10500" width="25.88671875" customWidth="1"/>
    <col min="10501" max="10501" width="9.88671875" customWidth="1"/>
    <col min="10502" max="10502" width="0" hidden="1" customWidth="1"/>
    <col min="10503" max="10503" width="9.44140625" customWidth="1"/>
    <col min="10505" max="10505" width="10.5546875" customWidth="1"/>
    <col min="10506" max="10506" width="9.6640625" bestFit="1" customWidth="1"/>
    <col min="10750" max="10750" width="0" hidden="1" customWidth="1"/>
    <col min="10751" max="10751" width="4.109375" customWidth="1"/>
    <col min="10752" max="10752" width="5.5546875" customWidth="1"/>
    <col min="10753" max="10753" width="6" customWidth="1"/>
    <col min="10754" max="10754" width="8.109375" customWidth="1"/>
    <col min="10755" max="10755" width="6.44140625" customWidth="1"/>
    <col min="10756" max="10756" width="25.88671875" customWidth="1"/>
    <col min="10757" max="10757" width="9.88671875" customWidth="1"/>
    <col min="10758" max="10758" width="0" hidden="1" customWidth="1"/>
    <col min="10759" max="10759" width="9.44140625" customWidth="1"/>
    <col min="10761" max="10761" width="10.5546875" customWidth="1"/>
    <col min="10762" max="10762" width="9.6640625" bestFit="1" customWidth="1"/>
    <col min="11006" max="11006" width="0" hidden="1" customWidth="1"/>
    <col min="11007" max="11007" width="4.109375" customWidth="1"/>
    <col min="11008" max="11008" width="5.5546875" customWidth="1"/>
    <col min="11009" max="11009" width="6" customWidth="1"/>
    <col min="11010" max="11010" width="8.109375" customWidth="1"/>
    <col min="11011" max="11011" width="6.44140625" customWidth="1"/>
    <col min="11012" max="11012" width="25.88671875" customWidth="1"/>
    <col min="11013" max="11013" width="9.88671875" customWidth="1"/>
    <col min="11014" max="11014" width="0" hidden="1" customWidth="1"/>
    <col min="11015" max="11015" width="9.44140625" customWidth="1"/>
    <col min="11017" max="11017" width="10.5546875" customWidth="1"/>
    <col min="11018" max="11018" width="9.6640625" bestFit="1" customWidth="1"/>
    <col min="11262" max="11262" width="0" hidden="1" customWidth="1"/>
    <col min="11263" max="11263" width="4.109375" customWidth="1"/>
    <col min="11264" max="11264" width="5.5546875" customWidth="1"/>
    <col min="11265" max="11265" width="6" customWidth="1"/>
    <col min="11266" max="11266" width="8.109375" customWidth="1"/>
    <col min="11267" max="11267" width="6.44140625" customWidth="1"/>
    <col min="11268" max="11268" width="25.88671875" customWidth="1"/>
    <col min="11269" max="11269" width="9.88671875" customWidth="1"/>
    <col min="11270" max="11270" width="0" hidden="1" customWidth="1"/>
    <col min="11271" max="11271" width="9.44140625" customWidth="1"/>
    <col min="11273" max="11273" width="10.5546875" customWidth="1"/>
    <col min="11274" max="11274" width="9.6640625" bestFit="1" customWidth="1"/>
    <col min="11518" max="11518" width="0" hidden="1" customWidth="1"/>
    <col min="11519" max="11519" width="4.109375" customWidth="1"/>
    <col min="11520" max="11520" width="5.5546875" customWidth="1"/>
    <col min="11521" max="11521" width="6" customWidth="1"/>
    <col min="11522" max="11522" width="8.109375" customWidth="1"/>
    <col min="11523" max="11523" width="6.44140625" customWidth="1"/>
    <col min="11524" max="11524" width="25.88671875" customWidth="1"/>
    <col min="11525" max="11525" width="9.88671875" customWidth="1"/>
    <col min="11526" max="11526" width="0" hidden="1" customWidth="1"/>
    <col min="11527" max="11527" width="9.44140625" customWidth="1"/>
    <col min="11529" max="11529" width="10.5546875" customWidth="1"/>
    <col min="11530" max="11530" width="9.6640625" bestFit="1" customWidth="1"/>
    <col min="11774" max="11774" width="0" hidden="1" customWidth="1"/>
    <col min="11775" max="11775" width="4.109375" customWidth="1"/>
    <col min="11776" max="11776" width="5.5546875" customWidth="1"/>
    <col min="11777" max="11777" width="6" customWidth="1"/>
    <col min="11778" max="11778" width="8.109375" customWidth="1"/>
    <col min="11779" max="11779" width="6.44140625" customWidth="1"/>
    <col min="11780" max="11780" width="25.88671875" customWidth="1"/>
    <col min="11781" max="11781" width="9.88671875" customWidth="1"/>
    <col min="11782" max="11782" width="0" hidden="1" customWidth="1"/>
    <col min="11783" max="11783" width="9.44140625" customWidth="1"/>
    <col min="11785" max="11785" width="10.5546875" customWidth="1"/>
    <col min="11786" max="11786" width="9.6640625" bestFit="1" customWidth="1"/>
    <col min="12030" max="12030" width="0" hidden="1" customWidth="1"/>
    <col min="12031" max="12031" width="4.109375" customWidth="1"/>
    <col min="12032" max="12032" width="5.5546875" customWidth="1"/>
    <col min="12033" max="12033" width="6" customWidth="1"/>
    <col min="12034" max="12034" width="8.109375" customWidth="1"/>
    <col min="12035" max="12035" width="6.44140625" customWidth="1"/>
    <col min="12036" max="12036" width="25.88671875" customWidth="1"/>
    <col min="12037" max="12037" width="9.88671875" customWidth="1"/>
    <col min="12038" max="12038" width="0" hidden="1" customWidth="1"/>
    <col min="12039" max="12039" width="9.44140625" customWidth="1"/>
    <col min="12041" max="12041" width="10.5546875" customWidth="1"/>
    <col min="12042" max="12042" width="9.6640625" bestFit="1" customWidth="1"/>
    <col min="12286" max="12286" width="0" hidden="1" customWidth="1"/>
    <col min="12287" max="12287" width="4.109375" customWidth="1"/>
    <col min="12288" max="12288" width="5.5546875" customWidth="1"/>
    <col min="12289" max="12289" width="6" customWidth="1"/>
    <col min="12290" max="12290" width="8.109375" customWidth="1"/>
    <col min="12291" max="12291" width="6.44140625" customWidth="1"/>
    <col min="12292" max="12292" width="25.88671875" customWidth="1"/>
    <col min="12293" max="12293" width="9.88671875" customWidth="1"/>
    <col min="12294" max="12294" width="0" hidden="1" customWidth="1"/>
    <col min="12295" max="12295" width="9.44140625" customWidth="1"/>
    <col min="12297" max="12297" width="10.5546875" customWidth="1"/>
    <col min="12298" max="12298" width="9.6640625" bestFit="1" customWidth="1"/>
    <col min="12542" max="12542" width="0" hidden="1" customWidth="1"/>
    <col min="12543" max="12543" width="4.109375" customWidth="1"/>
    <col min="12544" max="12544" width="5.5546875" customWidth="1"/>
    <col min="12545" max="12545" width="6" customWidth="1"/>
    <col min="12546" max="12546" width="8.109375" customWidth="1"/>
    <col min="12547" max="12547" width="6.44140625" customWidth="1"/>
    <col min="12548" max="12548" width="25.88671875" customWidth="1"/>
    <col min="12549" max="12549" width="9.88671875" customWidth="1"/>
    <col min="12550" max="12550" width="0" hidden="1" customWidth="1"/>
    <col min="12551" max="12551" width="9.44140625" customWidth="1"/>
    <col min="12553" max="12553" width="10.5546875" customWidth="1"/>
    <col min="12554" max="12554" width="9.6640625" bestFit="1" customWidth="1"/>
    <col min="12798" max="12798" width="0" hidden="1" customWidth="1"/>
    <col min="12799" max="12799" width="4.109375" customWidth="1"/>
    <col min="12800" max="12800" width="5.5546875" customWidth="1"/>
    <col min="12801" max="12801" width="6" customWidth="1"/>
    <col min="12802" max="12802" width="8.109375" customWidth="1"/>
    <col min="12803" max="12803" width="6.44140625" customWidth="1"/>
    <col min="12804" max="12804" width="25.88671875" customWidth="1"/>
    <col min="12805" max="12805" width="9.88671875" customWidth="1"/>
    <col min="12806" max="12806" width="0" hidden="1" customWidth="1"/>
    <col min="12807" max="12807" width="9.44140625" customWidth="1"/>
    <col min="12809" max="12809" width="10.5546875" customWidth="1"/>
    <col min="12810" max="12810" width="9.6640625" bestFit="1" customWidth="1"/>
    <col min="13054" max="13054" width="0" hidden="1" customWidth="1"/>
    <col min="13055" max="13055" width="4.109375" customWidth="1"/>
    <col min="13056" max="13056" width="5.5546875" customWidth="1"/>
    <col min="13057" max="13057" width="6" customWidth="1"/>
    <col min="13058" max="13058" width="8.109375" customWidth="1"/>
    <col min="13059" max="13059" width="6.44140625" customWidth="1"/>
    <col min="13060" max="13060" width="25.88671875" customWidth="1"/>
    <col min="13061" max="13061" width="9.88671875" customWidth="1"/>
    <col min="13062" max="13062" width="0" hidden="1" customWidth="1"/>
    <col min="13063" max="13063" width="9.44140625" customWidth="1"/>
    <col min="13065" max="13065" width="10.5546875" customWidth="1"/>
    <col min="13066" max="13066" width="9.6640625" bestFit="1" customWidth="1"/>
    <col min="13310" max="13310" width="0" hidden="1" customWidth="1"/>
    <col min="13311" max="13311" width="4.109375" customWidth="1"/>
    <col min="13312" max="13312" width="5.5546875" customWidth="1"/>
    <col min="13313" max="13313" width="6" customWidth="1"/>
    <col min="13314" max="13314" width="8.109375" customWidth="1"/>
    <col min="13315" max="13315" width="6.44140625" customWidth="1"/>
    <col min="13316" max="13316" width="25.88671875" customWidth="1"/>
    <col min="13317" max="13317" width="9.88671875" customWidth="1"/>
    <col min="13318" max="13318" width="0" hidden="1" customWidth="1"/>
    <col min="13319" max="13319" width="9.44140625" customWidth="1"/>
    <col min="13321" max="13321" width="10.5546875" customWidth="1"/>
    <col min="13322" max="13322" width="9.6640625" bestFit="1" customWidth="1"/>
    <col min="13566" max="13566" width="0" hidden="1" customWidth="1"/>
    <col min="13567" max="13567" width="4.109375" customWidth="1"/>
    <col min="13568" max="13568" width="5.5546875" customWidth="1"/>
    <col min="13569" max="13569" width="6" customWidth="1"/>
    <col min="13570" max="13570" width="8.109375" customWidth="1"/>
    <col min="13571" max="13571" width="6.44140625" customWidth="1"/>
    <col min="13572" max="13572" width="25.88671875" customWidth="1"/>
    <col min="13573" max="13573" width="9.88671875" customWidth="1"/>
    <col min="13574" max="13574" width="0" hidden="1" customWidth="1"/>
    <col min="13575" max="13575" width="9.44140625" customWidth="1"/>
    <col min="13577" max="13577" width="10.5546875" customWidth="1"/>
    <col min="13578" max="13578" width="9.6640625" bestFit="1" customWidth="1"/>
    <col min="13822" max="13822" width="0" hidden="1" customWidth="1"/>
    <col min="13823" max="13823" width="4.109375" customWidth="1"/>
    <col min="13824" max="13824" width="5.5546875" customWidth="1"/>
    <col min="13825" max="13825" width="6" customWidth="1"/>
    <col min="13826" max="13826" width="8.109375" customWidth="1"/>
    <col min="13827" max="13827" width="6.44140625" customWidth="1"/>
    <col min="13828" max="13828" width="25.88671875" customWidth="1"/>
    <col min="13829" max="13829" width="9.88671875" customWidth="1"/>
    <col min="13830" max="13830" width="0" hidden="1" customWidth="1"/>
    <col min="13831" max="13831" width="9.44140625" customWidth="1"/>
    <col min="13833" max="13833" width="10.5546875" customWidth="1"/>
    <col min="13834" max="13834" width="9.6640625" bestFit="1" customWidth="1"/>
    <col min="14078" max="14078" width="0" hidden="1" customWidth="1"/>
    <col min="14079" max="14079" width="4.109375" customWidth="1"/>
    <col min="14080" max="14080" width="5.5546875" customWidth="1"/>
    <col min="14081" max="14081" width="6" customWidth="1"/>
    <col min="14082" max="14082" width="8.109375" customWidth="1"/>
    <col min="14083" max="14083" width="6.44140625" customWidth="1"/>
    <col min="14084" max="14084" width="25.88671875" customWidth="1"/>
    <col min="14085" max="14085" width="9.88671875" customWidth="1"/>
    <col min="14086" max="14086" width="0" hidden="1" customWidth="1"/>
    <col min="14087" max="14087" width="9.44140625" customWidth="1"/>
    <col min="14089" max="14089" width="10.5546875" customWidth="1"/>
    <col min="14090" max="14090" width="9.6640625" bestFit="1" customWidth="1"/>
    <col min="14334" max="14334" width="0" hidden="1" customWidth="1"/>
    <col min="14335" max="14335" width="4.109375" customWidth="1"/>
    <col min="14336" max="14336" width="5.5546875" customWidth="1"/>
    <col min="14337" max="14337" width="6" customWidth="1"/>
    <col min="14338" max="14338" width="8.109375" customWidth="1"/>
    <col min="14339" max="14339" width="6.44140625" customWidth="1"/>
    <col min="14340" max="14340" width="25.88671875" customWidth="1"/>
    <col min="14341" max="14341" width="9.88671875" customWidth="1"/>
    <col min="14342" max="14342" width="0" hidden="1" customWidth="1"/>
    <col min="14343" max="14343" width="9.44140625" customWidth="1"/>
    <col min="14345" max="14345" width="10.5546875" customWidth="1"/>
    <col min="14346" max="14346" width="9.6640625" bestFit="1" customWidth="1"/>
    <col min="14590" max="14590" width="0" hidden="1" customWidth="1"/>
    <col min="14591" max="14591" width="4.109375" customWidth="1"/>
    <col min="14592" max="14592" width="5.5546875" customWidth="1"/>
    <col min="14593" max="14593" width="6" customWidth="1"/>
    <col min="14594" max="14594" width="8.109375" customWidth="1"/>
    <col min="14595" max="14595" width="6.44140625" customWidth="1"/>
    <col min="14596" max="14596" width="25.88671875" customWidth="1"/>
    <col min="14597" max="14597" width="9.88671875" customWidth="1"/>
    <col min="14598" max="14598" width="0" hidden="1" customWidth="1"/>
    <col min="14599" max="14599" width="9.44140625" customWidth="1"/>
    <col min="14601" max="14601" width="10.5546875" customWidth="1"/>
    <col min="14602" max="14602" width="9.6640625" bestFit="1" customWidth="1"/>
    <col min="14846" max="14846" width="0" hidden="1" customWidth="1"/>
    <col min="14847" max="14847" width="4.109375" customWidth="1"/>
    <col min="14848" max="14848" width="5.5546875" customWidth="1"/>
    <col min="14849" max="14849" width="6" customWidth="1"/>
    <col min="14850" max="14850" width="8.109375" customWidth="1"/>
    <col min="14851" max="14851" width="6.44140625" customWidth="1"/>
    <col min="14852" max="14852" width="25.88671875" customWidth="1"/>
    <col min="14853" max="14853" width="9.88671875" customWidth="1"/>
    <col min="14854" max="14854" width="0" hidden="1" customWidth="1"/>
    <col min="14855" max="14855" width="9.44140625" customWidth="1"/>
    <col min="14857" max="14857" width="10.5546875" customWidth="1"/>
    <col min="14858" max="14858" width="9.6640625" bestFit="1" customWidth="1"/>
    <col min="15102" max="15102" width="0" hidden="1" customWidth="1"/>
    <col min="15103" max="15103" width="4.109375" customWidth="1"/>
    <col min="15104" max="15104" width="5.5546875" customWidth="1"/>
    <col min="15105" max="15105" width="6" customWidth="1"/>
    <col min="15106" max="15106" width="8.109375" customWidth="1"/>
    <col min="15107" max="15107" width="6.44140625" customWidth="1"/>
    <col min="15108" max="15108" width="25.88671875" customWidth="1"/>
    <col min="15109" max="15109" width="9.88671875" customWidth="1"/>
    <col min="15110" max="15110" width="0" hidden="1" customWidth="1"/>
    <col min="15111" max="15111" width="9.44140625" customWidth="1"/>
    <col min="15113" max="15113" width="10.5546875" customWidth="1"/>
    <col min="15114" max="15114" width="9.6640625" bestFit="1" customWidth="1"/>
    <col min="15358" max="15358" width="0" hidden="1" customWidth="1"/>
    <col min="15359" max="15359" width="4.109375" customWidth="1"/>
    <col min="15360" max="15360" width="5.5546875" customWidth="1"/>
    <col min="15361" max="15361" width="6" customWidth="1"/>
    <col min="15362" max="15362" width="8.109375" customWidth="1"/>
    <col min="15363" max="15363" width="6.44140625" customWidth="1"/>
    <col min="15364" max="15364" width="25.88671875" customWidth="1"/>
    <col min="15365" max="15365" width="9.88671875" customWidth="1"/>
    <col min="15366" max="15366" width="0" hidden="1" customWidth="1"/>
    <col min="15367" max="15367" width="9.44140625" customWidth="1"/>
    <col min="15369" max="15369" width="10.5546875" customWidth="1"/>
    <col min="15370" max="15370" width="9.6640625" bestFit="1" customWidth="1"/>
    <col min="15614" max="15614" width="0" hidden="1" customWidth="1"/>
    <col min="15615" max="15615" width="4.109375" customWidth="1"/>
    <col min="15616" max="15616" width="5.5546875" customWidth="1"/>
    <col min="15617" max="15617" width="6" customWidth="1"/>
    <col min="15618" max="15618" width="8.109375" customWidth="1"/>
    <col min="15619" max="15619" width="6.44140625" customWidth="1"/>
    <col min="15620" max="15620" width="25.88671875" customWidth="1"/>
    <col min="15621" max="15621" width="9.88671875" customWidth="1"/>
    <col min="15622" max="15622" width="0" hidden="1" customWidth="1"/>
    <col min="15623" max="15623" width="9.44140625" customWidth="1"/>
    <col min="15625" max="15625" width="10.5546875" customWidth="1"/>
    <col min="15626" max="15626" width="9.6640625" bestFit="1" customWidth="1"/>
    <col min="15870" max="15870" width="0" hidden="1" customWidth="1"/>
    <col min="15871" max="15871" width="4.109375" customWidth="1"/>
    <col min="15872" max="15872" width="5.5546875" customWidth="1"/>
    <col min="15873" max="15873" width="6" customWidth="1"/>
    <col min="15874" max="15874" width="8.109375" customWidth="1"/>
    <col min="15875" max="15875" width="6.44140625" customWidth="1"/>
    <col min="15876" max="15876" width="25.88671875" customWidth="1"/>
    <col min="15877" max="15877" width="9.88671875" customWidth="1"/>
    <col min="15878" max="15878" width="0" hidden="1" customWidth="1"/>
    <col min="15879" max="15879" width="9.44140625" customWidth="1"/>
    <col min="15881" max="15881" width="10.5546875" customWidth="1"/>
    <col min="15882" max="15882" width="9.6640625" bestFit="1" customWidth="1"/>
    <col min="16126" max="16126" width="0" hidden="1" customWidth="1"/>
    <col min="16127" max="16127" width="4.109375" customWidth="1"/>
    <col min="16128" max="16128" width="5.5546875" customWidth="1"/>
    <col min="16129" max="16129" width="6" customWidth="1"/>
    <col min="16130" max="16130" width="8.109375" customWidth="1"/>
    <col min="16131" max="16131" width="6.44140625" customWidth="1"/>
    <col min="16132" max="16132" width="25.88671875" customWidth="1"/>
    <col min="16133" max="16133" width="9.88671875" customWidth="1"/>
    <col min="16134" max="16134" width="0" hidden="1" customWidth="1"/>
    <col min="16135" max="16135" width="9.44140625" customWidth="1"/>
    <col min="16137" max="16137" width="10.5546875" customWidth="1"/>
    <col min="16138" max="16138" width="9.6640625" bestFit="1" customWidth="1"/>
  </cols>
  <sheetData>
    <row r="2" spans="2:14" ht="15" thickBot="1" x14ac:dyDescent="0.35"/>
    <row r="3" spans="2:14" ht="17.399999999999999" x14ac:dyDescent="0.3">
      <c r="B3" s="182" t="s">
        <v>235</v>
      </c>
      <c r="C3" s="183"/>
      <c r="D3" s="183"/>
      <c r="E3" s="183"/>
      <c r="F3" s="250"/>
      <c r="G3" s="250"/>
      <c r="H3" s="250"/>
      <c r="I3" s="184"/>
      <c r="J3" s="184"/>
      <c r="K3" s="184"/>
      <c r="L3" s="184"/>
      <c r="M3" s="184"/>
      <c r="N3" s="184"/>
    </row>
    <row r="4" spans="2:14" ht="39.6" x14ac:dyDescent="0.3">
      <c r="B4" s="929" t="s">
        <v>0</v>
      </c>
      <c r="C4" s="930"/>
      <c r="D4" s="930"/>
      <c r="E4" s="930"/>
      <c r="F4" s="930"/>
      <c r="G4" s="931"/>
      <c r="H4" s="616" t="s">
        <v>372</v>
      </c>
      <c r="I4" s="617" t="s">
        <v>410</v>
      </c>
      <c r="J4" s="617" t="s">
        <v>473</v>
      </c>
      <c r="K4" s="617" t="s">
        <v>454</v>
      </c>
      <c r="L4" s="617" t="s">
        <v>355</v>
      </c>
      <c r="M4" s="617" t="s">
        <v>376</v>
      </c>
      <c r="N4" s="617" t="s">
        <v>474</v>
      </c>
    </row>
    <row r="5" spans="2:14" ht="30.6" x14ac:dyDescent="0.3">
      <c r="B5" s="185" t="s">
        <v>186</v>
      </c>
      <c r="C5" s="186" t="s">
        <v>187</v>
      </c>
      <c r="D5" s="187" t="s">
        <v>188</v>
      </c>
      <c r="E5" s="187" t="s">
        <v>189</v>
      </c>
      <c r="F5" s="187" t="s">
        <v>211</v>
      </c>
      <c r="G5" s="188" t="s">
        <v>191</v>
      </c>
      <c r="H5" s="424">
        <f t="shared" ref="H5:N5" si="0">H6+H18</f>
        <v>12628.17</v>
      </c>
      <c r="I5" s="424">
        <f t="shared" si="0"/>
        <v>24326.700000000004</v>
      </c>
      <c r="J5" s="424">
        <f t="shared" si="0"/>
        <v>17054.55</v>
      </c>
      <c r="K5" s="424">
        <f t="shared" si="0"/>
        <v>17054.55</v>
      </c>
      <c r="L5" s="424">
        <f t="shared" si="0"/>
        <v>21125</v>
      </c>
      <c r="M5" s="424">
        <f t="shared" si="0"/>
        <v>16375</v>
      </c>
      <c r="N5" s="424">
        <f t="shared" si="0"/>
        <v>16475</v>
      </c>
    </row>
    <row r="6" spans="2:14" ht="15.6" x14ac:dyDescent="0.3">
      <c r="B6" s="351"/>
      <c r="C6" s="191">
        <v>1</v>
      </c>
      <c r="D6" s="914" t="s">
        <v>236</v>
      </c>
      <c r="E6" s="932"/>
      <c r="F6" s="932"/>
      <c r="G6" s="933"/>
      <c r="H6" s="352">
        <f>SUM(H7+H13)</f>
        <v>6826.49</v>
      </c>
      <c r="I6" s="352">
        <f>SUM(I7+I13)</f>
        <v>14844.570000000002</v>
      </c>
      <c r="J6" s="352">
        <f>SUM(J7+J13)</f>
        <v>8554.5499999999993</v>
      </c>
      <c r="K6" s="352">
        <f t="shared" ref="K6:L6" si="1">SUM(K7+K13)</f>
        <v>8554.5499999999993</v>
      </c>
      <c r="L6" s="352">
        <f t="shared" si="1"/>
        <v>9825</v>
      </c>
      <c r="M6" s="352">
        <f t="shared" ref="M6:N6" si="2">SUM(M7+M13)</f>
        <v>5275</v>
      </c>
      <c r="N6" s="352">
        <f t="shared" si="2"/>
        <v>5275</v>
      </c>
    </row>
    <row r="7" spans="2:14" ht="15.6" x14ac:dyDescent="0.3">
      <c r="B7" s="353"/>
      <c r="C7" s="354"/>
      <c r="D7" s="286">
        <v>1</v>
      </c>
      <c r="E7" s="988" t="s">
        <v>237</v>
      </c>
      <c r="F7" s="989"/>
      <c r="G7" s="990"/>
      <c r="H7" s="467">
        <f t="shared" ref="H7:J7" si="3">H8</f>
        <v>5327.9</v>
      </c>
      <c r="I7" s="467">
        <f t="shared" si="3"/>
        <v>13588.390000000001</v>
      </c>
      <c r="J7" s="467">
        <f t="shared" si="3"/>
        <v>5100</v>
      </c>
      <c r="K7" s="467">
        <f t="shared" ref="K7:N7" si="4">K8</f>
        <v>5100</v>
      </c>
      <c r="L7" s="467">
        <f t="shared" si="4"/>
        <v>5600</v>
      </c>
      <c r="M7" s="467">
        <f t="shared" si="4"/>
        <v>5150</v>
      </c>
      <c r="N7" s="467">
        <f t="shared" si="4"/>
        <v>5150</v>
      </c>
    </row>
    <row r="8" spans="2:14" ht="15.6" x14ac:dyDescent="0.3">
      <c r="B8" s="355"/>
      <c r="C8" s="356"/>
      <c r="D8" s="357"/>
      <c r="E8" s="259" t="s">
        <v>238</v>
      </c>
      <c r="F8" s="65">
        <v>630</v>
      </c>
      <c r="G8" s="95" t="s">
        <v>19</v>
      </c>
      <c r="H8" s="43">
        <v>5327.9</v>
      </c>
      <c r="I8" s="749">
        <f>SUM(I9:I12)</f>
        <v>13588.390000000001</v>
      </c>
      <c r="J8" s="749">
        <f t="shared" ref="J8:N8" si="5">SUM(J9:J12)</f>
        <v>5100</v>
      </c>
      <c r="K8" s="749">
        <f t="shared" si="5"/>
        <v>5100</v>
      </c>
      <c r="L8" s="75">
        <f t="shared" si="5"/>
        <v>5600</v>
      </c>
      <c r="M8" s="749">
        <f t="shared" si="5"/>
        <v>5150</v>
      </c>
      <c r="N8" s="75">
        <f t="shared" si="5"/>
        <v>5150</v>
      </c>
    </row>
    <row r="9" spans="2:14" ht="15.6" x14ac:dyDescent="0.3">
      <c r="B9" s="355"/>
      <c r="C9" s="356"/>
      <c r="D9" s="357"/>
      <c r="E9" s="259" t="s">
        <v>238</v>
      </c>
      <c r="F9" s="115">
        <v>632</v>
      </c>
      <c r="G9" s="199" t="s">
        <v>89</v>
      </c>
      <c r="H9" s="68">
        <v>679.69</v>
      </c>
      <c r="I9" s="163">
        <v>531.54</v>
      </c>
      <c r="J9" s="752">
        <v>1100</v>
      </c>
      <c r="K9" s="752">
        <v>1100</v>
      </c>
      <c r="L9" s="68">
        <v>1000</v>
      </c>
      <c r="M9" s="752">
        <v>1150</v>
      </c>
      <c r="N9" s="68">
        <v>1150</v>
      </c>
    </row>
    <row r="10" spans="2:14" ht="15.6" x14ac:dyDescent="0.3">
      <c r="B10" s="355"/>
      <c r="C10" s="356"/>
      <c r="D10" s="357"/>
      <c r="E10" s="259" t="s">
        <v>238</v>
      </c>
      <c r="F10" s="115">
        <v>633</v>
      </c>
      <c r="G10" s="199" t="s">
        <v>90</v>
      </c>
      <c r="H10" s="44">
        <v>1057.06</v>
      </c>
      <c r="I10" s="163">
        <v>4769.99</v>
      </c>
      <c r="J10" s="752">
        <v>2500</v>
      </c>
      <c r="K10" s="752">
        <v>2500</v>
      </c>
      <c r="L10" s="68">
        <v>2500</v>
      </c>
      <c r="M10" s="752">
        <v>2000</v>
      </c>
      <c r="N10" s="68">
        <v>2000</v>
      </c>
    </row>
    <row r="11" spans="2:14" ht="15.6" x14ac:dyDescent="0.3">
      <c r="B11" s="355"/>
      <c r="C11" s="356"/>
      <c r="D11" s="357"/>
      <c r="E11" s="259" t="s">
        <v>238</v>
      </c>
      <c r="F11" s="115">
        <v>635</v>
      </c>
      <c r="G11" s="199" t="s">
        <v>91</v>
      </c>
      <c r="H11" s="44">
        <v>2871.9</v>
      </c>
      <c r="I11" s="163">
        <v>7691.26</v>
      </c>
      <c r="J11" s="107">
        <v>500</v>
      </c>
      <c r="K11" s="107">
        <v>500</v>
      </c>
      <c r="L11" s="44">
        <v>100</v>
      </c>
      <c r="M11" s="107">
        <v>800</v>
      </c>
      <c r="N11" s="44">
        <v>800</v>
      </c>
    </row>
    <row r="12" spans="2:14" ht="15.6" x14ac:dyDescent="0.3">
      <c r="B12" s="355"/>
      <c r="C12" s="356"/>
      <c r="D12" s="357"/>
      <c r="E12" s="259" t="s">
        <v>238</v>
      </c>
      <c r="F12" s="115">
        <v>637</v>
      </c>
      <c r="G12" s="139" t="s">
        <v>92</v>
      </c>
      <c r="H12" s="77">
        <v>719.25</v>
      </c>
      <c r="I12" s="163">
        <v>595.6</v>
      </c>
      <c r="J12" s="752">
        <v>1000</v>
      </c>
      <c r="K12" s="752">
        <v>1000</v>
      </c>
      <c r="L12" s="68">
        <v>2000</v>
      </c>
      <c r="M12" s="752">
        <v>1200</v>
      </c>
      <c r="N12" s="68">
        <v>1200</v>
      </c>
    </row>
    <row r="13" spans="2:14" ht="15.6" x14ac:dyDescent="0.3">
      <c r="B13" s="353"/>
      <c r="C13" s="354"/>
      <c r="D13" s="210">
        <v>2</v>
      </c>
      <c r="E13" s="991" t="s">
        <v>239</v>
      </c>
      <c r="F13" s="992"/>
      <c r="G13" s="993"/>
      <c r="H13" s="212">
        <f t="shared" ref="H13:K13" si="6">SUM(H14:H16)</f>
        <v>1498.59</v>
      </c>
      <c r="I13" s="212">
        <f t="shared" si="6"/>
        <v>1256.18</v>
      </c>
      <c r="J13" s="212">
        <f t="shared" si="6"/>
        <v>3454.55</v>
      </c>
      <c r="K13" s="212">
        <f t="shared" si="6"/>
        <v>3454.55</v>
      </c>
      <c r="L13" s="212">
        <f>SUM(L14:L17)</f>
        <v>4225</v>
      </c>
      <c r="M13" s="212">
        <f>SUM(M14:M17)</f>
        <v>125</v>
      </c>
      <c r="N13" s="212">
        <f>SUM(N14:N17)</f>
        <v>125</v>
      </c>
    </row>
    <row r="14" spans="2:14" ht="27" x14ac:dyDescent="0.3">
      <c r="B14" s="355"/>
      <c r="C14" s="356"/>
      <c r="D14" s="282"/>
      <c r="E14" s="271" t="s">
        <v>238</v>
      </c>
      <c r="F14" s="115">
        <v>610</v>
      </c>
      <c r="G14" s="90" t="s">
        <v>3</v>
      </c>
      <c r="H14" s="431">
        <v>180.64</v>
      </c>
      <c r="I14" s="753">
        <v>0</v>
      </c>
      <c r="J14" s="753">
        <v>2600</v>
      </c>
      <c r="K14" s="753">
        <v>2600</v>
      </c>
      <c r="L14" s="431">
        <v>3200</v>
      </c>
      <c r="M14" s="753">
        <v>0</v>
      </c>
      <c r="N14" s="431">
        <v>0</v>
      </c>
    </row>
    <row r="15" spans="2:14" ht="27" x14ac:dyDescent="0.3">
      <c r="B15" s="355"/>
      <c r="C15" s="356"/>
      <c r="D15" s="282"/>
      <c r="E15" s="271" t="s">
        <v>238</v>
      </c>
      <c r="F15" s="198">
        <v>620</v>
      </c>
      <c r="G15" s="90" t="s">
        <v>75</v>
      </c>
      <c r="H15" s="431">
        <v>87.34</v>
      </c>
      <c r="I15" s="753">
        <v>8.64</v>
      </c>
      <c r="J15" s="753">
        <v>754.55</v>
      </c>
      <c r="K15" s="753">
        <v>754.55</v>
      </c>
      <c r="L15" s="431">
        <v>920</v>
      </c>
      <c r="M15" s="753">
        <v>0</v>
      </c>
      <c r="N15" s="431">
        <v>0</v>
      </c>
    </row>
    <row r="16" spans="2:14" ht="15.6" x14ac:dyDescent="0.3">
      <c r="B16" s="355"/>
      <c r="C16" s="356"/>
      <c r="D16" s="282"/>
      <c r="E16" s="271" t="s">
        <v>238</v>
      </c>
      <c r="F16" s="198">
        <v>630</v>
      </c>
      <c r="G16" s="90" t="s">
        <v>240</v>
      </c>
      <c r="H16" s="431">
        <v>1230.6099999999999</v>
      </c>
      <c r="I16" s="753">
        <v>1247.54</v>
      </c>
      <c r="J16" s="753">
        <v>100</v>
      </c>
      <c r="K16" s="753">
        <v>100</v>
      </c>
      <c r="L16" s="431">
        <v>100</v>
      </c>
      <c r="M16" s="753">
        <v>120</v>
      </c>
      <c r="N16" s="431">
        <v>120</v>
      </c>
    </row>
    <row r="17" spans="2:14" ht="15.6" x14ac:dyDescent="0.3">
      <c r="B17" s="355"/>
      <c r="C17" s="356"/>
      <c r="D17" s="282"/>
      <c r="E17" s="271" t="s">
        <v>238</v>
      </c>
      <c r="F17" s="200">
        <v>633006</v>
      </c>
      <c r="G17" s="99" t="s">
        <v>457</v>
      </c>
      <c r="H17" s="431">
        <v>0</v>
      </c>
      <c r="I17" s="752">
        <v>0</v>
      </c>
      <c r="J17" s="752">
        <v>7.5</v>
      </c>
      <c r="K17" s="752">
        <v>10</v>
      </c>
      <c r="L17" s="68">
        <v>5</v>
      </c>
      <c r="M17" s="752">
        <v>5</v>
      </c>
      <c r="N17" s="68">
        <v>5</v>
      </c>
    </row>
    <row r="18" spans="2:14" x14ac:dyDescent="0.3">
      <c r="B18" s="190"/>
      <c r="C18" s="191">
        <v>2</v>
      </c>
      <c r="D18" s="920" t="s">
        <v>241</v>
      </c>
      <c r="E18" s="934"/>
      <c r="F18" s="934"/>
      <c r="G18" s="935"/>
      <c r="H18" s="192">
        <f t="shared" ref="H18:L18" si="7">H19+H20</f>
        <v>5801.68</v>
      </c>
      <c r="I18" s="192">
        <f t="shared" si="7"/>
        <v>9482.130000000001</v>
      </c>
      <c r="J18" s="192">
        <f t="shared" ref="J18" si="8">J19+J20</f>
        <v>8500</v>
      </c>
      <c r="K18" s="192">
        <f t="shared" si="7"/>
        <v>8500</v>
      </c>
      <c r="L18" s="192">
        <f t="shared" si="7"/>
        <v>11300</v>
      </c>
      <c r="M18" s="192">
        <f t="shared" ref="M18:N18" si="9">M19+M20</f>
        <v>11100</v>
      </c>
      <c r="N18" s="192">
        <f t="shared" si="9"/>
        <v>11200</v>
      </c>
    </row>
    <row r="19" spans="2:14" x14ac:dyDescent="0.3">
      <c r="B19" s="313"/>
      <c r="C19" s="162"/>
      <c r="D19" s="258"/>
      <c r="E19" s="271" t="s">
        <v>238</v>
      </c>
      <c r="F19" s="101">
        <v>633</v>
      </c>
      <c r="G19" s="99" t="s">
        <v>242</v>
      </c>
      <c r="H19" s="68">
        <v>1801.68</v>
      </c>
      <c r="I19" s="68">
        <v>2782.13</v>
      </c>
      <c r="J19" s="68">
        <v>3100</v>
      </c>
      <c r="K19" s="68">
        <v>3100</v>
      </c>
      <c r="L19" s="44">
        <v>3100</v>
      </c>
      <c r="M19" s="44">
        <v>3100</v>
      </c>
      <c r="N19" s="430">
        <v>3100</v>
      </c>
    </row>
    <row r="20" spans="2:14" ht="40.200000000000003" x14ac:dyDescent="0.3">
      <c r="B20" s="313"/>
      <c r="C20" s="162"/>
      <c r="D20" s="162"/>
      <c r="E20" s="271" t="s">
        <v>238</v>
      </c>
      <c r="F20" s="101">
        <v>642</v>
      </c>
      <c r="G20" s="99" t="s">
        <v>405</v>
      </c>
      <c r="H20" s="68">
        <v>4000</v>
      </c>
      <c r="I20" s="68">
        <v>6700</v>
      </c>
      <c r="J20" s="68">
        <v>5400</v>
      </c>
      <c r="K20" s="68">
        <v>5400</v>
      </c>
      <c r="L20" s="68">
        <v>8200</v>
      </c>
      <c r="M20" s="68">
        <v>8000</v>
      </c>
      <c r="N20" s="430">
        <v>8100</v>
      </c>
    </row>
    <row r="21" spans="2:14" x14ac:dyDescent="0.3">
      <c r="B21" s="313"/>
      <c r="C21" s="162"/>
      <c r="D21" s="258"/>
      <c r="E21" s="258"/>
      <c r="F21" s="258"/>
      <c r="G21" s="258"/>
      <c r="H21" s="137"/>
      <c r="I21" s="137"/>
      <c r="J21" s="137"/>
      <c r="N21" s="797"/>
    </row>
    <row r="22" spans="2:14" ht="15" thickBot="1" x14ac:dyDescent="0.35">
      <c r="B22" s="994"/>
      <c r="C22" s="995"/>
      <c r="D22" s="358" t="s">
        <v>104</v>
      </c>
      <c r="E22" s="359"/>
      <c r="F22" s="359"/>
      <c r="G22" s="359"/>
      <c r="H22" s="49"/>
      <c r="I22" s="49"/>
      <c r="J22" s="49"/>
      <c r="K22" s="49"/>
      <c r="L22" s="49"/>
      <c r="M22" s="49"/>
      <c r="N22" s="49"/>
    </row>
    <row r="23" spans="2:14" ht="30.6" x14ac:dyDescent="0.3">
      <c r="B23" s="360" t="s">
        <v>186</v>
      </c>
      <c r="C23" s="361" t="s">
        <v>210</v>
      </c>
      <c r="D23" s="362" t="s">
        <v>188</v>
      </c>
      <c r="E23" s="362" t="s">
        <v>189</v>
      </c>
      <c r="F23" s="362" t="s">
        <v>211</v>
      </c>
      <c r="G23" s="363" t="s">
        <v>191</v>
      </c>
      <c r="H23" s="364">
        <f>SUM(H24:H25)</f>
        <v>3000</v>
      </c>
      <c r="I23" s="364">
        <f>SUM(I24:I25)</f>
        <v>0</v>
      </c>
      <c r="J23" s="364">
        <f>SUM(J24:J25)</f>
        <v>0</v>
      </c>
      <c r="K23" s="269"/>
      <c r="L23" s="269"/>
      <c r="M23" s="269"/>
      <c r="N23" s="269"/>
    </row>
    <row r="24" spans="2:14" x14ac:dyDescent="0.3">
      <c r="B24" s="365"/>
      <c r="C24" s="366"/>
      <c r="D24" s="366"/>
      <c r="E24" s="367" t="s">
        <v>243</v>
      </c>
      <c r="F24" s="368">
        <v>713</v>
      </c>
      <c r="G24" s="303" t="s">
        <v>106</v>
      </c>
      <c r="H24" s="49"/>
      <c r="I24" s="49"/>
      <c r="J24" s="49"/>
      <c r="K24" s="49"/>
      <c r="L24" s="49"/>
      <c r="M24" s="49"/>
      <c r="N24" s="49"/>
    </row>
    <row r="25" spans="2:14" ht="27" x14ac:dyDescent="0.3">
      <c r="B25" s="365"/>
      <c r="C25" s="365"/>
      <c r="D25" s="365"/>
      <c r="E25" s="367" t="s">
        <v>238</v>
      </c>
      <c r="F25" s="368">
        <v>740</v>
      </c>
      <c r="G25" s="303" t="s">
        <v>354</v>
      </c>
      <c r="H25" s="49">
        <v>3000</v>
      </c>
      <c r="I25" s="49">
        <v>0</v>
      </c>
      <c r="J25" s="49">
        <v>0</v>
      </c>
      <c r="K25" s="49"/>
      <c r="L25" s="49"/>
      <c r="M25" s="49"/>
      <c r="N25" s="49"/>
    </row>
    <row r="26" spans="2:14" x14ac:dyDescent="0.3">
      <c r="H26"/>
      <c r="I26" s="246"/>
      <c r="J26" s="246"/>
    </row>
    <row r="27" spans="2:14" ht="15.6" x14ac:dyDescent="0.3">
      <c r="B27" s="987" t="s">
        <v>208</v>
      </c>
      <c r="C27" s="942"/>
      <c r="D27" s="942"/>
      <c r="E27" s="942"/>
      <c r="F27" s="942"/>
      <c r="G27" s="942"/>
      <c r="H27" s="192">
        <f t="shared" ref="H27:N27" si="10">H5+H23</f>
        <v>15628.17</v>
      </c>
      <c r="I27" s="192">
        <f t="shared" si="10"/>
        <v>24326.700000000004</v>
      </c>
      <c r="J27" s="192">
        <f t="shared" si="10"/>
        <v>17054.55</v>
      </c>
      <c r="K27" s="192">
        <f t="shared" si="10"/>
        <v>17054.55</v>
      </c>
      <c r="L27" s="192">
        <f t="shared" si="10"/>
        <v>21125</v>
      </c>
      <c r="M27" s="192">
        <f t="shared" si="10"/>
        <v>16375</v>
      </c>
      <c r="N27" s="192">
        <f t="shared" si="10"/>
        <v>16475</v>
      </c>
    </row>
  </sheetData>
  <mergeCells count="7">
    <mergeCell ref="B27:G27"/>
    <mergeCell ref="B4:G4"/>
    <mergeCell ref="D6:G6"/>
    <mergeCell ref="E7:G7"/>
    <mergeCell ref="E13:G13"/>
    <mergeCell ref="D18:G18"/>
    <mergeCell ref="B22:C22"/>
  </mergeCells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13</vt:i4>
      </vt:variant>
    </vt:vector>
  </HeadingPairs>
  <TitlesOfParts>
    <vt:vector size="13" baseType="lpstr">
      <vt:lpstr>príjem</vt:lpstr>
      <vt:lpstr>výdaj</vt:lpstr>
      <vt:lpstr>PR 1 planovanie, manažment</vt:lpstr>
      <vt:lpstr>PR 2 Služby občanom</vt:lpstr>
      <vt:lpstr>PR 3 odpadové hos.</vt:lpstr>
      <vt:lpstr>PR 4 komunikácie</vt:lpstr>
      <vt:lpstr>PR 5 vzdelávanie</vt:lpstr>
      <vt:lpstr>PR 6 šport</vt:lpstr>
      <vt:lpstr>PR 7 kultúra</vt:lpstr>
      <vt:lpstr>PR 8 ver.osvet.+údržba obce</vt:lpstr>
      <vt:lpstr>PR 9 bývanie</vt:lpstr>
      <vt:lpstr>PR 10 sociálne služby</vt:lpstr>
      <vt:lpstr>sumár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fmk</cp:lastModifiedBy>
  <cp:lastPrinted>2018-11-22T08:51:07Z</cp:lastPrinted>
  <dcterms:created xsi:type="dcterms:W3CDTF">2015-10-23T09:24:18Z</dcterms:created>
  <dcterms:modified xsi:type="dcterms:W3CDTF">2018-12-04T11:49:51Z</dcterms:modified>
</cp:coreProperties>
</file>