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ROZPOČET\2017\"/>
    </mc:Choice>
  </mc:AlternateContent>
  <bookViews>
    <workbookView xWindow="0" yWindow="0" windowWidth="20490" windowHeight="6795" tabRatio="830" activeTab="1"/>
  </bookViews>
  <sheets>
    <sheet name="príjem" sheetId="2" r:id="rId1"/>
    <sheet name="výdaj" sheetId="1" r:id="rId2"/>
    <sheet name="PR 1 planovanie, manažment" sheetId="3" r:id="rId3"/>
    <sheet name="PR 2 Služby občanom" sheetId="4" r:id="rId4"/>
    <sheet name="PR 3 odpadové hos." sheetId="5" r:id="rId5"/>
    <sheet name="PR 4 komunikácie" sheetId="6" r:id="rId6"/>
    <sheet name="PR 5 vzdelávanie" sheetId="7" r:id="rId7"/>
    <sheet name="PR 6 šport" sheetId="8" r:id="rId8"/>
    <sheet name="PR 7 kultúra" sheetId="9" r:id="rId9"/>
    <sheet name="PR 8 ver.osvet.+údržba obce" sheetId="10" r:id="rId10"/>
    <sheet name="PR 9 bývanie" sheetId="11" r:id="rId11"/>
    <sheet name="PR 10 sociálne služby" sheetId="12" r:id="rId12"/>
    <sheet name="sumár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4" i="7" l="1"/>
  <c r="M300" i="7"/>
  <c r="L300" i="7"/>
  <c r="K300" i="7"/>
  <c r="J300" i="7"/>
  <c r="I300" i="7"/>
  <c r="M295" i="7"/>
  <c r="L295" i="7"/>
  <c r="K295" i="7"/>
  <c r="K294" i="7" s="1"/>
  <c r="K293" i="7" s="1"/>
  <c r="J295" i="7"/>
  <c r="I295" i="7"/>
  <c r="M294" i="7"/>
  <c r="L294" i="7"/>
  <c r="L293" i="7" s="1"/>
  <c r="J294" i="7"/>
  <c r="I294" i="7"/>
  <c r="M293" i="7"/>
  <c r="J293" i="7"/>
  <c r="I293" i="7"/>
  <c r="M290" i="7"/>
  <c r="L290" i="7"/>
  <c r="K290" i="7"/>
  <c r="J290" i="7"/>
  <c r="M288" i="7"/>
  <c r="L288" i="7"/>
  <c r="K288" i="7"/>
  <c r="J288" i="7"/>
  <c r="M285" i="7"/>
  <c r="L285" i="7"/>
  <c r="K285" i="7"/>
  <c r="J285" i="7"/>
  <c r="M282" i="7"/>
  <c r="L282" i="7"/>
  <c r="K282" i="7"/>
  <c r="J282" i="7"/>
  <c r="M279" i="7"/>
  <c r="L279" i="7"/>
  <c r="K279" i="7"/>
  <c r="J279" i="7"/>
  <c r="J276" i="7"/>
  <c r="M272" i="7"/>
  <c r="L272" i="7"/>
  <c r="K272" i="7"/>
  <c r="J272" i="7"/>
  <c r="M269" i="7"/>
  <c r="L269" i="7"/>
  <c r="K269" i="7"/>
  <c r="J269" i="7"/>
  <c r="I269" i="7"/>
  <c r="M252" i="7"/>
  <c r="L252" i="7"/>
  <c r="K252" i="7"/>
  <c r="J252" i="7"/>
  <c r="I252" i="7"/>
  <c r="M246" i="7"/>
  <c r="L246" i="7"/>
  <c r="K246" i="7"/>
  <c r="J246" i="7"/>
  <c r="I246" i="7"/>
  <c r="M244" i="7"/>
  <c r="L244" i="7"/>
  <c r="K244" i="7"/>
  <c r="J244" i="7"/>
  <c r="I244" i="7"/>
  <c r="H244" i="7"/>
  <c r="M226" i="7"/>
  <c r="L226" i="7"/>
  <c r="K226" i="7"/>
  <c r="J226" i="7"/>
  <c r="I226" i="7"/>
  <c r="M218" i="7"/>
  <c r="M214" i="7" s="1"/>
  <c r="L218" i="7"/>
  <c r="K218" i="7"/>
  <c r="J218" i="7"/>
  <c r="I218" i="7"/>
  <c r="I214" i="7" s="1"/>
  <c r="M215" i="7"/>
  <c r="L215" i="7"/>
  <c r="K215" i="7"/>
  <c r="K214" i="7" s="1"/>
  <c r="J215" i="7"/>
  <c r="J214" i="7" s="1"/>
  <c r="J185" i="7" s="1"/>
  <c r="I215" i="7"/>
  <c r="L214" i="7"/>
  <c r="J201" i="7"/>
  <c r="I201" i="7"/>
  <c r="I196" i="7" s="1"/>
  <c r="J196" i="7"/>
  <c r="K194" i="7"/>
  <c r="L194" i="7" s="1"/>
  <c r="M194" i="7" s="1"/>
  <c r="K193" i="7"/>
  <c r="L193" i="7" s="1"/>
  <c r="J190" i="7"/>
  <c r="I190" i="7"/>
  <c r="I186" i="7" s="1"/>
  <c r="K189" i="7"/>
  <c r="L189" i="7" s="1"/>
  <c r="M188" i="7"/>
  <c r="L188" i="7"/>
  <c r="K188" i="7"/>
  <c r="J187" i="7"/>
  <c r="K186" i="7"/>
  <c r="K210" i="7" s="1"/>
  <c r="J186" i="7"/>
  <c r="M183" i="7"/>
  <c r="L183" i="7"/>
  <c r="K183" i="7"/>
  <c r="J183" i="7"/>
  <c r="I183" i="7"/>
  <c r="M173" i="7"/>
  <c r="L173" i="7"/>
  <c r="K173" i="7"/>
  <c r="I173" i="7"/>
  <c r="M168" i="7"/>
  <c r="L168" i="7"/>
  <c r="K168" i="7"/>
  <c r="I168" i="7"/>
  <c r="P160" i="7"/>
  <c r="M156" i="7"/>
  <c r="L156" i="7"/>
  <c r="K156" i="7"/>
  <c r="I156" i="7"/>
  <c r="N150" i="7"/>
  <c r="M147" i="7"/>
  <c r="L147" i="7"/>
  <c r="K147" i="7"/>
  <c r="J147" i="7"/>
  <c r="I147" i="7"/>
  <c r="M145" i="7"/>
  <c r="L145" i="7"/>
  <c r="L144" i="7" s="1"/>
  <c r="K145" i="7"/>
  <c r="K144" i="7" s="1"/>
  <c r="M144" i="7"/>
  <c r="J144" i="7"/>
  <c r="I144" i="7"/>
  <c r="I125" i="7"/>
  <c r="I121" i="7"/>
  <c r="M113" i="7"/>
  <c r="L113" i="7"/>
  <c r="K113" i="7"/>
  <c r="I113" i="7"/>
  <c r="M112" i="7"/>
  <c r="M109" i="7" s="1"/>
  <c r="L112" i="7"/>
  <c r="L111" i="7"/>
  <c r="M111" i="7" s="1"/>
  <c r="M108" i="7" s="1"/>
  <c r="M110" i="7"/>
  <c r="L110" i="7"/>
  <c r="L109" i="7"/>
  <c r="L143" i="7" s="1"/>
  <c r="K109" i="7"/>
  <c r="K134" i="7" s="1"/>
  <c r="K108" i="7"/>
  <c r="K142" i="7" s="1"/>
  <c r="M107" i="7"/>
  <c r="M132" i="7" s="1"/>
  <c r="L107" i="7"/>
  <c r="L135" i="7" s="1"/>
  <c r="K107" i="7"/>
  <c r="K138" i="7" s="1"/>
  <c r="I107" i="7"/>
  <c r="J106" i="7"/>
  <c r="I106" i="7"/>
  <c r="M104" i="7"/>
  <c r="L104" i="7"/>
  <c r="I104" i="7"/>
  <c r="M95" i="7"/>
  <c r="L95" i="7"/>
  <c r="I95" i="7"/>
  <c r="M92" i="7"/>
  <c r="M77" i="7" s="1"/>
  <c r="L92" i="7"/>
  <c r="I92" i="7"/>
  <c r="M82" i="7"/>
  <c r="L82" i="7"/>
  <c r="L77" i="7" s="1"/>
  <c r="K82" i="7"/>
  <c r="I82" i="7"/>
  <c r="I80" i="7"/>
  <c r="I78" i="7"/>
  <c r="K77" i="7"/>
  <c r="I77" i="7"/>
  <c r="J70" i="7"/>
  <c r="I70" i="7"/>
  <c r="J68" i="7"/>
  <c r="I68" i="7"/>
  <c r="I61" i="7" s="1"/>
  <c r="I7" i="7" s="1"/>
  <c r="M66" i="7"/>
  <c r="M64" i="7" s="1"/>
  <c r="L66" i="7"/>
  <c r="L64" i="7"/>
  <c r="K64" i="7"/>
  <c r="J64" i="7"/>
  <c r="I64" i="7"/>
  <c r="L63" i="7"/>
  <c r="L62" i="7" s="1"/>
  <c r="K62" i="7"/>
  <c r="K75" i="7" s="1"/>
  <c r="J62" i="7"/>
  <c r="J61" i="7" s="1"/>
  <c r="I62" i="7"/>
  <c r="M58" i="7"/>
  <c r="L58" i="7"/>
  <c r="I58" i="7"/>
  <c r="M49" i="7"/>
  <c r="L49" i="7"/>
  <c r="I49" i="7"/>
  <c r="M45" i="7"/>
  <c r="L45" i="7"/>
  <c r="K45" i="7"/>
  <c r="J45" i="7"/>
  <c r="J26" i="7" s="1"/>
  <c r="I45" i="7"/>
  <c r="M35" i="7"/>
  <c r="L35" i="7"/>
  <c r="K35" i="7"/>
  <c r="K26" i="7" s="1"/>
  <c r="I35" i="7"/>
  <c r="M27" i="7"/>
  <c r="L27" i="7"/>
  <c r="K27" i="7"/>
  <c r="I27" i="7"/>
  <c r="M26" i="7"/>
  <c r="L26" i="7"/>
  <c r="I26" i="7"/>
  <c r="J19" i="7"/>
  <c r="I19" i="7"/>
  <c r="K17" i="7"/>
  <c r="J16" i="7"/>
  <c r="I16" i="7"/>
  <c r="L13" i="7"/>
  <c r="M13" i="7" s="1"/>
  <c r="M11" i="7" s="1"/>
  <c r="M9" i="7" s="1"/>
  <c r="K11" i="7"/>
  <c r="J11" i="7"/>
  <c r="J9" i="7" s="1"/>
  <c r="J8" i="7" s="1"/>
  <c r="J7" i="7" s="1"/>
  <c r="J5" i="7" s="1"/>
  <c r="I11" i="7"/>
  <c r="M10" i="7"/>
  <c r="L10" i="7"/>
  <c r="K9" i="7"/>
  <c r="I9" i="7"/>
  <c r="I8" i="7"/>
  <c r="L76" i="7" l="1"/>
  <c r="L72" i="7"/>
  <c r="L73" i="7"/>
  <c r="L74" i="7"/>
  <c r="L75" i="7"/>
  <c r="L71" i="7"/>
  <c r="L70" i="7" s="1"/>
  <c r="L69" i="7"/>
  <c r="L187" i="7"/>
  <c r="M189" i="7"/>
  <c r="M187" i="7" s="1"/>
  <c r="M23" i="7"/>
  <c r="M20" i="7"/>
  <c r="M17" i="7"/>
  <c r="M24" i="7"/>
  <c r="M21" i="7"/>
  <c r="M25" i="7"/>
  <c r="M22" i="7"/>
  <c r="M140" i="7"/>
  <c r="M128" i="7"/>
  <c r="M137" i="7"/>
  <c r="M124" i="7"/>
  <c r="M134" i="7"/>
  <c r="M143" i="7"/>
  <c r="M131" i="7"/>
  <c r="I185" i="7"/>
  <c r="I5" i="7" s="1"/>
  <c r="I307" i="7" s="1"/>
  <c r="M136" i="7"/>
  <c r="M123" i="7"/>
  <c r="M133" i="7"/>
  <c r="M142" i="7"/>
  <c r="M130" i="7"/>
  <c r="M139" i="7"/>
  <c r="M127" i="7"/>
  <c r="L186" i="7"/>
  <c r="M193" i="7"/>
  <c r="M190" i="7" s="1"/>
  <c r="L190" i="7"/>
  <c r="J307" i="7"/>
  <c r="L11" i="7"/>
  <c r="L9" i="7" s="1"/>
  <c r="K21" i="7"/>
  <c r="K24" i="7"/>
  <c r="K74" i="7"/>
  <c r="M122" i="7"/>
  <c r="K124" i="7"/>
  <c r="L126" i="7"/>
  <c r="K129" i="7"/>
  <c r="K133" i="7"/>
  <c r="L134" i="7"/>
  <c r="M135" i="7"/>
  <c r="K137" i="7"/>
  <c r="L138" i="7"/>
  <c r="K141" i="7"/>
  <c r="K190" i="7"/>
  <c r="K20" i="7"/>
  <c r="K19" i="7" s="1"/>
  <c r="K16" i="7" s="1"/>
  <c r="K73" i="7"/>
  <c r="K123" i="7"/>
  <c r="L124" i="7"/>
  <c r="M126" i="7"/>
  <c r="K128" i="7"/>
  <c r="L129" i="7"/>
  <c r="K132" i="7"/>
  <c r="K136" i="7"/>
  <c r="L137" i="7"/>
  <c r="M138" i="7"/>
  <c r="K140" i="7"/>
  <c r="L141" i="7"/>
  <c r="K187" i="7"/>
  <c r="K204" i="7"/>
  <c r="K208" i="7"/>
  <c r="K212" i="7"/>
  <c r="M63" i="7"/>
  <c r="M62" i="7" s="1"/>
  <c r="K72" i="7"/>
  <c r="K76" i="7"/>
  <c r="K122" i="7"/>
  <c r="K127" i="7"/>
  <c r="L128" i="7"/>
  <c r="M129" i="7"/>
  <c r="K131" i="7"/>
  <c r="L132" i="7"/>
  <c r="K135" i="7"/>
  <c r="K139" i="7"/>
  <c r="L140" i="7"/>
  <c r="M141" i="7"/>
  <c r="K143" i="7"/>
  <c r="K22" i="7"/>
  <c r="K25" i="7"/>
  <c r="K69" i="7"/>
  <c r="K71" i="7"/>
  <c r="L108" i="7"/>
  <c r="L122" i="7"/>
  <c r="K126" i="7"/>
  <c r="K130" i="7"/>
  <c r="L131" i="7"/>
  <c r="K202" i="7"/>
  <c r="K206" i="7"/>
  <c r="N8" i="11"/>
  <c r="M8" i="11"/>
  <c r="L8" i="11"/>
  <c r="L7" i="11"/>
  <c r="M7" i="11"/>
  <c r="N7" i="11"/>
  <c r="P30" i="7" l="1"/>
  <c r="I311" i="7" s="1"/>
  <c r="K8" i="7"/>
  <c r="L212" i="7"/>
  <c r="L208" i="7"/>
  <c r="L204" i="7"/>
  <c r="L210" i="7"/>
  <c r="L206" i="7"/>
  <c r="L202" i="7"/>
  <c r="M213" i="7"/>
  <c r="M209" i="7"/>
  <c r="M205" i="7"/>
  <c r="M211" i="7"/>
  <c r="M207" i="7"/>
  <c r="M203" i="7"/>
  <c r="M125" i="7"/>
  <c r="K125" i="7"/>
  <c r="K121" i="7" s="1"/>
  <c r="K70" i="7"/>
  <c r="K68" i="7" s="1"/>
  <c r="M73" i="7"/>
  <c r="M74" i="7"/>
  <c r="M75" i="7"/>
  <c r="M71" i="7"/>
  <c r="M70" i="7" s="1"/>
  <c r="M69" i="7"/>
  <c r="M76" i="7"/>
  <c r="M72" i="7"/>
  <c r="K211" i="7"/>
  <c r="K207" i="7"/>
  <c r="K203" i="7"/>
  <c r="K213" i="7"/>
  <c r="K209" i="7"/>
  <c r="K205" i="7"/>
  <c r="M186" i="7"/>
  <c r="M19" i="7"/>
  <c r="M16" i="7" s="1"/>
  <c r="M8" i="7" s="1"/>
  <c r="L211" i="7"/>
  <c r="L207" i="7"/>
  <c r="L203" i="7"/>
  <c r="L213" i="7"/>
  <c r="L209" i="7"/>
  <c r="L205" i="7"/>
  <c r="K201" i="7"/>
  <c r="K196" i="7" s="1"/>
  <c r="K185" i="7" s="1"/>
  <c r="K5" i="7" s="1"/>
  <c r="K307" i="7" s="1"/>
  <c r="M121" i="7"/>
  <c r="M106" i="7" s="1"/>
  <c r="L23" i="7"/>
  <c r="L20" i="7"/>
  <c r="L17" i="7"/>
  <c r="L24" i="7"/>
  <c r="L21" i="7"/>
  <c r="L25" i="7"/>
  <c r="L22" i="7"/>
  <c r="L68" i="7"/>
  <c r="L61" i="7" s="1"/>
  <c r="L139" i="7"/>
  <c r="L127" i="7"/>
  <c r="L125" i="7" s="1"/>
  <c r="L136" i="7"/>
  <c r="L123" i="7"/>
  <c r="L133" i="7"/>
  <c r="L142" i="7"/>
  <c r="L130" i="7"/>
  <c r="I122" i="1"/>
  <c r="J122" i="1"/>
  <c r="P149" i="7" l="1"/>
  <c r="I313" i="7" s="1"/>
  <c r="K106" i="7"/>
  <c r="L121" i="7"/>
  <c r="L106" i="7" s="1"/>
  <c r="K61" i="7"/>
  <c r="P78" i="7"/>
  <c r="I312" i="7" s="1"/>
  <c r="L19" i="7"/>
  <c r="L16" i="7" s="1"/>
  <c r="L8" i="7" s="1"/>
  <c r="L7" i="7" s="1"/>
  <c r="L5" i="7" s="1"/>
  <c r="L307" i="7" s="1"/>
  <c r="M68" i="7"/>
  <c r="M61" i="7" s="1"/>
  <c r="M7" i="7" s="1"/>
  <c r="L201" i="7"/>
  <c r="L196" i="7" s="1"/>
  <c r="L185" i="7" s="1"/>
  <c r="M212" i="7"/>
  <c r="M208" i="7"/>
  <c r="M204" i="7"/>
  <c r="M210" i="7"/>
  <c r="M206" i="7"/>
  <c r="M202" i="7"/>
  <c r="K311" i="7"/>
  <c r="L311" i="7"/>
  <c r="L13" i="6"/>
  <c r="L17" i="6" s="1"/>
  <c r="L18" i="5"/>
  <c r="H199" i="1"/>
  <c r="H194" i="1"/>
  <c r="H191" i="1"/>
  <c r="H185" i="1"/>
  <c r="I36" i="1"/>
  <c r="J36" i="1"/>
  <c r="K4" i="13"/>
  <c r="H4" i="13"/>
  <c r="E4" i="13"/>
  <c r="L26" i="12"/>
  <c r="M15" i="12"/>
  <c r="N15" i="12"/>
  <c r="L17" i="12"/>
  <c r="L15" i="12"/>
  <c r="L12" i="12"/>
  <c r="L9" i="12"/>
  <c r="L13" i="11"/>
  <c r="M24" i="10"/>
  <c r="N24" i="10"/>
  <c r="L24" i="10"/>
  <c r="L14" i="10"/>
  <c r="L12" i="10"/>
  <c r="L8" i="10"/>
  <c r="L7" i="10" s="1"/>
  <c r="M8" i="10"/>
  <c r="M7" i="10" s="1"/>
  <c r="M6" i="10" s="1"/>
  <c r="N8" i="10"/>
  <c r="N7" i="10" s="1"/>
  <c r="N6" i="10" s="1"/>
  <c r="L17" i="9"/>
  <c r="M17" i="9"/>
  <c r="N17" i="9"/>
  <c r="L13" i="9"/>
  <c r="L8" i="9"/>
  <c r="L7" i="9" s="1"/>
  <c r="M15" i="8"/>
  <c r="N15" i="8"/>
  <c r="M6" i="8"/>
  <c r="N6" i="8"/>
  <c r="I142" i="1"/>
  <c r="J142" i="1"/>
  <c r="L24" i="5"/>
  <c r="M24" i="5"/>
  <c r="N24" i="5"/>
  <c r="M17" i="6"/>
  <c r="N17" i="6"/>
  <c r="L6" i="8"/>
  <c r="L15" i="8" s="1"/>
  <c r="M7" i="6"/>
  <c r="M5" i="6" s="1"/>
  <c r="N7" i="6"/>
  <c r="N5" i="6" s="1"/>
  <c r="L7" i="6"/>
  <c r="L5" i="6" s="1"/>
  <c r="N7" i="5"/>
  <c r="N6" i="5" s="1"/>
  <c r="L7" i="5"/>
  <c r="L6" i="5" s="1"/>
  <c r="M7" i="5"/>
  <c r="M6" i="5" s="1"/>
  <c r="M12" i="5"/>
  <c r="N12" i="5"/>
  <c r="L12" i="5"/>
  <c r="L10" i="5" s="1"/>
  <c r="L34" i="4"/>
  <c r="L32" i="4"/>
  <c r="L25" i="4"/>
  <c r="M25" i="4"/>
  <c r="N25" i="4"/>
  <c r="N26" i="4"/>
  <c r="M26" i="4"/>
  <c r="L26" i="4"/>
  <c r="N20" i="4"/>
  <c r="M20" i="4"/>
  <c r="L20" i="4"/>
  <c r="L17" i="4" s="1"/>
  <c r="L7" i="4" s="1"/>
  <c r="L8" i="4"/>
  <c r="N11" i="4"/>
  <c r="M11" i="4"/>
  <c r="L11" i="4"/>
  <c r="L72" i="3"/>
  <c r="M72" i="3"/>
  <c r="K52" i="3"/>
  <c r="K98" i="3"/>
  <c r="K94" i="3"/>
  <c r="K91" i="3"/>
  <c r="K88" i="3"/>
  <c r="K87" i="3" s="1"/>
  <c r="K81" i="3"/>
  <c r="K80" i="3" s="1"/>
  <c r="K78" i="3"/>
  <c r="L78" i="3"/>
  <c r="M78" i="3"/>
  <c r="K72" i="3"/>
  <c r="K69" i="3" s="1"/>
  <c r="K66" i="3"/>
  <c r="K45" i="3"/>
  <c r="K39" i="3"/>
  <c r="K32" i="3"/>
  <c r="K27" i="3"/>
  <c r="K25" i="3"/>
  <c r="K15" i="3"/>
  <c r="K10" i="3"/>
  <c r="H245" i="1"/>
  <c r="H247" i="1" s="1"/>
  <c r="G59" i="2"/>
  <c r="H239" i="1"/>
  <c r="H251" i="1" s="1"/>
  <c r="L312" i="7" l="1"/>
  <c r="K312" i="7"/>
  <c r="L313" i="7"/>
  <c r="K313" i="7"/>
  <c r="M201" i="7"/>
  <c r="M196" i="7" s="1"/>
  <c r="M185" i="7" s="1"/>
  <c r="M5" i="7" s="1"/>
  <c r="M307" i="7" s="1"/>
  <c r="H228" i="1"/>
  <c r="H250" i="1" s="1"/>
  <c r="L14" i="12"/>
  <c r="L8" i="12"/>
  <c r="L6" i="11"/>
  <c r="L6" i="10"/>
  <c r="L6" i="9"/>
  <c r="L5" i="9" s="1"/>
  <c r="L26" i="9" s="1"/>
  <c r="L5" i="5"/>
  <c r="L31" i="4"/>
  <c r="L6" i="4" s="1"/>
  <c r="L44" i="4" s="1"/>
  <c r="K24" i="3"/>
  <c r="K9" i="3" s="1"/>
  <c r="K8" i="3" s="1"/>
  <c r="K105" i="3" s="1"/>
  <c r="H100" i="1"/>
  <c r="I100" i="1"/>
  <c r="J100" i="1"/>
  <c r="H177" i="1"/>
  <c r="H176" i="1" s="1"/>
  <c r="H173" i="1"/>
  <c r="H168" i="1"/>
  <c r="H167" i="1" s="1"/>
  <c r="H162" i="1"/>
  <c r="H161" i="1" s="1"/>
  <c r="H159" i="1"/>
  <c r="H157" i="1"/>
  <c r="H152" i="1"/>
  <c r="H147" i="1"/>
  <c r="H146" i="1" s="1"/>
  <c r="L5" i="11" l="1"/>
  <c r="L18" i="11"/>
  <c r="L5" i="12"/>
  <c r="H156" i="1"/>
  <c r="H142" i="1"/>
  <c r="H139" i="1"/>
  <c r="H138" i="1" s="1"/>
  <c r="H134" i="1"/>
  <c r="H133" i="1" s="1"/>
  <c r="H129" i="1"/>
  <c r="H127" i="1" s="1"/>
  <c r="H122" i="1"/>
  <c r="H121" i="1" s="1"/>
  <c r="H117" i="1"/>
  <c r="H115" i="1" s="1"/>
  <c r="H112" i="1"/>
  <c r="H111" i="1" s="1"/>
  <c r="H107" i="1"/>
  <c r="H105" i="1" s="1"/>
  <c r="H93" i="1"/>
  <c r="H91" i="1"/>
  <c r="E87" i="1"/>
  <c r="H87" i="1"/>
  <c r="I72" i="1"/>
  <c r="J72" i="1"/>
  <c r="I81" i="1"/>
  <c r="J81" i="1"/>
  <c r="H81" i="1"/>
  <c r="H78" i="1" s="1"/>
  <c r="H69" i="1"/>
  <c r="H72" i="1"/>
  <c r="H64" i="1" l="1"/>
  <c r="H49" i="1"/>
  <c r="H42" i="1"/>
  <c r="H36" i="1"/>
  <c r="H29" i="1"/>
  <c r="H24" i="1"/>
  <c r="H22" i="1"/>
  <c r="H7" i="1"/>
  <c r="H12" i="1"/>
  <c r="H21" i="1" l="1"/>
  <c r="H6" i="1" s="1"/>
  <c r="H182" i="1" s="1"/>
  <c r="H249" i="1" s="1"/>
  <c r="H253" i="1" s="1"/>
  <c r="H254" i="1" s="1"/>
  <c r="H25" i="2"/>
  <c r="I25" i="2"/>
  <c r="G55" i="2" l="1"/>
  <c r="G60" i="2" s="1"/>
  <c r="G48" i="2"/>
  <c r="G32" i="2"/>
  <c r="G27" i="2"/>
  <c r="G25" i="2"/>
  <c r="G20" i="2"/>
  <c r="G17" i="2"/>
  <c r="G10" i="2"/>
  <c r="G7" i="2"/>
  <c r="C27" i="2"/>
  <c r="K9" i="12"/>
  <c r="K8" i="12" s="1"/>
  <c r="K12" i="12"/>
  <c r="K15" i="12"/>
  <c r="K14" i="12" s="1"/>
  <c r="K17" i="12"/>
  <c r="J17" i="12"/>
  <c r="J15" i="12"/>
  <c r="J14" i="12"/>
  <c r="J12" i="12"/>
  <c r="J9" i="12"/>
  <c r="J8" i="12" s="1"/>
  <c r="J5" i="12" s="1"/>
  <c r="J26" i="12" s="1"/>
  <c r="K7" i="11"/>
  <c r="K6" i="11" s="1"/>
  <c r="K8" i="11"/>
  <c r="K13" i="11"/>
  <c r="J13" i="11"/>
  <c r="J8" i="11"/>
  <c r="J7" i="11"/>
  <c r="J6" i="11" s="1"/>
  <c r="K20" i="10"/>
  <c r="K24" i="10"/>
  <c r="K8" i="10"/>
  <c r="K7" i="10" s="1"/>
  <c r="K6" i="10" s="1"/>
  <c r="K12" i="10"/>
  <c r="K14" i="10"/>
  <c r="K7" i="9"/>
  <c r="K6" i="9" s="1"/>
  <c r="K5" i="9" s="1"/>
  <c r="K8" i="9"/>
  <c r="K13" i="9"/>
  <c r="K17" i="9"/>
  <c r="K22" i="9"/>
  <c r="J22" i="9"/>
  <c r="J17" i="9"/>
  <c r="J13" i="9"/>
  <c r="J8" i="9"/>
  <c r="J7" i="9" s="1"/>
  <c r="J6" i="9" s="1"/>
  <c r="J5" i="9" s="1"/>
  <c r="K6" i="8"/>
  <c r="J6" i="8"/>
  <c r="J12" i="8"/>
  <c r="K7" i="6"/>
  <c r="K5" i="6" s="1"/>
  <c r="K17" i="6" s="1"/>
  <c r="K13" i="6"/>
  <c r="J13" i="6"/>
  <c r="J17" i="6" s="1"/>
  <c r="J7" i="6"/>
  <c r="J5" i="6"/>
  <c r="K7" i="5"/>
  <c r="K6" i="5" s="1"/>
  <c r="K5" i="5" s="1"/>
  <c r="K24" i="5" s="1"/>
  <c r="K10" i="5"/>
  <c r="K12" i="5"/>
  <c r="K18" i="5"/>
  <c r="J18" i="5"/>
  <c r="J12" i="5"/>
  <c r="J10" i="5"/>
  <c r="J7" i="5"/>
  <c r="J6" i="5"/>
  <c r="J5" i="5" s="1"/>
  <c r="K11" i="4"/>
  <c r="K8" i="4" s="1"/>
  <c r="K20" i="4"/>
  <c r="K17" i="4" s="1"/>
  <c r="K26" i="4"/>
  <c r="K25" i="4" s="1"/>
  <c r="K32" i="4"/>
  <c r="K31" i="4" s="1"/>
  <c r="K34" i="4"/>
  <c r="K40" i="4"/>
  <c r="J10" i="3"/>
  <c r="J15" i="3"/>
  <c r="J25" i="3"/>
  <c r="J27" i="3"/>
  <c r="J32" i="3"/>
  <c r="J39" i="3"/>
  <c r="J45" i="3"/>
  <c r="J50" i="3"/>
  <c r="J52" i="3"/>
  <c r="J66" i="3"/>
  <c r="J72" i="3"/>
  <c r="J69" i="3" s="1"/>
  <c r="J78" i="3"/>
  <c r="J81" i="3"/>
  <c r="J80" i="3" s="1"/>
  <c r="J88" i="3"/>
  <c r="J87" i="3" s="1"/>
  <c r="J91" i="3"/>
  <c r="J94" i="3"/>
  <c r="J98" i="3"/>
  <c r="J40" i="4"/>
  <c r="J34" i="4"/>
  <c r="J32" i="4"/>
  <c r="J26" i="4"/>
  <c r="J25" i="4" s="1"/>
  <c r="J20" i="4"/>
  <c r="J17" i="4" s="1"/>
  <c r="J11" i="4"/>
  <c r="J8" i="4" s="1"/>
  <c r="J7" i="4" s="1"/>
  <c r="I98" i="3"/>
  <c r="I94" i="3"/>
  <c r="I91" i="3"/>
  <c r="I88" i="3"/>
  <c r="I87" i="3" s="1"/>
  <c r="I81" i="3"/>
  <c r="I80" i="3" s="1"/>
  <c r="I78" i="3"/>
  <c r="I72" i="3"/>
  <c r="I69" i="3" s="1"/>
  <c r="I66" i="3"/>
  <c r="I52" i="3"/>
  <c r="I50" i="3"/>
  <c r="I45" i="3"/>
  <c r="I39" i="3"/>
  <c r="I32" i="3"/>
  <c r="I27" i="3"/>
  <c r="I25" i="3"/>
  <c r="I15" i="3"/>
  <c r="I10" i="3"/>
  <c r="J24" i="3" l="1"/>
  <c r="I24" i="3"/>
  <c r="I9" i="3" s="1"/>
  <c r="I8" i="3" s="1"/>
  <c r="I105" i="3" s="1"/>
  <c r="G42" i="2"/>
  <c r="G58" i="2" s="1"/>
  <c r="G61" i="2" s="1"/>
  <c r="K5" i="12"/>
  <c r="K26" i="12" s="1"/>
  <c r="K5" i="11"/>
  <c r="K18" i="11"/>
  <c r="J18" i="11"/>
  <c r="J5" i="11"/>
  <c r="J26" i="9"/>
  <c r="J24" i="5"/>
  <c r="K7" i="4"/>
  <c r="K6" i="4" s="1"/>
  <c r="K44" i="4" s="1"/>
  <c r="J9" i="3"/>
  <c r="J8" i="3" s="1"/>
  <c r="J105" i="3" s="1"/>
  <c r="J31" i="4"/>
  <c r="J6" i="4"/>
  <c r="J44" i="4" s="1"/>
  <c r="G245" i="1" l="1"/>
  <c r="G247" i="1" s="1"/>
  <c r="G239" i="1"/>
  <c r="G251" i="1" s="1"/>
  <c r="G216" i="1"/>
  <c r="G213" i="1"/>
  <c r="G211" i="1"/>
  <c r="G209" i="1"/>
  <c r="G207" i="1"/>
  <c r="G202" i="1"/>
  <c r="G199" i="1"/>
  <c r="G194" i="1"/>
  <c r="G191" i="1"/>
  <c r="G185" i="1"/>
  <c r="G177" i="1"/>
  <c r="G176" i="1" s="1"/>
  <c r="G173" i="1"/>
  <c r="G168" i="1"/>
  <c r="G167" i="1" s="1"/>
  <c r="G162" i="1"/>
  <c r="G161" i="1" s="1"/>
  <c r="G159" i="1"/>
  <c r="G157" i="1"/>
  <c r="G152" i="1"/>
  <c r="G147" i="1"/>
  <c r="G146" i="1" s="1"/>
  <c r="G142" i="1"/>
  <c r="G139" i="1"/>
  <c r="G138" i="1" s="1"/>
  <c r="G134" i="1"/>
  <c r="G133" i="1"/>
  <c r="G129" i="1"/>
  <c r="G127" i="1" s="1"/>
  <c r="G122" i="1"/>
  <c r="G121" i="1" s="1"/>
  <c r="G117" i="1"/>
  <c r="G115" i="1" s="1"/>
  <c r="G112" i="1"/>
  <c r="G111" i="1" s="1"/>
  <c r="G107" i="1"/>
  <c r="G105" i="1" s="1"/>
  <c r="G100" i="1"/>
  <c r="G94" i="1"/>
  <c r="G93" i="1" s="1"/>
  <c r="G91" i="1"/>
  <c r="G87" i="1"/>
  <c r="G81" i="1"/>
  <c r="G78" i="1" s="1"/>
  <c r="G72" i="1"/>
  <c r="G69" i="1" s="1"/>
  <c r="G64" i="1"/>
  <c r="G49" i="1"/>
  <c r="G42" i="1"/>
  <c r="G36" i="1"/>
  <c r="G29" i="1"/>
  <c r="G24" i="1"/>
  <c r="G22" i="1"/>
  <c r="G12" i="1"/>
  <c r="G7" i="1"/>
  <c r="F245" i="1"/>
  <c r="F247" i="1" s="1"/>
  <c r="F239" i="1"/>
  <c r="F251" i="1" s="1"/>
  <c r="F216" i="1"/>
  <c r="F213" i="1"/>
  <c r="F211" i="1"/>
  <c r="F209" i="1"/>
  <c r="F207" i="1"/>
  <c r="F202" i="1"/>
  <c r="F199" i="1"/>
  <c r="F194" i="1"/>
  <c r="F191" i="1"/>
  <c r="F185" i="1"/>
  <c r="F177" i="1"/>
  <c r="F176" i="1" s="1"/>
  <c r="F173" i="1"/>
  <c r="F168" i="1"/>
  <c r="F167" i="1" s="1"/>
  <c r="F162" i="1"/>
  <c r="F161" i="1" s="1"/>
  <c r="F159" i="1"/>
  <c r="F157" i="1"/>
  <c r="F152" i="1"/>
  <c r="F147" i="1"/>
  <c r="F146" i="1" s="1"/>
  <c r="F142" i="1"/>
  <c r="F139" i="1"/>
  <c r="F138" i="1" s="1"/>
  <c r="F134" i="1"/>
  <c r="F133" i="1" s="1"/>
  <c r="F129" i="1"/>
  <c r="F127" i="1" s="1"/>
  <c r="F122" i="1"/>
  <c r="F121" i="1" s="1"/>
  <c r="F117" i="1"/>
  <c r="F115" i="1" s="1"/>
  <c r="F112" i="1"/>
  <c r="F111" i="1" s="1"/>
  <c r="F107" i="1"/>
  <c r="F105" i="1" s="1"/>
  <c r="F100" i="1"/>
  <c r="F94" i="1"/>
  <c r="F93" i="1" s="1"/>
  <c r="F91" i="1"/>
  <c r="F87" i="1"/>
  <c r="F81" i="1"/>
  <c r="F78" i="1" s="1"/>
  <c r="F72" i="1"/>
  <c r="F69" i="1" s="1"/>
  <c r="F64" i="1"/>
  <c r="F49" i="1"/>
  <c r="F42" i="1"/>
  <c r="F36" i="1"/>
  <c r="F29" i="1"/>
  <c r="F24" i="1"/>
  <c r="F22" i="1"/>
  <c r="F12" i="1"/>
  <c r="F7" i="1"/>
  <c r="F55" i="2"/>
  <c r="F60" i="2" s="1"/>
  <c r="F48" i="2"/>
  <c r="F59" i="2" s="1"/>
  <c r="F32" i="2"/>
  <c r="F27" i="2"/>
  <c r="F25" i="2"/>
  <c r="F20" i="2"/>
  <c r="F17" i="2"/>
  <c r="F10" i="2"/>
  <c r="F7" i="2"/>
  <c r="E32" i="2"/>
  <c r="E55" i="2"/>
  <c r="E60" i="2" s="1"/>
  <c r="E48" i="2"/>
  <c r="E59" i="2" s="1"/>
  <c r="E27" i="2"/>
  <c r="E25" i="2"/>
  <c r="E20" i="2"/>
  <c r="E17" i="2"/>
  <c r="E10" i="2"/>
  <c r="E7" i="2"/>
  <c r="G228" i="1" l="1"/>
  <c r="G250" i="1" s="1"/>
  <c r="G21" i="1"/>
  <c r="G6" i="1" s="1"/>
  <c r="E42" i="2"/>
  <c r="F42" i="2"/>
  <c r="F58" i="2" s="1"/>
  <c r="F61" i="2" s="1"/>
  <c r="G156" i="1"/>
  <c r="F156" i="1"/>
  <c r="F21" i="1"/>
  <c r="F6" i="1" s="1"/>
  <c r="F182" i="1" s="1"/>
  <c r="F249" i="1" s="1"/>
  <c r="F228" i="1"/>
  <c r="F250" i="1" s="1"/>
  <c r="E58" i="2"/>
  <c r="E61" i="2" s="1"/>
  <c r="G182" i="1" l="1"/>
  <c r="G249" i="1" s="1"/>
  <c r="G253" i="1" s="1"/>
  <c r="G254" i="1" s="1"/>
  <c r="F253" i="1"/>
  <c r="F254" i="1" s="1"/>
  <c r="I17" i="12" l="1"/>
  <c r="I15" i="12"/>
  <c r="I14" i="12"/>
  <c r="I12" i="12"/>
  <c r="I9" i="12"/>
  <c r="I8" i="12" s="1"/>
  <c r="I5" i="12" s="1"/>
  <c r="I26" i="12" s="1"/>
  <c r="I13" i="11"/>
  <c r="I8" i="11"/>
  <c r="I7" i="11"/>
  <c r="I6" i="11" s="1"/>
  <c r="I14" i="10"/>
  <c r="I22" i="9"/>
  <c r="I17" i="9"/>
  <c r="I13" i="9"/>
  <c r="I8" i="9"/>
  <c r="I7" i="9"/>
  <c r="I6" i="9" s="1"/>
  <c r="I5" i="9" s="1"/>
  <c r="I26" i="9" s="1"/>
  <c r="I13" i="6"/>
  <c r="I7" i="6"/>
  <c r="I5" i="6"/>
  <c r="I17" i="6" s="1"/>
  <c r="I18" i="5"/>
  <c r="I12" i="5"/>
  <c r="I10" i="5"/>
  <c r="I7" i="5"/>
  <c r="I6" i="5"/>
  <c r="I5" i="5" s="1"/>
  <c r="I34" i="4"/>
  <c r="I32" i="4"/>
  <c r="I31" i="4"/>
  <c r="I26" i="4"/>
  <c r="I25" i="4" s="1"/>
  <c r="I20" i="4"/>
  <c r="I17" i="4"/>
  <c r="I11" i="4"/>
  <c r="I8" i="4"/>
  <c r="I7" i="4" s="1"/>
  <c r="I6" i="4" s="1"/>
  <c r="H98" i="3"/>
  <c r="H94" i="3"/>
  <c r="H91" i="3"/>
  <c r="H88" i="3"/>
  <c r="H87" i="3" s="1"/>
  <c r="H81" i="3"/>
  <c r="H80" i="3" s="1"/>
  <c r="H78" i="3"/>
  <c r="H72" i="3"/>
  <c r="H69" i="3" s="1"/>
  <c r="H66" i="3"/>
  <c r="H52" i="3"/>
  <c r="H50" i="3"/>
  <c r="H45" i="3"/>
  <c r="H39" i="3"/>
  <c r="H32" i="3"/>
  <c r="H27" i="3"/>
  <c r="H25" i="3"/>
  <c r="H15" i="3"/>
  <c r="H10" i="3"/>
  <c r="H24" i="3" l="1"/>
  <c r="H9" i="3" s="1"/>
  <c r="H8" i="3" s="1"/>
  <c r="I18" i="11"/>
  <c r="I5" i="11"/>
  <c r="E177" i="1" l="1"/>
  <c r="E176" i="1" s="1"/>
  <c r="E173" i="1"/>
  <c r="E168" i="1"/>
  <c r="E167" i="1" s="1"/>
  <c r="E157" i="1"/>
  <c r="E156" i="1" s="1"/>
  <c r="E159" i="1"/>
  <c r="E47" i="1"/>
  <c r="E245" i="1"/>
  <c r="E247" i="1" s="1"/>
  <c r="E239" i="1"/>
  <c r="E251" i="1" s="1"/>
  <c r="E216" i="1"/>
  <c r="E205" i="1"/>
  <c r="E202" i="1"/>
  <c r="E199" i="1"/>
  <c r="E194" i="1"/>
  <c r="E191" i="1"/>
  <c r="E185" i="1"/>
  <c r="E162" i="1"/>
  <c r="E161" i="1" s="1"/>
  <c r="E152" i="1"/>
  <c r="E147" i="1"/>
  <c r="E146" i="1" s="1"/>
  <c r="E142" i="1"/>
  <c r="E139" i="1"/>
  <c r="E138" i="1" s="1"/>
  <c r="E134" i="1"/>
  <c r="E133" i="1" s="1"/>
  <c r="E129" i="1"/>
  <c r="E127" i="1" s="1"/>
  <c r="E122" i="1"/>
  <c r="E121" i="1" s="1"/>
  <c r="E117" i="1"/>
  <c r="E115" i="1" s="1"/>
  <c r="E112" i="1"/>
  <c r="E111" i="1" s="1"/>
  <c r="E107" i="1"/>
  <c r="E105" i="1" s="1"/>
  <c r="E100" i="1"/>
  <c r="E94" i="1"/>
  <c r="E93" i="1" s="1"/>
  <c r="E91" i="1"/>
  <c r="E81" i="1"/>
  <c r="E78" i="1" s="1"/>
  <c r="E72" i="1"/>
  <c r="E69" i="1" s="1"/>
  <c r="E64" i="1"/>
  <c r="E49" i="1"/>
  <c r="E42" i="1"/>
  <c r="E36" i="1"/>
  <c r="E29" i="1"/>
  <c r="E24" i="1"/>
  <c r="E22" i="1"/>
  <c r="E12" i="1"/>
  <c r="E7" i="1"/>
  <c r="D48" i="2"/>
  <c r="D59" i="2" s="1"/>
  <c r="D32" i="2"/>
  <c r="D27" i="2"/>
  <c r="D25" i="2"/>
  <c r="D20" i="2"/>
  <c r="D17" i="2"/>
  <c r="D10" i="2"/>
  <c r="D7" i="2"/>
  <c r="E228" i="1" l="1"/>
  <c r="E250" i="1" s="1"/>
  <c r="E21" i="1"/>
  <c r="E6" i="1" s="1"/>
  <c r="E182" i="1" s="1"/>
  <c r="D42" i="2"/>
  <c r="D58" i="2" s="1"/>
  <c r="E249" i="1" l="1"/>
  <c r="E253" i="1" s="1"/>
  <c r="E254" i="1" s="1"/>
  <c r="D207" i="1" l="1"/>
  <c r="I199" i="1" l="1"/>
  <c r="K26" i="13"/>
  <c r="K24" i="13"/>
  <c r="H26" i="13"/>
  <c r="E26" i="13"/>
  <c r="H24" i="13"/>
  <c r="E24" i="13"/>
  <c r="K16" i="13"/>
  <c r="H16" i="13"/>
  <c r="E16" i="13"/>
  <c r="K15" i="13"/>
  <c r="H15" i="13"/>
  <c r="E15" i="13"/>
  <c r="K14" i="13"/>
  <c r="H14" i="13"/>
  <c r="E14" i="13"/>
  <c r="K13" i="13"/>
  <c r="H13" i="13"/>
  <c r="E13" i="13"/>
  <c r="K12" i="13"/>
  <c r="H12" i="13"/>
  <c r="E12" i="13"/>
  <c r="K11" i="13"/>
  <c r="H11" i="13"/>
  <c r="E11" i="13"/>
  <c r="K10" i="13"/>
  <c r="H10" i="13"/>
  <c r="E10" i="13"/>
  <c r="K9" i="13"/>
  <c r="H9" i="13"/>
  <c r="E9" i="13"/>
  <c r="K8" i="13"/>
  <c r="H8" i="13"/>
  <c r="E8" i="13"/>
  <c r="K7" i="13"/>
  <c r="H7" i="13"/>
  <c r="E7" i="13"/>
  <c r="J5" i="13"/>
  <c r="J20" i="13" s="1"/>
  <c r="I5" i="13"/>
  <c r="I19" i="13" s="1"/>
  <c r="G5" i="13"/>
  <c r="G20" i="13" s="1"/>
  <c r="F5" i="13"/>
  <c r="F19" i="13" s="1"/>
  <c r="D5" i="13"/>
  <c r="D20" i="13" s="1"/>
  <c r="C5" i="13"/>
  <c r="C19" i="13" s="1"/>
  <c r="L98" i="3"/>
  <c r="M12" i="12"/>
  <c r="N12" i="12"/>
  <c r="M9" i="12"/>
  <c r="M8" i="12" s="1"/>
  <c r="N9" i="12"/>
  <c r="N8" i="12" s="1"/>
  <c r="M13" i="11"/>
  <c r="N13" i="11"/>
  <c r="N14" i="10"/>
  <c r="M14" i="10"/>
  <c r="N7" i="9"/>
  <c r="M8" i="9"/>
  <c r="M7" i="9" s="1"/>
  <c r="N8" i="9"/>
  <c r="M18" i="5"/>
  <c r="N18" i="5"/>
  <c r="M32" i="4"/>
  <c r="N32" i="4"/>
  <c r="M88" i="3"/>
  <c r="M87" i="3" s="1"/>
  <c r="L88" i="3"/>
  <c r="L87" i="3" s="1"/>
  <c r="M81" i="3"/>
  <c r="L81" i="3"/>
  <c r="L66" i="3"/>
  <c r="L52" i="3" s="1"/>
  <c r="M66" i="3"/>
  <c r="M52" i="3" s="1"/>
  <c r="M50" i="3"/>
  <c r="L50" i="3"/>
  <c r="M45" i="3"/>
  <c r="L45" i="3"/>
  <c r="M39" i="3"/>
  <c r="L39" i="3"/>
  <c r="M32" i="3"/>
  <c r="L32" i="3"/>
  <c r="M27" i="3"/>
  <c r="L27" i="3"/>
  <c r="M25" i="3"/>
  <c r="L25" i="3"/>
  <c r="M15" i="3"/>
  <c r="L15" i="3"/>
  <c r="M10" i="3"/>
  <c r="L10" i="3"/>
  <c r="L24" i="3" l="1"/>
  <c r="M24" i="3"/>
  <c r="E5" i="13"/>
  <c r="E21" i="13" s="1"/>
  <c r="E28" i="13" s="1"/>
  <c r="K5" i="13"/>
  <c r="K21" i="13" s="1"/>
  <c r="K28" i="13" s="1"/>
  <c r="H5" i="13"/>
  <c r="H21" i="13" s="1"/>
  <c r="H28" i="13" s="1"/>
  <c r="I245" i="1"/>
  <c r="I247" i="1" s="1"/>
  <c r="J245" i="1"/>
  <c r="J247" i="1" s="1"/>
  <c r="H55" i="2"/>
  <c r="H60" i="2" s="1"/>
  <c r="I55" i="2"/>
  <c r="I60" i="2" s="1"/>
  <c r="H48" i="2"/>
  <c r="H59" i="2" s="1"/>
  <c r="I48" i="2"/>
  <c r="I59" i="2" s="1"/>
  <c r="I239" i="1"/>
  <c r="I251" i="1" s="1"/>
  <c r="J239" i="1"/>
  <c r="J251" i="1" s="1"/>
  <c r="I177" i="1"/>
  <c r="I176" i="1" s="1"/>
  <c r="J177" i="1"/>
  <c r="J176" i="1" s="1"/>
  <c r="I173" i="1"/>
  <c r="J173" i="1"/>
  <c r="I159" i="1"/>
  <c r="J159" i="1"/>
  <c r="I157" i="1"/>
  <c r="J157" i="1"/>
  <c r="I168" i="1"/>
  <c r="I167" i="1" s="1"/>
  <c r="J168" i="1"/>
  <c r="J167" i="1" s="1"/>
  <c r="I162" i="1"/>
  <c r="I161" i="1" s="1"/>
  <c r="J162" i="1"/>
  <c r="J161" i="1" s="1"/>
  <c r="I152" i="1"/>
  <c r="J152" i="1"/>
  <c r="I147" i="1"/>
  <c r="I146" i="1" s="1"/>
  <c r="J147" i="1"/>
  <c r="J146" i="1" s="1"/>
  <c r="I139" i="1"/>
  <c r="I138" i="1" s="1"/>
  <c r="J139" i="1"/>
  <c r="J138" i="1" s="1"/>
  <c r="I134" i="1"/>
  <c r="I133" i="1" s="1"/>
  <c r="J134" i="1"/>
  <c r="J133" i="1" s="1"/>
  <c r="J129" i="1"/>
  <c r="J127" i="1" s="1"/>
  <c r="I129" i="1"/>
  <c r="I127" i="1" s="1"/>
  <c r="I121" i="1"/>
  <c r="J121" i="1"/>
  <c r="I117" i="1"/>
  <c r="I115" i="1" s="1"/>
  <c r="J117" i="1"/>
  <c r="J115" i="1" s="1"/>
  <c r="I112" i="1"/>
  <c r="I111" i="1" s="1"/>
  <c r="J112" i="1"/>
  <c r="J111" i="1" s="1"/>
  <c r="I107" i="1"/>
  <c r="I105" i="1" s="1"/>
  <c r="J107" i="1"/>
  <c r="J105" i="1" s="1"/>
  <c r="I94" i="1"/>
  <c r="I93" i="1" s="1"/>
  <c r="J94" i="1"/>
  <c r="J93" i="1" s="1"/>
  <c r="I91" i="1"/>
  <c r="J91" i="1"/>
  <c r="I87" i="1"/>
  <c r="J87" i="1"/>
  <c r="I78" i="1"/>
  <c r="J78" i="1"/>
  <c r="I69" i="1"/>
  <c r="J69" i="1"/>
  <c r="I64" i="1"/>
  <c r="J64" i="1"/>
  <c r="I49" i="1"/>
  <c r="J49" i="1"/>
  <c r="I47" i="1"/>
  <c r="J47" i="1"/>
  <c r="I42" i="1"/>
  <c r="J42" i="1"/>
  <c r="I29" i="1"/>
  <c r="J29" i="1"/>
  <c r="I24" i="1"/>
  <c r="J24" i="1"/>
  <c r="I22" i="1"/>
  <c r="J22" i="1"/>
  <c r="I12" i="1"/>
  <c r="J12" i="1"/>
  <c r="I7" i="1"/>
  <c r="J7" i="1"/>
  <c r="I202" i="1"/>
  <c r="J202" i="1"/>
  <c r="J199" i="1"/>
  <c r="I194" i="1"/>
  <c r="J194" i="1"/>
  <c r="I191" i="1"/>
  <c r="J191" i="1"/>
  <c r="I185" i="1"/>
  <c r="J185" i="1"/>
  <c r="J228" i="1" s="1"/>
  <c r="J250" i="1" s="1"/>
  <c r="I228" i="1" l="1"/>
  <c r="I250" i="1" s="1"/>
  <c r="J156" i="1"/>
  <c r="J21" i="1"/>
  <c r="J6" i="1" s="1"/>
  <c r="J182" i="1" s="1"/>
  <c r="J249" i="1" s="1"/>
  <c r="J253" i="1" s="1"/>
  <c r="J254" i="1" s="1"/>
  <c r="I156" i="1"/>
  <c r="I21" i="1"/>
  <c r="I6" i="1" s="1"/>
  <c r="I182" i="1" l="1"/>
  <c r="I249" i="1" s="1"/>
  <c r="I253" i="1" s="1"/>
  <c r="I254" i="1" s="1"/>
  <c r="M17" i="12"/>
  <c r="M14" i="12" s="1"/>
  <c r="M5" i="12" s="1"/>
  <c r="N17" i="12"/>
  <c r="N14" i="12" s="1"/>
  <c r="N5" i="12" s="1"/>
  <c r="M6" i="11"/>
  <c r="M5" i="11" s="1"/>
  <c r="N6" i="11"/>
  <c r="N5" i="11" s="1"/>
  <c r="M20" i="10"/>
  <c r="N20" i="10"/>
  <c r="M12" i="10"/>
  <c r="N12" i="10"/>
  <c r="J14" i="10"/>
  <c r="J12" i="10" s="1"/>
  <c r="J8" i="10"/>
  <c r="J7" i="10" s="1"/>
  <c r="I8" i="10"/>
  <c r="M13" i="9"/>
  <c r="M6" i="9" s="1"/>
  <c r="M5" i="9" s="1"/>
  <c r="M26" i="9" s="1"/>
  <c r="N13" i="9"/>
  <c r="N6" i="9" s="1"/>
  <c r="N5" i="9" s="1"/>
  <c r="N26" i="9" s="1"/>
  <c r="K12" i="8"/>
  <c r="K15" i="8" s="1"/>
  <c r="M12" i="8"/>
  <c r="N12" i="8"/>
  <c r="J15" i="8"/>
  <c r="M13" i="6"/>
  <c r="N13" i="6"/>
  <c r="I24" i="5"/>
  <c r="M10" i="5"/>
  <c r="M5" i="5" s="1"/>
  <c r="N10" i="5"/>
  <c r="N5" i="5" s="1"/>
  <c r="H40" i="4"/>
  <c r="M40" i="4"/>
  <c r="N40" i="4"/>
  <c r="M34" i="4"/>
  <c r="N34" i="4"/>
  <c r="N31" i="4" s="1"/>
  <c r="N6" i="4" s="1"/>
  <c r="N44" i="4" s="1"/>
  <c r="M17" i="4"/>
  <c r="N17" i="4"/>
  <c r="M8" i="4"/>
  <c r="N8" i="4"/>
  <c r="M98" i="3"/>
  <c r="L94" i="3"/>
  <c r="M94" i="3"/>
  <c r="M91" i="3"/>
  <c r="L91" i="3"/>
  <c r="L80" i="3"/>
  <c r="M80" i="3"/>
  <c r="L69" i="3"/>
  <c r="M69" i="3"/>
  <c r="N7" i="4" l="1"/>
  <c r="M7" i="4"/>
  <c r="J6" i="10"/>
  <c r="I44" i="4"/>
  <c r="M9" i="3"/>
  <c r="M8" i="3" s="1"/>
  <c r="M105" i="3" s="1"/>
  <c r="L9" i="3"/>
  <c r="L8" i="3" s="1"/>
  <c r="L105" i="3" s="1"/>
  <c r="M26" i="12"/>
  <c r="N26" i="12"/>
  <c r="N18" i="11"/>
  <c r="M18" i="11"/>
  <c r="M31" i="4"/>
  <c r="M6" i="4" s="1"/>
  <c r="M44" i="4" s="1"/>
  <c r="D177" i="1"/>
  <c r="D176" i="1" s="1"/>
  <c r="D157" i="1"/>
  <c r="D168" i="1"/>
  <c r="D167" i="1" s="1"/>
  <c r="H7" i="2" l="1"/>
  <c r="I7" i="2"/>
  <c r="H10" i="2"/>
  <c r="I10" i="2"/>
  <c r="H17" i="2"/>
  <c r="I17" i="2"/>
  <c r="H20" i="2"/>
  <c r="I20" i="2"/>
  <c r="H32" i="2"/>
  <c r="I32" i="2"/>
  <c r="H27" i="2"/>
  <c r="I27" i="2"/>
  <c r="H42" i="2" l="1"/>
  <c r="H58" i="2" s="1"/>
  <c r="H61" i="2" s="1"/>
  <c r="I42" i="2"/>
  <c r="I58" i="2" s="1"/>
  <c r="I61" i="2" s="1"/>
  <c r="H12" i="12" l="1"/>
  <c r="H9" i="12"/>
  <c r="H13" i="11"/>
  <c r="H8" i="11"/>
  <c r="H20" i="10"/>
  <c r="H14" i="10"/>
  <c r="H12" i="10" s="1"/>
  <c r="H8" i="10"/>
  <c r="H7" i="10" s="1"/>
  <c r="H22" i="9"/>
  <c r="H17" i="9"/>
  <c r="H13" i="9"/>
  <c r="H8" i="9"/>
  <c r="H7" i="9" s="1"/>
  <c r="H12" i="8"/>
  <c r="H6" i="8"/>
  <c r="H13" i="6"/>
  <c r="H7" i="6"/>
  <c r="H5" i="6" s="1"/>
  <c r="H7" i="5"/>
  <c r="H6" i="5" s="1"/>
  <c r="H18" i="5"/>
  <c r="H12" i="5"/>
  <c r="H10" i="5" s="1"/>
  <c r="H34" i="4"/>
  <c r="H32" i="4"/>
  <c r="H26" i="4"/>
  <c r="H25" i="4" s="1"/>
  <c r="H11" i="4"/>
  <c r="H8" i="4" s="1"/>
  <c r="H20" i="4"/>
  <c r="H17" i="4" s="1"/>
  <c r="G98" i="3"/>
  <c r="G94" i="3"/>
  <c r="H105" i="3"/>
  <c r="G91" i="3"/>
  <c r="G88" i="3"/>
  <c r="G87" i="3" s="1"/>
  <c r="G81" i="3"/>
  <c r="G80" i="3" s="1"/>
  <c r="G78" i="3"/>
  <c r="G72" i="3"/>
  <c r="G69" i="3" s="1"/>
  <c r="G66" i="3"/>
  <c r="G52" i="3"/>
  <c r="G50" i="3"/>
  <c r="G45" i="3"/>
  <c r="G39" i="3"/>
  <c r="G32" i="3"/>
  <c r="G27" i="3"/>
  <c r="G25" i="3"/>
  <c r="G15" i="3"/>
  <c r="G10" i="3"/>
  <c r="J20" i="10"/>
  <c r="J24" i="10" s="1"/>
  <c r="I20" i="10"/>
  <c r="I12" i="10"/>
  <c r="I7" i="10"/>
  <c r="I12" i="8"/>
  <c r="I6" i="8"/>
  <c r="H15" i="8" l="1"/>
  <c r="H31" i="4"/>
  <c r="H8" i="12"/>
  <c r="H5" i="12" s="1"/>
  <c r="H26" i="12" s="1"/>
  <c r="H7" i="11"/>
  <c r="H6" i="11" s="1"/>
  <c r="H5" i="11" s="1"/>
  <c r="H18" i="11" s="1"/>
  <c r="H6" i="10"/>
  <c r="H24" i="10" s="1"/>
  <c r="H6" i="9"/>
  <c r="H5" i="9" s="1"/>
  <c r="H26" i="9" s="1"/>
  <c r="H17" i="6"/>
  <c r="H5" i="5"/>
  <c r="H24" i="5" s="1"/>
  <c r="H7" i="4"/>
  <c r="G24" i="3"/>
  <c r="G9" i="3" s="1"/>
  <c r="G8" i="3" s="1"/>
  <c r="G105" i="3" s="1"/>
  <c r="I15" i="8"/>
  <c r="K26" i="9"/>
  <c r="I6" i="10"/>
  <c r="I24" i="10" s="1"/>
  <c r="D245" i="1"/>
  <c r="D247" i="1" s="1"/>
  <c r="D87" i="1"/>
  <c r="D216" i="1"/>
  <c r="D191" i="1"/>
  <c r="D185" i="1"/>
  <c r="D239" i="1"/>
  <c r="D251" i="1" s="1"/>
  <c r="C55" i="2"/>
  <c r="C60" i="2" s="1"/>
  <c r="H6" i="4" l="1"/>
  <c r="H44" i="4" s="1"/>
  <c r="C32" i="2"/>
  <c r="D211" i="1" l="1"/>
  <c r="D209" i="1"/>
  <c r="D194" i="1"/>
  <c r="C25" i="2" l="1"/>
  <c r="C20" i="2"/>
  <c r="C17" i="2"/>
  <c r="C10" i="2"/>
  <c r="C7" i="2"/>
  <c r="C48" i="2"/>
  <c r="C59" i="2" s="1"/>
  <c r="C42" i="2" l="1"/>
  <c r="C58" i="2" s="1"/>
  <c r="C61" i="2" s="1"/>
  <c r="D205" i="1"/>
  <c r="D199" i="1"/>
  <c r="D159" i="1"/>
  <c r="D156" i="1" s="1"/>
  <c r="D162" i="1"/>
  <c r="D161" i="1" s="1"/>
  <c r="D152" i="1"/>
  <c r="D147" i="1"/>
  <c r="D146" i="1" s="1"/>
  <c r="D142" i="1"/>
  <c r="D139" i="1"/>
  <c r="D138" i="1" s="1"/>
  <c r="D134" i="1"/>
  <c r="D133" i="1" s="1"/>
  <c r="D129" i="1"/>
  <c r="D127" i="1" s="1"/>
  <c r="D122" i="1"/>
  <c r="D121" i="1" s="1"/>
  <c r="D117" i="1"/>
  <c r="D115" i="1" s="1"/>
  <c r="D112" i="1"/>
  <c r="D111" i="1" s="1"/>
  <c r="D107" i="1"/>
  <c r="D105" i="1" s="1"/>
  <c r="D100" i="1"/>
  <c r="D94" i="1"/>
  <c r="D93" i="1" s="1"/>
  <c r="D91" i="1"/>
  <c r="D81" i="1"/>
  <c r="D78" i="1" s="1"/>
  <c r="D72" i="1"/>
  <c r="D69" i="1" s="1"/>
  <c r="D64" i="1"/>
  <c r="D49" i="1"/>
  <c r="D47" i="1"/>
  <c r="D42" i="1"/>
  <c r="D36" i="1"/>
  <c r="D29" i="1"/>
  <c r="D24" i="1"/>
  <c r="D22" i="1"/>
  <c r="D12" i="1"/>
  <c r="D7" i="1"/>
  <c r="D21" i="1" l="1"/>
  <c r="D6" i="1" s="1"/>
  <c r="D228" i="1"/>
  <c r="D250" i="1" s="1"/>
  <c r="D182" i="1" l="1"/>
  <c r="D249" i="1" s="1"/>
  <c r="D253" i="1" s="1"/>
  <c r="D254" i="1" s="1"/>
  <c r="D61" i="2"/>
  <c r="D55" i="2"/>
</calcChain>
</file>

<file path=xl/sharedStrings.xml><?xml version="1.0" encoding="utf-8"?>
<sst xmlns="http://schemas.openxmlformats.org/spreadsheetml/2006/main" count="1406" uniqueCount="452">
  <si>
    <t>Bežné výdavky</t>
  </si>
  <si>
    <t>v Eur</t>
  </si>
  <si>
    <t>01.1.1 Výdavky verejnej správy</t>
  </si>
  <si>
    <t>Mzdy, platy, sl.príjmy a ost.osobné vyrovnania</t>
  </si>
  <si>
    <t>Tarifný plat, osob. plat, základný plat</t>
  </si>
  <si>
    <t>Príplatky</t>
  </si>
  <si>
    <t>Odmeny</t>
  </si>
  <si>
    <t xml:space="preserve">Doplatok k platu </t>
  </si>
  <si>
    <t>Poistné a príspevok do poisťovní</t>
  </si>
  <si>
    <t>Poistné do Všeobecnej zdravotnej poisťovne</t>
  </si>
  <si>
    <t>Poistné do ostatných zdravotných poisťovní</t>
  </si>
  <si>
    <t>625 001</t>
  </si>
  <si>
    <t>Na nemocenské poistenie</t>
  </si>
  <si>
    <t>625 002</t>
  </si>
  <si>
    <t>Na starobné poistenie</t>
  </si>
  <si>
    <t>Na úrazové poistenie</t>
  </si>
  <si>
    <t>Na invalidné poistenie</t>
  </si>
  <si>
    <t>Na poistenie v nezamestnanosti</t>
  </si>
  <si>
    <t>Na poistenie do rezervného fondu solidarity</t>
  </si>
  <si>
    <t>Tovary a služby</t>
  </si>
  <si>
    <t>z toho</t>
  </si>
  <si>
    <t>Cestovné náhrady</t>
  </si>
  <si>
    <t>631 001</t>
  </si>
  <si>
    <t>Tuzemské</t>
  </si>
  <si>
    <t>Energie, voda a telef.náklady</t>
  </si>
  <si>
    <t>Energie</t>
  </si>
  <si>
    <t>Vodné, stočné</t>
  </si>
  <si>
    <t>Poštovné služby a telekomunikačné služby</t>
  </si>
  <si>
    <t xml:space="preserve">Materiál </t>
  </si>
  <si>
    <t>Výpočtová technika</t>
  </si>
  <si>
    <t>Všeobecný materiál</t>
  </si>
  <si>
    <t>Špeciálny materiál</t>
  </si>
  <si>
    <t>Knihy, časopisy, noviny, učebnice, uč. pomôcky.....</t>
  </si>
  <si>
    <t>Softvér a licencie</t>
  </si>
  <si>
    <t>Reprezentačné</t>
  </si>
  <si>
    <t>Dopravné</t>
  </si>
  <si>
    <t>634 001</t>
  </si>
  <si>
    <t>Palivo, mazivá, oleje, špeciálne kvapaliny</t>
  </si>
  <si>
    <t>Servis, údržba, opravy a výdavky s tým spojené</t>
  </si>
  <si>
    <t>Poistenie</t>
  </si>
  <si>
    <t>Karty, známky poplatky</t>
  </si>
  <si>
    <t>Pracovné odevy, pomôcky</t>
  </si>
  <si>
    <t>Rutinná a štandartná údržba,budov,výp.techniky</t>
  </si>
  <si>
    <t>635 002</t>
  </si>
  <si>
    <t>Výpočtovej techniky</t>
  </si>
  <si>
    <t>Prevádzkových strojov, prístrojov, zariadení, techniky</t>
  </si>
  <si>
    <t>Špeciálne stroje prístroje, zariadenia, techniky a náradia</t>
  </si>
  <si>
    <t>Budov, objektov alebo ich častí</t>
  </si>
  <si>
    <t>Nájomné za nájom (stojana na vodu,rohože)</t>
  </si>
  <si>
    <t>Služby</t>
  </si>
  <si>
    <t>637 001</t>
  </si>
  <si>
    <t>Školenia, kurzy, semináre, porady, konferencie, symp.</t>
  </si>
  <si>
    <t>Propagácia, reklama a inzercia</t>
  </si>
  <si>
    <t>Všeobecné služby</t>
  </si>
  <si>
    <t xml:space="preserve">Špeciálne služby </t>
  </si>
  <si>
    <t>Poplatky a odvody</t>
  </si>
  <si>
    <t>Stravovanie</t>
  </si>
  <si>
    <t>Poistné</t>
  </si>
  <si>
    <t>Prídel do sociálneho fondu</t>
  </si>
  <si>
    <t>Provízia</t>
  </si>
  <si>
    <t>Odmeny a príspevky-poslanci ob.zastup.</t>
  </si>
  <si>
    <t>Odmeny zamestnancov mimopracovného pomeru (dohoda o vykonaní práce)</t>
  </si>
  <si>
    <t>Bežné transfery</t>
  </si>
  <si>
    <t>Členské ZMOS</t>
  </si>
  <si>
    <t>Bežné trnafery na odchodné</t>
  </si>
  <si>
    <t>Bežné transfery na nemocenské dávky</t>
  </si>
  <si>
    <t>01.3.3 Iné všeobecné služby /matrika/</t>
  </si>
  <si>
    <t>Energie, voda a komunikácie</t>
  </si>
  <si>
    <t>Materiál</t>
  </si>
  <si>
    <t xml:space="preserve">01.7.0 Transakcie verejného dlhu </t>
  </si>
  <si>
    <t xml:space="preserve">Splácanie úrokov </t>
  </si>
  <si>
    <t>02.2.2 Civilná obrana</t>
  </si>
  <si>
    <t>03.2.0 Ochrana pred požiarmi</t>
  </si>
  <si>
    <t>Rutinná a štandartná údržba</t>
  </si>
  <si>
    <t>04.1.2 Všeobecno-pracovná oblasť - aktivač.čin.</t>
  </si>
  <si>
    <t>04.5.1 Cestná doprava</t>
  </si>
  <si>
    <t>Poistné a príspevky do poisťovní</t>
  </si>
  <si>
    <t>05.1.0 Nakladanie s odpadmi</t>
  </si>
  <si>
    <t>Všeobecné služby -A.S.A</t>
  </si>
  <si>
    <t>05.2.0 Nakladanie s odpad.vodami (kanalizácia)</t>
  </si>
  <si>
    <t>06.1.0 Bývanie a občianska vybavenosť inde neklasifikované</t>
  </si>
  <si>
    <t>Energie, voda a telekomunikačné náklady</t>
  </si>
  <si>
    <t>Rutinná a štandardná údržba</t>
  </si>
  <si>
    <t xml:space="preserve">06.2.0 Údržba obce </t>
  </si>
  <si>
    <t xml:space="preserve">Rutinná a štandartná údržba </t>
  </si>
  <si>
    <t xml:space="preserve">Služby </t>
  </si>
  <si>
    <t>06.4.0 Verejné osvetlenie</t>
  </si>
  <si>
    <t xml:space="preserve">07.6.0 Zdravotníctvo inde neklasifikované </t>
  </si>
  <si>
    <t>Energie, voda a telekomunikačné služby</t>
  </si>
  <si>
    <t>Transfery jednotlivcom a neziskovým PO (futbalisti)</t>
  </si>
  <si>
    <t>08.2.0 Kultúrne služby</t>
  </si>
  <si>
    <t>vodné stočné, energie</t>
  </si>
  <si>
    <t>všeobecný materiál</t>
  </si>
  <si>
    <t>rutinná a štandardná údržba</t>
  </si>
  <si>
    <t>všeobecné služby - pranie obrusov</t>
  </si>
  <si>
    <t xml:space="preserve">08.3.0 Vysielacie a vydavateľské služby </t>
  </si>
  <si>
    <t>Nájomné za prenájom (podperné body)</t>
  </si>
  <si>
    <t>Rutinná a štandardná údržba káblová televízia</t>
  </si>
  <si>
    <t>Všeobecné služby (miestny rozhlas)</t>
  </si>
  <si>
    <t>Dane (leasingová zmluva)</t>
  </si>
  <si>
    <t>08.4.0 Náboženské a iné spoločenské služby</t>
  </si>
  <si>
    <t>09.1.2.1 Základné vzdelanie s bežnou starostlivosťou</t>
  </si>
  <si>
    <t>10.2.0 Staroba</t>
  </si>
  <si>
    <t>Materiál (Posedenie s dôchodcami)</t>
  </si>
  <si>
    <t>Všeobecné služby (Stravovanie pre dôchodcov)</t>
  </si>
  <si>
    <t>Bežné výdavky spolu:</t>
  </si>
  <si>
    <t>Kapitálové výdavky</t>
  </si>
  <si>
    <t>Nákup výpočtovej techniky</t>
  </si>
  <si>
    <t>Nákup strojov, prístrojov</t>
  </si>
  <si>
    <t>Prípravná a projektová dokumentácia</t>
  </si>
  <si>
    <t>Rekonštrukcia a modernizácia</t>
  </si>
  <si>
    <t>05.2.0 Nakladanie s odpad.vodami</t>
  </si>
  <si>
    <t>Kanalizačné prípojky</t>
  </si>
  <si>
    <t>06.2.0 Rozvoj obcí</t>
  </si>
  <si>
    <t>Nákup,strojov, prístrojov</t>
  </si>
  <si>
    <t>08.3.0 Vysielateľské a vydavateľské služby</t>
  </si>
  <si>
    <t>717 001 40</t>
  </si>
  <si>
    <t>Realizácia nových stavieb</t>
  </si>
  <si>
    <t>08.4.0 Vysielateľské a vydavateľské služby</t>
  </si>
  <si>
    <t xml:space="preserve">09.1.2.1 Základné vzdelanie s bežnou starostlivosťou  </t>
  </si>
  <si>
    <t>Kapitálové výdavky spolu:</t>
  </si>
  <si>
    <t xml:space="preserve">Výdavkové finančné operácie </t>
  </si>
  <si>
    <t>01.7.0  Transakcie verejného dlhu</t>
  </si>
  <si>
    <t>821 007  00</t>
  </si>
  <si>
    <t>Splác. tuzemskej istiny z úverov ŠFRB  2x15 b.j.</t>
  </si>
  <si>
    <t>821 007  10</t>
  </si>
  <si>
    <t>Splácanie tuzemskej istiny z úverov ŠFRB 30 b.j.</t>
  </si>
  <si>
    <t>821 007  20</t>
  </si>
  <si>
    <t>Splácanie tuzemskej istiny z úverov ŠFRB 2x20 b.j.</t>
  </si>
  <si>
    <t>821 007  30</t>
  </si>
  <si>
    <t>Splác. tuzemskej istiny z úverov ŠFRB  3x24 b.j.</t>
  </si>
  <si>
    <t>821 007 40</t>
  </si>
  <si>
    <t>Splác. tuzemskej istiny z úverov ŠFRB  2x24 b.j.</t>
  </si>
  <si>
    <t>Splácanie istiny z bankových úverov - leasing</t>
  </si>
  <si>
    <t xml:space="preserve">Bežné príjmy </t>
  </si>
  <si>
    <t>v Eur.</t>
  </si>
  <si>
    <t>Daňové príjmy - dane z príjmov, dane z majetku</t>
  </si>
  <si>
    <t>Výnos dane z príjmov poukázaný územnej samospráve</t>
  </si>
  <si>
    <t>Daň z nehnuteľnosti</t>
  </si>
  <si>
    <t>Daňové príjmy - dane za špecifické služby</t>
  </si>
  <si>
    <t>Za psa</t>
  </si>
  <si>
    <t>Za nevýherné hracie automaty</t>
  </si>
  <si>
    <t>Za ubytovanie</t>
  </si>
  <si>
    <t>Za užívanie verejného priestratstva</t>
  </si>
  <si>
    <t>Za komunálne odpady a drobné stavebné odpady</t>
  </si>
  <si>
    <t>Za jadrové zariadenia</t>
  </si>
  <si>
    <t>Nedaňové príjmy - príjmy z podnikania a z vlastníctva majetku</t>
  </si>
  <si>
    <t>Z prenajatých pozemkov</t>
  </si>
  <si>
    <t>Z prenajatých budov, priestorov, objektov</t>
  </si>
  <si>
    <t>Nedaňové príjmy - administratívne poplatky a iné poplatky a platby</t>
  </si>
  <si>
    <t>Administratívne poplatky</t>
  </si>
  <si>
    <t>Pokuty a penále za porušenie predpisov</t>
  </si>
  <si>
    <t>Poplatky a platby z nepriemyselného a náhodného pred.služ.</t>
  </si>
  <si>
    <t>Nedaňové príjmy - úroky z tuzemských úverov, pôžičiek</t>
  </si>
  <si>
    <t xml:space="preserve">Úroky  z tuzemských úverov, pôžičiek a vkladov </t>
  </si>
  <si>
    <t>Iné nedaňové príjmy</t>
  </si>
  <si>
    <t>vrátené finančné prostriedky od FO</t>
  </si>
  <si>
    <t>Tuzemské bežné granty a transfery</t>
  </si>
  <si>
    <t xml:space="preserve">Transfery v rámci VS - zo št.rozp. Na ZŠ /z KŠÚ/ </t>
  </si>
  <si>
    <t xml:space="preserve">T v rámci VS - zo ŠR na matriku, hlásenie obyvateľov /z KÚ/ </t>
  </si>
  <si>
    <t>T v rámci VS - zo ŠR Koordinátori, CO</t>
  </si>
  <si>
    <t>T v rámci VS - zo ŠR na stavebnú činnosť</t>
  </si>
  <si>
    <t>T v rámci VS - zo ŠR Sčítanie obyvateľov, Voľby</t>
  </si>
  <si>
    <t>Bežné príjmy spolu:</t>
  </si>
  <si>
    <t>Kapitálové príjmy</t>
  </si>
  <si>
    <t xml:space="preserve">Príjmy zo združených investičných prostriedkov </t>
  </si>
  <si>
    <t>Príjmové finančné operácie</t>
  </si>
  <si>
    <t>Príjmy z ostatných finančných operácií</t>
  </si>
  <si>
    <t>Zostatok prostriedkov zo ŠR z predchádzajúcich rokov</t>
  </si>
  <si>
    <t>Sumarizácia príjmov</t>
  </si>
  <si>
    <t xml:space="preserve">Kapitálové príjmy </t>
  </si>
  <si>
    <t>Rozpočtové príjmy spolu</t>
  </si>
  <si>
    <t>rok 2017</t>
  </si>
  <si>
    <t>rok 2018</t>
  </si>
  <si>
    <t>Prevod prostriedkov z RFa ostatných fondov</t>
  </si>
  <si>
    <t>Iné príjmové finančné operácie</t>
  </si>
  <si>
    <t>Bankové úvery</t>
  </si>
  <si>
    <t>transfery</t>
  </si>
  <si>
    <t>projektová dokumentácia</t>
  </si>
  <si>
    <t xml:space="preserve">09.1.1.1 Základné vzdelanie s bežnou starostlivosťou  </t>
  </si>
  <si>
    <t>splacanie istiny 
z bankových úverov</t>
  </si>
  <si>
    <t>Nákup nehmotných aktív</t>
  </si>
  <si>
    <t>realizácia stavieb a ich tech.zhodnotenie</t>
  </si>
  <si>
    <t>Prevádzkových strojov, prístrojov, zariadení, techniky a náradia</t>
  </si>
  <si>
    <t xml:space="preserve">                                                                                             Príjmy</t>
  </si>
  <si>
    <t>prípravná a projektová dokumentácia</t>
  </si>
  <si>
    <t>Realizácia nových stavieb-dotácia</t>
  </si>
  <si>
    <t>Realizácia nových stavieb-úver</t>
  </si>
  <si>
    <t>Realizácia nových stavieb-vlastne zdroje</t>
  </si>
  <si>
    <t>manipulačné poplatky</t>
  </si>
  <si>
    <t>01.6.0. Hlásenie obyvateľov, voľby</t>
  </si>
  <si>
    <t>08.1.0 Rekreácia, kultúra a náboženstvo
inde neklas.(futbalisti)</t>
  </si>
  <si>
    <t>príjmy spolu</t>
  </si>
  <si>
    <t xml:space="preserve">Kapitálové výdavky </t>
  </si>
  <si>
    <t>Výdavkové finančné operácie</t>
  </si>
  <si>
    <t>Rozpočtové výdavky školy</t>
  </si>
  <si>
    <t xml:space="preserve">výdavky spolu </t>
  </si>
  <si>
    <t>výsledok hospodárenia</t>
  </si>
  <si>
    <t xml:space="preserve">vlastné príjmy školy </t>
  </si>
  <si>
    <t>Program 1:   Plánovanie, manažment a kontrola</t>
  </si>
  <si>
    <t>program</t>
  </si>
  <si>
    <t>podprogram</t>
  </si>
  <si>
    <t>projekt/
prvok</t>
  </si>
  <si>
    <t>funkčná 
klasifi
kácia</t>
  </si>
  <si>
    <t>položka/
podpoložka</t>
  </si>
  <si>
    <t>názov</t>
  </si>
  <si>
    <t>Manažment obce</t>
  </si>
  <si>
    <t>01.1.1.</t>
  </si>
  <si>
    <t xml:space="preserve">Knihy, časopisy, noviny, učebnice, </t>
  </si>
  <si>
    <t xml:space="preserve">Palivo, mazivá, oleje, </t>
  </si>
  <si>
    <t xml:space="preserve">Servis, údržba, opravy </t>
  </si>
  <si>
    <t>Rutinná údržba,budov,výpočtovej 
techniky</t>
  </si>
  <si>
    <t xml:space="preserve">Nájomné za prenájom </t>
  </si>
  <si>
    <t>Prvádzkových strojov, prístrojov, zariadení, techniky a náradia</t>
  </si>
  <si>
    <t>Bežné transfery na odstupné</t>
  </si>
  <si>
    <t>01.6.0. Voľby</t>
  </si>
  <si>
    <t>01.6.0.</t>
  </si>
  <si>
    <t>dopravné</t>
  </si>
  <si>
    <t>02.2.0.</t>
  </si>
  <si>
    <t>03.2.0.</t>
  </si>
  <si>
    <t>07.6.0.</t>
  </si>
  <si>
    <t>Členstvo obce v samosprávnych organizáciách a združeniach</t>
  </si>
  <si>
    <t>Propagácia a prezentácia obce</t>
  </si>
  <si>
    <t>1.1.1.</t>
  </si>
  <si>
    <t>Realizácia stavieb a ich 
tech.zhodnotenie</t>
  </si>
  <si>
    <t>Spolu</t>
  </si>
  <si>
    <t>Program 2:   Služby občanom</t>
  </si>
  <si>
    <t>podprog-ram</t>
  </si>
  <si>
    <t>položka</t>
  </si>
  <si>
    <t>Administratívne služby pre občanov</t>
  </si>
  <si>
    <t>Matrika</t>
  </si>
  <si>
    <t>01.3.3.</t>
  </si>
  <si>
    <t>Hlásenie obyvateľov</t>
  </si>
  <si>
    <t>Obecné cintoríny a Domy smútku</t>
  </si>
  <si>
    <t>08.4.0.</t>
  </si>
  <si>
    <t>Médiá</t>
  </si>
  <si>
    <t xml:space="preserve"> - Obecný rozhlas</t>
  </si>
  <si>
    <t>8.3.0.</t>
  </si>
  <si>
    <t xml:space="preserve"> - Káblová televízia</t>
  </si>
  <si>
    <t>funk.
klasifi
kácia</t>
  </si>
  <si>
    <t>Program 3:   Odpadové hospodárstvo</t>
  </si>
  <si>
    <t>Nakladanie s odpadom</t>
  </si>
  <si>
    <t>05.1.0.</t>
  </si>
  <si>
    <t>Kanalizácia</t>
  </si>
  <si>
    <t>05.2.0.</t>
  </si>
  <si>
    <t xml:space="preserve">Poistné a príspevky </t>
  </si>
  <si>
    <t xml:space="preserve">Prípravná a projektová dokumentácia  </t>
  </si>
  <si>
    <t>Program 4:   Komunikácie</t>
  </si>
  <si>
    <t>04.5.1.</t>
  </si>
  <si>
    <t>Relizácia stavieb a ich technické zhodnotenie</t>
  </si>
  <si>
    <t>Program 6:   Šport</t>
  </si>
  <si>
    <t>08.1.0.</t>
  </si>
  <si>
    <t>čistička a WC</t>
  </si>
  <si>
    <t>Program 7:   Kultúra</t>
  </si>
  <si>
    <t>Kultúrna infraštruktúra</t>
  </si>
  <si>
    <t xml:space="preserve">Kultúrny dom </t>
  </si>
  <si>
    <t>08.2.0.</t>
  </si>
  <si>
    <t>Knižnica</t>
  </si>
  <si>
    <t xml:space="preserve">Tovary a služby </t>
  </si>
  <si>
    <t>Organizácia a podpora kultúrnych podujatí</t>
  </si>
  <si>
    <t>Materiál - kultúra</t>
  </si>
  <si>
    <t>Transfery jednotlivocom a neziskovým PO (holubári, protifaštistický, zbor)</t>
  </si>
  <si>
    <t>08.3.0.</t>
  </si>
  <si>
    <t>Program 8:   Prostredie pre život</t>
  </si>
  <si>
    <t>Verejné osvetlenie</t>
  </si>
  <si>
    <t>06.4.0.</t>
  </si>
  <si>
    <t>Správa a údržba zelene</t>
  </si>
  <si>
    <t>06.2.0.</t>
  </si>
  <si>
    <t>Program 9:   Bývanie</t>
  </si>
  <si>
    <t>Správa bytového fondu</t>
  </si>
  <si>
    <t xml:space="preserve"> Bývanie a občianska vybavenosť </t>
  </si>
  <si>
    <t>06.1.0.</t>
  </si>
  <si>
    <t>01.7.0.</t>
  </si>
  <si>
    <t>rozp.klasi-
fikácia</t>
  </si>
  <si>
    <t>Program 10:   Sociálne služby</t>
  </si>
  <si>
    <t>Opatrovateľská služby v byte občana</t>
  </si>
  <si>
    <t>10.4.0.</t>
  </si>
  <si>
    <t>Mzdy a odvody</t>
  </si>
  <si>
    <t>Starostlivosť o seniorov</t>
  </si>
  <si>
    <t>10.2.0.</t>
  </si>
  <si>
    <t>Transfery jednotlivocom a neziskovým PO (Jednota dôchodcov Brestovany)</t>
  </si>
  <si>
    <t>Starostlivosť o občanov v núdzi</t>
  </si>
  <si>
    <t xml:space="preserve"> - Dávky v hmontej a sociálnej núdzi</t>
  </si>
  <si>
    <t>10.7.0.</t>
  </si>
  <si>
    <t xml:space="preserve"> - Aktivačné práce</t>
  </si>
  <si>
    <t>04.1.2.</t>
  </si>
  <si>
    <t>Doplatok k platu</t>
  </si>
  <si>
    <t>Telekomunikačná technika</t>
  </si>
  <si>
    <t>T. z rozpočtu vyššieho územného celku</t>
  </si>
  <si>
    <t>T v rámci VS - recyklačný fond,z MV</t>
  </si>
  <si>
    <t>Bežné  transfery</t>
  </si>
  <si>
    <t>08.1.0 Rekreačné a športové služby (futbalisti)</t>
  </si>
  <si>
    <t>Vrátenie príjmov z minulých rokov</t>
  </si>
  <si>
    <t xml:space="preserve">všeobecné služby </t>
  </si>
  <si>
    <t>Materiál (kulturne akcie)</t>
  </si>
  <si>
    <t>8.4.0.</t>
  </si>
  <si>
    <t>Program 5:   Vzdelávanie</t>
  </si>
  <si>
    <t>Rozpočet 2017</t>
  </si>
  <si>
    <t>Rozpočet 2018</t>
  </si>
  <si>
    <t>Materská škola, 
školský klub detí, školská jedáleň</t>
  </si>
  <si>
    <t>Materská škola</t>
  </si>
  <si>
    <t>09.1.1.1</t>
  </si>
  <si>
    <t>Mzdy,platy, a ost.vyrovnania</t>
  </si>
  <si>
    <t>Tarifný plat, osobný plat, základný plat, funkčný plat</t>
  </si>
  <si>
    <t>Osobný príplatok</t>
  </si>
  <si>
    <t xml:space="preserve"> </t>
  </si>
  <si>
    <t>Ostatné príplatky</t>
  </si>
  <si>
    <t>Doplatok k platu a ďalší plat</t>
  </si>
  <si>
    <t>Poistné a prísp.do poisťovní</t>
  </si>
  <si>
    <t>všeobecná zdravotná poisťovňa</t>
  </si>
  <si>
    <t>dôvera</t>
  </si>
  <si>
    <t>Poistné do sociálnej poisťovne</t>
  </si>
  <si>
    <t>Poistenie v nezamestnanosti</t>
  </si>
  <si>
    <t>Rezervný fond</t>
  </si>
  <si>
    <t>Energie, voda a poštové služby</t>
  </si>
  <si>
    <t>energie</t>
  </si>
  <si>
    <t>vlastné príjmy</t>
  </si>
  <si>
    <t>originálne</t>
  </si>
  <si>
    <t>Poštové služby a telekomunikačné</t>
  </si>
  <si>
    <t>Komunikačná infraštruktúra</t>
  </si>
  <si>
    <t>Interiérové vybavenie</t>
  </si>
  <si>
    <t>Prevádzkové stroje, prístroje,..</t>
  </si>
  <si>
    <t>Knihy, časopisy, noviny,...</t>
  </si>
  <si>
    <t>Pracovné odevy, obuv,...</t>
  </si>
  <si>
    <t>Rutinná a štan.údržba</t>
  </si>
  <si>
    <t>Náhrady</t>
  </si>
  <si>
    <t>poistné</t>
  </si>
  <si>
    <t>Transfery jednotlivcom</t>
  </si>
  <si>
    <t>Na odchodné</t>
  </si>
  <si>
    <t>nemocenské dávky</t>
  </si>
  <si>
    <t>Školský klub detí</t>
  </si>
  <si>
    <t>09.5.0.</t>
  </si>
  <si>
    <t>Školská jedáleň</t>
  </si>
  <si>
    <t>09.6.0.1</t>
  </si>
  <si>
    <t>09.6.0.2</t>
  </si>
  <si>
    <t>09.6.0.3</t>
  </si>
  <si>
    <t>OK</t>
  </si>
  <si>
    <t>Vlastné príjmy</t>
  </si>
  <si>
    <t>Softvér</t>
  </si>
  <si>
    <t>Školenie, kurzy, semináre</t>
  </si>
  <si>
    <t>Špeciálne služby</t>
  </si>
  <si>
    <t>Základná škola</t>
  </si>
  <si>
    <t>09.1.2.1</t>
  </si>
  <si>
    <t>09.2.1.1</t>
  </si>
  <si>
    <t xml:space="preserve">energie </t>
  </si>
  <si>
    <t xml:space="preserve">Vodné, stočné </t>
  </si>
  <si>
    <t>Špeciálne stroje, prístroje, ....</t>
  </si>
  <si>
    <t>Palivá</t>
  </si>
  <si>
    <t>palivá</t>
  </si>
  <si>
    <t xml:space="preserve">   </t>
  </si>
  <si>
    <t>Odmeny zamestnancov mimo prac.</t>
  </si>
  <si>
    <t>preddavky</t>
  </si>
  <si>
    <t>Špeciálne služby OU</t>
  </si>
  <si>
    <t>Predškoláci</t>
  </si>
  <si>
    <t>Hmotná núdza</t>
  </si>
  <si>
    <t>Na dávku v hmotnej núdzi</t>
  </si>
  <si>
    <t>Sociálne znevýhod.prostredia</t>
  </si>
  <si>
    <t>Vzdelávacie poukazy</t>
  </si>
  <si>
    <t>09.1.1.</t>
  </si>
  <si>
    <t>Realizácia stavieb</t>
  </si>
  <si>
    <t>09.6.0.1.</t>
  </si>
  <si>
    <t>Nákup strojov - prevádzkové</t>
  </si>
  <si>
    <t>09.1.2.</t>
  </si>
  <si>
    <t>Prípr.a projekt.dokumetnácia</t>
  </si>
  <si>
    <t>Originálne</t>
  </si>
  <si>
    <t>rekultivácia skládky</t>
  </si>
  <si>
    <t xml:space="preserve">obnova parku </t>
  </si>
  <si>
    <t>Prípravna a projektová dokumetácia</t>
  </si>
  <si>
    <t>Kultúrne služby knižnica</t>
  </si>
  <si>
    <t>Bežný 
rozpočet</t>
  </si>
  <si>
    <t>Kapitálový 
rozpočet</t>
  </si>
  <si>
    <t>Rozpočet spolu</t>
  </si>
  <si>
    <t xml:space="preserve">Príjmy </t>
  </si>
  <si>
    <t>Výdavky</t>
  </si>
  <si>
    <t>Program 1: Plánovanie manažment, kontrola</t>
  </si>
  <si>
    <t>Program 2: Služby občanom</t>
  </si>
  <si>
    <t>Program 3: Odpadové hospodárstvo</t>
  </si>
  <si>
    <t>Program 4: Komunikácie</t>
  </si>
  <si>
    <t>Program 5: Vzdelávanie</t>
  </si>
  <si>
    <t>Program 6: Šport</t>
  </si>
  <si>
    <t>Program 7: Kultúra</t>
  </si>
  <si>
    <t>Program 8: Prostredie pre život</t>
  </si>
  <si>
    <t>Program 9: Bývanie</t>
  </si>
  <si>
    <t>Program 10: Sociálne služby</t>
  </si>
  <si>
    <t>Bežný rozpočet</t>
  </si>
  <si>
    <t>Kapitálový rozpočet</t>
  </si>
  <si>
    <t>Prebytok rozpočtu spolu</t>
  </si>
  <si>
    <t>Finančné operácie</t>
  </si>
  <si>
    <t>Príjmy</t>
  </si>
  <si>
    <t>splácanie istiny z úverov</t>
  </si>
  <si>
    <t>Výsledok hospodárenia</t>
  </si>
  <si>
    <t xml:space="preserve">Transfery občianskym združeniam </t>
  </si>
  <si>
    <t>T v rámci VS - osobitný príjemca</t>
  </si>
  <si>
    <t>Kapitálový transfer zo ŠR - MŠ</t>
  </si>
  <si>
    <t>Kapitálový transfer zo ŠR - rekoštrukcia chodníka</t>
  </si>
  <si>
    <t>Kapitálový transfer zo ŠR - osvetlenie parku</t>
  </si>
  <si>
    <t>vratky do štátneho rozpočtu</t>
  </si>
  <si>
    <t>08.2.0 Kultúrne služby - kultúrny dom</t>
  </si>
  <si>
    <t>obec - osobitný príjemca</t>
  </si>
  <si>
    <t>obstaranie kapitalových aktív - Kanalizačné prípojky</t>
  </si>
  <si>
    <t>Chodník areál MŠ</t>
  </si>
  <si>
    <t>Osvetlenie v areáli ZŠ</t>
  </si>
  <si>
    <t>telocvičňa</t>
  </si>
  <si>
    <t>očakávaná 
skutočnosť za rok 2016</t>
  </si>
  <si>
    <t>Výťažky z lotérií a iných hier</t>
  </si>
  <si>
    <t>Príjmy z náhradného poistného plnenia</t>
  </si>
  <si>
    <t>T v rámci VS - dotácia pre hasičov</t>
  </si>
  <si>
    <t>Poštové služby telekomunikačný - internet</t>
  </si>
  <si>
    <t>Nákup mechanizácie - vlastné zdroje</t>
  </si>
  <si>
    <t>Nákup mechanizácie - dotácia</t>
  </si>
  <si>
    <t>prístavba,výstavba a rekonštrukcia MŠ</t>
  </si>
  <si>
    <t>Rekonšt. prevádzkových strojov - vlastné zdroje</t>
  </si>
  <si>
    <t>Rekonšt. prevádzkových strojov - dotácia</t>
  </si>
  <si>
    <t>rekonštrukcia 3. budovy ZŠ</t>
  </si>
  <si>
    <t>nákup mechanizácie - vlastné zdroje</t>
  </si>
  <si>
    <t>Transfery občianskym združeniam</t>
  </si>
  <si>
    <t>plnenie rozpočtu rok 2014</t>
  </si>
  <si>
    <t>plnenie rozpočtu rok 2015</t>
  </si>
  <si>
    <t>posledná úprava rok 2016</t>
  </si>
  <si>
    <t>návrh 
rozpočtu rok 2017</t>
  </si>
  <si>
    <t>návrh 
rozpočtu rok 2018</t>
  </si>
  <si>
    <t>návrh 
rozpočtu rok 2019</t>
  </si>
  <si>
    <t>Zadržané finančné prostreidky</t>
  </si>
  <si>
    <t xml:space="preserve">                                    Výdavky </t>
  </si>
  <si>
    <t>recyklačný fond</t>
  </si>
  <si>
    <t>plnenie 
rozpočtu 
rok 2014</t>
  </si>
  <si>
    <t>Konkurzy a súťaže</t>
  </si>
  <si>
    <t xml:space="preserve">všeobecný materiál </t>
  </si>
  <si>
    <t>Očakávaná skutočnosť za rok 2016</t>
  </si>
  <si>
    <t>Rozpočet 2019</t>
  </si>
  <si>
    <t>špeciálne služby</t>
  </si>
  <si>
    <t>dohoda-mzdy</t>
  </si>
  <si>
    <t>telekomunikačná technika</t>
  </si>
  <si>
    <t>prepravné a nájom dopravných prost.</t>
  </si>
  <si>
    <t>Asistent učiteľa</t>
  </si>
  <si>
    <t>Škola v prírode + Lyžiarsky výcvik</t>
  </si>
  <si>
    <t>Príspevok na učebnice</t>
  </si>
  <si>
    <t>Obnova parku</t>
  </si>
  <si>
    <t>Rekon. a moder. str. a zar.</t>
  </si>
  <si>
    <t>Rozpočet na rok 2017</t>
  </si>
  <si>
    <t>Počet detí k 15.9.2016</t>
  </si>
  <si>
    <t>na žiaka</t>
  </si>
  <si>
    <t>rok 2019</t>
  </si>
  <si>
    <t>Rozpočet na rok 2017 - 2019</t>
  </si>
  <si>
    <t>Výdavky na rok 2016</t>
  </si>
  <si>
    <t>Povinný prídel do sociálneho fondu</t>
  </si>
  <si>
    <t>Bežné transf. jednotlivcom, neziskovýcm PO (Dudváh, Malženice,MFO )</t>
  </si>
  <si>
    <t>Bežné transf. jednotlivcom, neziskovýcm právnickým osobám a poskytovateľom zdr. Pomoci (Dudváh, Malženice, MAS IN REGION, MFO)</t>
  </si>
  <si>
    <t>Transfery jednotlivocom a neziskovým PO (,fajn centrum,polovnici, Bucany)</t>
  </si>
  <si>
    <t>Skutočné plnenie 2014</t>
  </si>
  <si>
    <t>Skutočné plnenie 2015</t>
  </si>
  <si>
    <t xml:space="preserve">                                                                                 ROZPOČET  Obce Brestovany na rok 2017-2019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</si>
</sst>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EUR&quot;_-;\-* #,##0.00\ &quot;EUR&quot;_-;_-* &quot;-&quot;??\ &quot;EUR&quot;_-;_-@_-"/>
    <numFmt numFmtId="43" formatCode="_-* #,##0.00\ _E_U_R_-;\-* #,##0.00\ _E_U_R_-;_-* &quot;-&quot;??\ _E_U_R_-;_-@_-"/>
    <numFmt numFmtId="164" formatCode="#,##0.00\ &quot;Sk&quot;;[Red]\-#,##0.00\ &quot;Sk&quot;"/>
    <numFmt numFmtId="165" formatCode="#,##0\ [$€-1]"/>
    <numFmt numFmtId="166" formatCode="#,##0\ [$€-1];[Red]\-#,##0\ [$€-1]"/>
    <numFmt numFmtId="167" formatCode="#,##0.00\ &quot;€&quot;"/>
  </numFmts>
  <fonts count="1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4"/>
      <name val="Arial"/>
      <family val="2"/>
    </font>
    <font>
      <i/>
      <sz val="11"/>
      <name val="Arial"/>
      <family val="2"/>
    </font>
    <font>
      <sz val="10"/>
      <name val="Arial"/>
      <family val="2"/>
      <charset val="238"/>
    </font>
    <font>
      <sz val="14"/>
      <color indexed="10"/>
      <name val="Arial"/>
      <family val="2"/>
    </font>
    <font>
      <b/>
      <i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color indexed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name val="Arial"/>
      <family val="2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4"/>
      <color indexed="10"/>
      <name val="Arial"/>
      <family val="2"/>
    </font>
    <font>
      <i/>
      <sz val="12"/>
      <name val="Arial"/>
      <family val="2"/>
    </font>
    <font>
      <i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4"/>
      <name val="Arial CE"/>
      <charset val="238"/>
    </font>
    <font>
      <b/>
      <sz val="9"/>
      <name val="Arial CE"/>
      <charset val="238"/>
    </font>
    <font>
      <sz val="8"/>
      <name val="Arial CE"/>
      <family val="2"/>
      <charset val="238"/>
    </font>
    <font>
      <b/>
      <i/>
      <sz val="10"/>
      <color indexed="60"/>
      <name val="Arial"/>
      <family val="2"/>
      <charset val="238"/>
    </font>
    <font>
      <b/>
      <i/>
      <sz val="9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b/>
      <i/>
      <sz val="10"/>
      <name val="Arial"/>
      <family val="2"/>
    </font>
    <font>
      <b/>
      <i/>
      <sz val="10"/>
      <color indexed="60"/>
      <name val="Arial CE"/>
      <charset val="238"/>
    </font>
    <font>
      <i/>
      <sz val="10"/>
      <name val="Arial CE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 CE"/>
      <charset val="238"/>
    </font>
    <font>
      <i/>
      <sz val="9"/>
      <name val="Arial"/>
      <family val="2"/>
    </font>
    <font>
      <sz val="9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i/>
      <sz val="11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7"/>
      <name val="Arial CE"/>
      <family val="2"/>
      <charset val="238"/>
    </font>
    <font>
      <i/>
      <sz val="7"/>
      <name val="Arial CE"/>
      <family val="2"/>
      <charset val="238"/>
    </font>
    <font>
      <i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color indexed="10"/>
      <name val="Arial"/>
      <family val="2"/>
      <charset val="238"/>
    </font>
    <font>
      <b/>
      <i/>
      <sz val="10"/>
      <color indexed="61"/>
      <name val="Arial"/>
      <family val="2"/>
      <charset val="238"/>
    </font>
    <font>
      <b/>
      <sz val="11"/>
      <name val="Arial CE"/>
      <charset val="238"/>
    </font>
    <font>
      <b/>
      <i/>
      <sz val="10"/>
      <color rgb="FF993300"/>
      <name val="Arial"/>
      <family val="2"/>
      <charset val="238"/>
    </font>
    <font>
      <b/>
      <sz val="10"/>
      <color rgb="FF9933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theme="9"/>
      <name val="Arial"/>
      <family val="2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indexed="5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color rgb="FF00B050"/>
      <name val="Calibri"/>
      <family val="2"/>
      <charset val="238"/>
      <scheme val="minor"/>
    </font>
    <font>
      <b/>
      <i/>
      <sz val="11"/>
      <color rgb="FF00B05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i/>
      <sz val="9"/>
      <color indexed="10"/>
      <name val="Arial"/>
      <family val="2"/>
      <charset val="238"/>
    </font>
    <font>
      <i/>
      <sz val="8"/>
      <color indexed="1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i/>
      <sz val="8"/>
      <color indexed="57"/>
      <name val="Arial"/>
      <family val="2"/>
      <charset val="238"/>
    </font>
    <font>
      <i/>
      <sz val="10"/>
      <color indexed="57"/>
      <name val="Arial"/>
      <family val="2"/>
      <charset val="238"/>
    </font>
    <font>
      <i/>
      <sz val="8"/>
      <color rgb="FF00B050"/>
      <name val="Arial"/>
      <family val="2"/>
      <charset val="238"/>
    </font>
    <font>
      <i/>
      <sz val="10"/>
      <color rgb="FF00B050"/>
      <name val="Arial"/>
      <family val="2"/>
      <charset val="238"/>
    </font>
    <font>
      <i/>
      <sz val="8"/>
      <color theme="9" tint="-0.249977111117893"/>
      <name val="Arial"/>
      <family val="2"/>
      <charset val="238"/>
    </font>
    <font>
      <b/>
      <i/>
      <sz val="8"/>
      <color theme="9" tint="-0.249977111117893"/>
      <name val="Arial"/>
      <family val="2"/>
      <charset val="238"/>
    </font>
    <font>
      <i/>
      <sz val="10"/>
      <color theme="9" tint="-0.249977111117893"/>
      <name val="Arial"/>
      <family val="2"/>
      <charset val="238"/>
    </font>
    <font>
      <b/>
      <i/>
      <sz val="10"/>
      <color theme="9" tint="-0.249977111117893"/>
      <name val="Arial"/>
      <family val="2"/>
      <charset val="238"/>
    </font>
    <font>
      <b/>
      <i/>
      <sz val="10"/>
      <color theme="9"/>
      <name val="Arial"/>
      <family val="2"/>
      <charset val="238"/>
    </font>
    <font>
      <i/>
      <sz val="10"/>
      <color indexed="50"/>
      <name val="Arial"/>
      <family val="2"/>
      <charset val="238"/>
    </font>
    <font>
      <i/>
      <sz val="8"/>
      <color indexed="5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rgb="FF00B05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89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4" fontId="0" fillId="0" borderId="0" xfId="0" applyNumberFormat="1"/>
    <xf numFmtId="0" fontId="4" fillId="0" borderId="0" xfId="0" applyFont="1"/>
    <xf numFmtId="0" fontId="0" fillId="0" borderId="0" xfId="0" applyAlignment="1">
      <alignment horizontal="left"/>
    </xf>
    <xf numFmtId="0" fontId="6" fillId="0" borderId="0" xfId="0" applyFont="1" applyFill="1" applyBorder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15" fillId="0" borderId="0" xfId="0" applyFont="1" applyFill="1" applyBorder="1"/>
    <xf numFmtId="0" fontId="10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/>
    </xf>
    <xf numFmtId="0" fontId="15" fillId="0" borderId="0" xfId="0" applyFont="1"/>
    <xf numFmtId="0" fontId="8" fillId="0" borderId="0" xfId="0" applyFont="1" applyFill="1" applyBorder="1"/>
    <xf numFmtId="0" fontId="8" fillId="0" borderId="0" xfId="0" applyFont="1"/>
    <xf numFmtId="4" fontId="0" fillId="0" borderId="0" xfId="0" applyNumberFormat="1" applyFill="1" applyBorder="1"/>
    <xf numFmtId="0" fontId="17" fillId="0" borderId="0" xfId="0" applyFont="1" applyFill="1" applyBorder="1"/>
    <xf numFmtId="0" fontId="17" fillId="0" borderId="0" xfId="0" applyFont="1" applyFill="1"/>
    <xf numFmtId="3" fontId="0" fillId="0" borderId="0" xfId="0" applyNumberFormat="1" applyFill="1" applyBorder="1"/>
    <xf numFmtId="0" fontId="16" fillId="0" borderId="0" xfId="0" applyFont="1" applyFill="1" applyBorder="1"/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9" fillId="0" borderId="0" xfId="0" applyFont="1" applyFill="1" applyBorder="1"/>
    <xf numFmtId="0" fontId="20" fillId="0" borderId="0" xfId="0" applyFont="1" applyFill="1" applyBorder="1" applyAlignment="1">
      <alignment wrapText="1"/>
    </xf>
    <xf numFmtId="3" fontId="20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wrapText="1"/>
    </xf>
    <xf numFmtId="4" fontId="0" fillId="0" borderId="0" xfId="0" applyNumberFormat="1" applyFill="1"/>
    <xf numFmtId="0" fontId="10" fillId="0" borderId="0" xfId="0" applyFont="1" applyFill="1" applyBorder="1"/>
    <xf numFmtId="0" fontId="13" fillId="0" borderId="0" xfId="0" applyFont="1" applyFill="1" applyBorder="1" applyAlignment="1">
      <alignment wrapText="1"/>
    </xf>
    <xf numFmtId="0" fontId="7" fillId="0" borderId="0" xfId="0" applyFont="1" applyFill="1" applyBorder="1"/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3" fontId="10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10" fillId="0" borderId="0" xfId="0" applyFont="1" applyFill="1"/>
    <xf numFmtId="164" fontId="4" fillId="0" borderId="0" xfId="1" applyNumberFormat="1" applyFont="1" applyFill="1" applyBorder="1"/>
    <xf numFmtId="4" fontId="13" fillId="0" borderId="0" xfId="1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0" fontId="13" fillId="0" borderId="0" xfId="0" applyFont="1" applyFill="1" applyBorder="1"/>
    <xf numFmtId="4" fontId="22" fillId="0" borderId="0" xfId="1" applyNumberFormat="1" applyFont="1" applyFill="1" applyBorder="1"/>
    <xf numFmtId="4" fontId="22" fillId="0" borderId="0" xfId="0" applyNumberFormat="1" applyFont="1" applyFill="1" applyBorder="1"/>
    <xf numFmtId="0" fontId="13" fillId="0" borderId="0" xfId="0" applyFont="1"/>
    <xf numFmtId="0" fontId="25" fillId="0" borderId="0" xfId="0" applyFont="1" applyFill="1" applyBorder="1"/>
    <xf numFmtId="2" fontId="24" fillId="0" borderId="0" xfId="0" applyNumberFormat="1" applyFont="1" applyFill="1" applyBorder="1"/>
    <xf numFmtId="2" fontId="25" fillId="0" borderId="0" xfId="0" applyNumberFormat="1" applyFont="1" applyFill="1" applyBorder="1"/>
    <xf numFmtId="0" fontId="27" fillId="0" borderId="0" xfId="0" applyFont="1" applyFill="1"/>
    <xf numFmtId="3" fontId="26" fillId="0" borderId="0" xfId="0" applyNumberFormat="1" applyFont="1" applyFill="1"/>
    <xf numFmtId="3" fontId="16" fillId="0" borderId="0" xfId="0" applyNumberFormat="1" applyFont="1" applyFill="1" applyAlignment="1">
      <alignment horizontal="left"/>
    </xf>
    <xf numFmtId="0" fontId="16" fillId="0" borderId="0" xfId="0" applyFont="1" applyFill="1"/>
    <xf numFmtId="0" fontId="0" fillId="0" borderId="0" xfId="0" applyFill="1" applyAlignment="1">
      <alignment wrapText="1"/>
    </xf>
    <xf numFmtId="3" fontId="26" fillId="0" borderId="0" xfId="0" applyNumberFormat="1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0" fillId="0" borderId="0" xfId="0" applyNumberFormat="1" applyFill="1"/>
    <xf numFmtId="3" fontId="26" fillId="0" borderId="0" xfId="0" applyNumberFormat="1" applyFont="1" applyFill="1" applyAlignment="1">
      <alignment horizontal="right"/>
    </xf>
    <xf numFmtId="165" fontId="0" fillId="0" borderId="0" xfId="0" applyNumberFormat="1" applyFill="1" applyAlignment="1">
      <alignment horizontal="left"/>
    </xf>
    <xf numFmtId="165" fontId="16" fillId="0" borderId="0" xfId="0" applyNumberFormat="1" applyFont="1" applyFill="1" applyAlignment="1">
      <alignment horizontal="left"/>
    </xf>
    <xf numFmtId="165" fontId="26" fillId="0" borderId="0" xfId="0" applyNumberFormat="1" applyFont="1" applyFill="1" applyAlignment="1">
      <alignment horizontal="left"/>
    </xf>
    <xf numFmtId="3" fontId="26" fillId="0" borderId="0" xfId="0" applyNumberFormat="1" applyFont="1" applyFill="1" applyBorder="1" applyAlignment="1">
      <alignment horizontal="right"/>
    </xf>
    <xf numFmtId="3" fontId="16" fillId="0" borderId="0" xfId="0" applyNumberFormat="1" applyFont="1" applyFill="1"/>
    <xf numFmtId="166" fontId="16" fillId="0" borderId="0" xfId="0" applyNumberFormat="1" applyFont="1" applyFill="1" applyBorder="1" applyAlignment="1">
      <alignment horizontal="left"/>
    </xf>
    <xf numFmtId="166" fontId="16" fillId="0" borderId="0" xfId="0" applyNumberFormat="1" applyFont="1" applyFill="1" applyAlignment="1">
      <alignment horizontal="left"/>
    </xf>
    <xf numFmtId="0" fontId="9" fillId="6" borderId="4" xfId="0" applyFont="1" applyFill="1" applyBorder="1" applyAlignment="1">
      <alignment horizontal="center" vertical="center" wrapText="1"/>
    </xf>
    <xf numFmtId="0" fontId="15" fillId="0" borderId="4" xfId="0" applyFont="1" applyFill="1" applyBorder="1"/>
    <xf numFmtId="4" fontId="28" fillId="0" borderId="4" xfId="0" applyNumberFormat="1" applyFont="1" applyFill="1" applyBorder="1"/>
    <xf numFmtId="4" fontId="29" fillId="0" borderId="4" xfId="0" applyNumberFormat="1" applyFont="1" applyFill="1" applyBorder="1"/>
    <xf numFmtId="4" fontId="28" fillId="2" borderId="4" xfId="0" applyNumberFormat="1" applyFont="1" applyFill="1" applyBorder="1"/>
    <xf numFmtId="4" fontId="29" fillId="5" borderId="4" xfId="0" applyNumberFormat="1" applyFont="1" applyFill="1" applyBorder="1"/>
    <xf numFmtId="4" fontId="29" fillId="0" borderId="4" xfId="0" applyNumberFormat="1" applyFont="1" applyFill="1" applyBorder="1" applyAlignment="1">
      <alignment horizontal="right"/>
    </xf>
    <xf numFmtId="4" fontId="28" fillId="9" borderId="4" xfId="0" applyNumberFormat="1" applyFont="1" applyFill="1" applyBorder="1"/>
    <xf numFmtId="4" fontId="29" fillId="7" borderId="4" xfId="0" applyNumberFormat="1" applyFont="1" applyFill="1" applyBorder="1"/>
    <xf numFmtId="4" fontId="28" fillId="7" borderId="4" xfId="0" applyNumberFormat="1" applyFont="1" applyFill="1" applyBorder="1"/>
    <xf numFmtId="4" fontId="29" fillId="2" borderId="4" xfId="0" applyNumberFormat="1" applyFont="1" applyFill="1" applyBorder="1"/>
    <xf numFmtId="4" fontId="29" fillId="0" borderId="4" xfId="0" applyNumberFormat="1" applyFont="1" applyBorder="1"/>
    <xf numFmtId="0" fontId="16" fillId="0" borderId="4" xfId="0" applyFont="1" applyFill="1" applyBorder="1" applyAlignment="1">
      <alignment horizontal="left"/>
    </xf>
    <xf numFmtId="3" fontId="15" fillId="0" borderId="4" xfId="0" applyNumberFormat="1" applyFont="1" applyFill="1" applyBorder="1" applyAlignment="1">
      <alignment horizontal="left"/>
    </xf>
    <xf numFmtId="3" fontId="15" fillId="0" borderId="4" xfId="0" applyNumberFormat="1" applyFont="1" applyBorder="1" applyAlignment="1">
      <alignment horizontal="left"/>
    </xf>
    <xf numFmtId="0" fontId="15" fillId="0" borderId="4" xfId="0" applyFont="1" applyFill="1" applyBorder="1" applyAlignment="1">
      <alignment horizontal="left"/>
    </xf>
    <xf numFmtId="0" fontId="15" fillId="0" borderId="4" xfId="0" applyFont="1" applyBorder="1"/>
    <xf numFmtId="0" fontId="16" fillId="2" borderId="4" xfId="0" applyFont="1" applyFill="1" applyBorder="1" applyAlignment="1">
      <alignment horizontal="left"/>
    </xf>
    <xf numFmtId="0" fontId="31" fillId="0" borderId="0" xfId="0" applyFont="1"/>
    <xf numFmtId="0" fontId="29" fillId="0" borderId="0" xfId="0" applyFont="1"/>
    <xf numFmtId="0" fontId="29" fillId="2" borderId="2" xfId="0" applyFont="1" applyFill="1" applyBorder="1"/>
    <xf numFmtId="0" fontId="29" fillId="4" borderId="2" xfId="0" applyFont="1" applyFill="1" applyBorder="1"/>
    <xf numFmtId="0" fontId="28" fillId="5" borderId="4" xfId="0" applyFont="1" applyFill="1" applyBorder="1" applyAlignment="1">
      <alignment horizontal="left"/>
    </xf>
    <xf numFmtId="0" fontId="29" fillId="5" borderId="1" xfId="0" applyFont="1" applyFill="1" applyBorder="1"/>
    <xf numFmtId="0" fontId="28" fillId="0" borderId="4" xfId="0" applyFont="1" applyFill="1" applyBorder="1" applyAlignment="1">
      <alignment horizontal="left"/>
    </xf>
    <xf numFmtId="0" fontId="29" fillId="0" borderId="1" xfId="0" applyFont="1" applyFill="1" applyBorder="1"/>
    <xf numFmtId="0" fontId="15" fillId="0" borderId="0" xfId="0" applyFont="1" applyFill="1"/>
    <xf numFmtId="4" fontId="34" fillId="0" borderId="4" xfId="0" applyNumberFormat="1" applyFont="1" applyFill="1" applyBorder="1"/>
    <xf numFmtId="0" fontId="29" fillId="0" borderId="4" xfId="0" applyFont="1" applyFill="1" applyBorder="1"/>
    <xf numFmtId="0" fontId="29" fillId="0" borderId="4" xfId="0" applyFont="1" applyBorder="1"/>
    <xf numFmtId="3" fontId="29" fillId="0" borderId="4" xfId="0" applyNumberFormat="1" applyFont="1" applyFill="1" applyBorder="1"/>
    <xf numFmtId="0" fontId="33" fillId="0" borderId="4" xfId="0" applyFont="1" applyBorder="1"/>
    <xf numFmtId="0" fontId="33" fillId="0" borderId="0" xfId="0" applyFont="1" applyFill="1"/>
    <xf numFmtId="4" fontId="33" fillId="0" borderId="0" xfId="0" applyNumberFormat="1" applyFont="1"/>
    <xf numFmtId="0" fontId="33" fillId="0" borderId="0" xfId="0" applyFont="1"/>
    <xf numFmtId="3" fontId="16" fillId="0" borderId="4" xfId="0" applyNumberFormat="1" applyFont="1" applyFill="1" applyBorder="1" applyAlignment="1">
      <alignment horizontal="left"/>
    </xf>
    <xf numFmtId="4" fontId="28" fillId="0" borderId="4" xfId="0" applyNumberFormat="1" applyFont="1" applyFill="1" applyBorder="1" applyAlignment="1">
      <alignment wrapText="1"/>
    </xf>
    <xf numFmtId="4" fontId="29" fillId="0" borderId="5" xfId="0" applyNumberFormat="1" applyFont="1" applyFill="1" applyBorder="1"/>
    <xf numFmtId="4" fontId="28" fillId="2" borderId="4" xfId="0" applyNumberFormat="1" applyFont="1" applyFill="1" applyBorder="1" applyAlignment="1">
      <alignment wrapText="1"/>
    </xf>
    <xf numFmtId="4" fontId="29" fillId="0" borderId="4" xfId="0" applyNumberFormat="1" applyFont="1" applyFill="1" applyBorder="1" applyAlignment="1">
      <alignment wrapText="1"/>
    </xf>
    <xf numFmtId="4" fontId="28" fillId="2" borderId="4" xfId="0" applyNumberFormat="1" applyFont="1" applyFill="1" applyBorder="1" applyAlignment="1"/>
    <xf numFmtId="4" fontId="29" fillId="0" borderId="4" xfId="0" applyNumberFormat="1" applyFont="1" applyFill="1" applyBorder="1" applyAlignment="1"/>
    <xf numFmtId="4" fontId="28" fillId="0" borderId="4" xfId="0" applyNumberFormat="1" applyFont="1" applyFill="1" applyBorder="1" applyAlignment="1"/>
    <xf numFmtId="4" fontId="29" fillId="0" borderId="0" xfId="0" applyNumberFormat="1" applyFont="1" applyBorder="1"/>
    <xf numFmtId="4" fontId="28" fillId="7" borderId="1" xfId="0" applyNumberFormat="1" applyFont="1" applyFill="1" applyBorder="1"/>
    <xf numFmtId="4" fontId="28" fillId="0" borderId="1" xfId="0" applyNumberFormat="1" applyFont="1" applyFill="1" applyBorder="1"/>
    <xf numFmtId="4" fontId="29" fillId="0" borderId="1" xfId="0" applyNumberFormat="1" applyFont="1" applyBorder="1"/>
    <xf numFmtId="4" fontId="28" fillId="4" borderId="4" xfId="0" applyNumberFormat="1" applyFont="1" applyFill="1" applyBorder="1"/>
    <xf numFmtId="4" fontId="28" fillId="4" borderId="4" xfId="0" applyNumberFormat="1" applyFont="1" applyFill="1" applyBorder="1" applyAlignment="1">
      <alignment vertical="center" wrapText="1"/>
    </xf>
    <xf numFmtId="4" fontId="29" fillId="3" borderId="4" xfId="0" applyNumberFormat="1" applyFont="1" applyFill="1" applyBorder="1"/>
    <xf numFmtId="3" fontId="33" fillId="0" borderId="4" xfId="0" applyNumberFormat="1" applyFont="1" applyBorder="1" applyAlignment="1">
      <alignment horizontal="left"/>
    </xf>
    <xf numFmtId="4" fontId="29" fillId="0" borderId="0" xfId="0" applyNumberFormat="1" applyFont="1" applyFill="1" applyBorder="1"/>
    <xf numFmtId="4" fontId="28" fillId="6" borderId="4" xfId="0" applyNumberFormat="1" applyFont="1" applyFill="1" applyBorder="1" applyAlignment="1">
      <alignment wrapText="1"/>
    </xf>
    <xf numFmtId="4" fontId="29" fillId="9" borderId="4" xfId="0" applyNumberFormat="1" applyFont="1" applyFill="1" applyBorder="1"/>
    <xf numFmtId="0" fontId="15" fillId="0" borderId="4" xfId="0" applyFont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3" fontId="15" fillId="3" borderId="4" xfId="0" applyNumberFormat="1" applyFont="1" applyFill="1" applyBorder="1" applyAlignment="1">
      <alignment horizontal="left"/>
    </xf>
    <xf numFmtId="3" fontId="16" fillId="3" borderId="4" xfId="0" applyNumberFormat="1" applyFont="1" applyFill="1" applyBorder="1" applyAlignment="1">
      <alignment horizontal="left"/>
    </xf>
    <xf numFmtId="0" fontId="28" fillId="0" borderId="4" xfId="0" applyFont="1" applyFill="1" applyBorder="1" applyAlignment="1">
      <alignment wrapText="1"/>
    </xf>
    <xf numFmtId="0" fontId="28" fillId="2" borderId="4" xfId="0" applyFont="1" applyFill="1" applyBorder="1" applyAlignment="1">
      <alignment horizontal="left"/>
    </xf>
    <xf numFmtId="3" fontId="16" fillId="0" borderId="4" xfId="0" applyNumberFormat="1" applyFont="1" applyBorder="1" applyAlignment="1">
      <alignment horizontal="left"/>
    </xf>
    <xf numFmtId="0" fontId="16" fillId="0" borderId="4" xfId="0" applyFont="1" applyFill="1" applyBorder="1"/>
    <xf numFmtId="0" fontId="28" fillId="2" borderId="4" xfId="0" applyFont="1" applyFill="1" applyBorder="1"/>
    <xf numFmtId="0" fontId="28" fillId="0" borderId="4" xfId="0" applyFont="1" applyFill="1" applyBorder="1"/>
    <xf numFmtId="3" fontId="15" fillId="0" borderId="4" xfId="0" applyNumberFormat="1" applyFont="1" applyBorder="1"/>
    <xf numFmtId="14" fontId="29" fillId="0" borderId="4" xfId="0" applyNumberFormat="1" applyFont="1" applyFill="1" applyBorder="1"/>
    <xf numFmtId="0" fontId="29" fillId="0" borderId="4" xfId="0" applyFont="1" applyFill="1" applyBorder="1" applyAlignment="1">
      <alignment horizontal="left"/>
    </xf>
    <xf numFmtId="0" fontId="29" fillId="0" borderId="4" xfId="0" applyFont="1" applyFill="1" applyBorder="1" applyAlignment="1">
      <alignment wrapText="1"/>
    </xf>
    <xf numFmtId="14" fontId="15" fillId="0" borderId="4" xfId="0" applyNumberFormat="1" applyFont="1" applyFill="1" applyBorder="1"/>
    <xf numFmtId="3" fontId="29" fillId="0" borderId="4" xfId="0" applyNumberFormat="1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0" borderId="4" xfId="0" applyNumberFormat="1" applyFont="1" applyFill="1" applyBorder="1"/>
    <xf numFmtId="0" fontId="29" fillId="3" borderId="4" xfId="0" applyFont="1" applyFill="1" applyBorder="1"/>
    <xf numFmtId="0" fontId="33" fillId="0" borderId="0" xfId="0" applyFont="1" applyBorder="1"/>
    <xf numFmtId="0" fontId="29" fillId="4" borderId="4" xfId="0" applyFont="1" applyFill="1" applyBorder="1" applyAlignment="1">
      <alignment horizontal="left"/>
    </xf>
    <xf numFmtId="4" fontId="29" fillId="0" borderId="1" xfId="0" applyNumberFormat="1" applyFont="1" applyFill="1" applyBorder="1"/>
    <xf numFmtId="4" fontId="29" fillId="4" borderId="4" xfId="0" applyNumberFormat="1" applyFont="1" applyFill="1" applyBorder="1"/>
    <xf numFmtId="0" fontId="33" fillId="0" borderId="4" xfId="0" applyFont="1" applyBorder="1" applyAlignment="1">
      <alignment horizontal="left"/>
    </xf>
    <xf numFmtId="2" fontId="15" fillId="0" borderId="4" xfId="0" applyNumberFormat="1" applyFont="1" applyFill="1" applyBorder="1"/>
    <xf numFmtId="0" fontId="15" fillId="5" borderId="4" xfId="0" applyFont="1" applyFill="1" applyBorder="1" applyAlignment="1">
      <alignment vertical="center"/>
    </xf>
    <xf numFmtId="0" fontId="15" fillId="5" borderId="4" xfId="0" applyFont="1" applyFill="1" applyBorder="1" applyAlignment="1">
      <alignment horizontal="left" vertical="center"/>
    </xf>
    <xf numFmtId="4" fontId="15" fillId="8" borderId="4" xfId="0" applyNumberFormat="1" applyFont="1" applyFill="1" applyBorder="1"/>
    <xf numFmtId="0" fontId="29" fillId="2" borderId="1" xfId="0" applyFont="1" applyFill="1" applyBorder="1" applyAlignment="1">
      <alignment horizontal="left"/>
    </xf>
    <xf numFmtId="0" fontId="29" fillId="4" borderId="1" xfId="0" applyFont="1" applyFill="1" applyBorder="1" applyAlignment="1">
      <alignment horizontal="left"/>
    </xf>
    <xf numFmtId="0" fontId="29" fillId="5" borderId="4" xfId="0" applyFont="1" applyFill="1" applyBorder="1" applyAlignment="1">
      <alignment horizontal="left"/>
    </xf>
    <xf numFmtId="3" fontId="29" fillId="0" borderId="4" xfId="0" applyNumberFormat="1" applyFont="1" applyBorder="1" applyAlignment="1">
      <alignment horizontal="left"/>
    </xf>
    <xf numFmtId="0" fontId="29" fillId="0" borderId="5" xfId="0" applyFont="1" applyFill="1" applyBorder="1" applyAlignment="1">
      <alignment horizontal="left"/>
    </xf>
    <xf numFmtId="0" fontId="29" fillId="0" borderId="6" xfId="0" applyFont="1" applyFill="1" applyBorder="1"/>
    <xf numFmtId="0" fontId="34" fillId="0" borderId="4" xfId="0" applyFont="1" applyBorder="1"/>
    <xf numFmtId="3" fontId="29" fillId="2" borderId="4" xfId="0" applyNumberFormat="1" applyFont="1" applyFill="1" applyBorder="1"/>
    <xf numFmtId="0" fontId="29" fillId="4" borderId="1" xfId="0" applyFont="1" applyFill="1" applyBorder="1"/>
    <xf numFmtId="3" fontId="34" fillId="0" borderId="4" xfId="0" applyNumberFormat="1" applyFont="1" applyFill="1" applyBorder="1"/>
    <xf numFmtId="3" fontId="29" fillId="4" borderId="4" xfId="0" applyNumberFormat="1" applyFont="1" applyFill="1" applyBorder="1"/>
    <xf numFmtId="3" fontId="34" fillId="5" borderId="4" xfId="0" applyNumberFormat="1" applyFont="1" applyFill="1" applyBorder="1"/>
    <xf numFmtId="3" fontId="29" fillId="5" borderId="4" xfId="0" applyNumberFormat="1" applyFont="1" applyFill="1" applyBorder="1"/>
    <xf numFmtId="0" fontId="29" fillId="0" borderId="0" xfId="0" applyFont="1" applyBorder="1"/>
    <xf numFmtId="0" fontId="34" fillId="0" borderId="0" xfId="0" applyFont="1"/>
    <xf numFmtId="3" fontId="34" fillId="0" borderId="0" xfId="0" applyNumberFormat="1" applyFont="1"/>
    <xf numFmtId="3" fontId="32" fillId="0" borderId="0" xfId="0" applyNumberFormat="1" applyFont="1" applyFill="1" applyBorder="1"/>
    <xf numFmtId="0" fontId="28" fillId="0" borderId="1" xfId="0" applyFont="1" applyFill="1" applyBorder="1"/>
    <xf numFmtId="0" fontId="28" fillId="2" borderId="1" xfId="0" applyFont="1" applyFill="1" applyBorder="1"/>
    <xf numFmtId="0" fontId="28" fillId="4" borderId="4" xfId="0" applyFont="1" applyFill="1" applyBorder="1" applyAlignment="1">
      <alignment horizontal="left"/>
    </xf>
    <xf numFmtId="0" fontId="28" fillId="4" borderId="1" xfId="0" applyFont="1" applyFill="1" applyBorder="1"/>
    <xf numFmtId="3" fontId="28" fillId="4" borderId="4" xfId="0" applyNumberFormat="1" applyFont="1" applyFill="1" applyBorder="1"/>
    <xf numFmtId="3" fontId="28" fillId="5" borderId="4" xfId="0" applyNumberFormat="1" applyFont="1" applyFill="1" applyBorder="1"/>
    <xf numFmtId="14" fontId="28" fillId="2" borderId="4" xfId="0" applyNumberFormat="1" applyFont="1" applyFill="1" applyBorder="1"/>
    <xf numFmtId="0" fontId="28" fillId="2" borderId="4" xfId="0" applyFont="1" applyFill="1" applyBorder="1" applyAlignment="1">
      <alignment wrapText="1"/>
    </xf>
    <xf numFmtId="0" fontId="28" fillId="3" borderId="4" xfId="0" applyFont="1" applyFill="1" applyBorder="1" applyAlignment="1">
      <alignment horizontal="left"/>
    </xf>
    <xf numFmtId="0" fontId="37" fillId="0" borderId="4" xfId="0" applyFont="1" applyBorder="1"/>
    <xf numFmtId="3" fontId="28" fillId="3" borderId="4" xfId="0" applyNumberFormat="1" applyFont="1" applyFill="1" applyBorder="1" applyAlignment="1">
      <alignment horizontal="left"/>
    </xf>
    <xf numFmtId="0" fontId="30" fillId="0" borderId="0" xfId="0" applyFont="1" applyFill="1" applyBorder="1"/>
    <xf numFmtId="0" fontId="30" fillId="0" borderId="0" xfId="0" applyFont="1"/>
    <xf numFmtId="3" fontId="28" fillId="0" borderId="4" xfId="0" applyNumberFormat="1" applyFont="1" applyFill="1" applyBorder="1" applyAlignment="1">
      <alignment horizontal="left"/>
    </xf>
    <xf numFmtId="0" fontId="28" fillId="2" borderId="4" xfId="0" applyNumberFormat="1" applyFont="1" applyFill="1" applyBorder="1"/>
    <xf numFmtId="0" fontId="39" fillId="0" borderId="0" xfId="0" applyFont="1" applyFill="1" applyBorder="1"/>
    <xf numFmtId="0" fontId="39" fillId="0" borderId="0" xfId="0" applyFont="1"/>
    <xf numFmtId="0" fontId="40" fillId="0" borderId="0" xfId="0" applyFont="1" applyFill="1" applyBorder="1"/>
    <xf numFmtId="0" fontId="40" fillId="0" borderId="0" xfId="0" applyFont="1"/>
    <xf numFmtId="0" fontId="41" fillId="0" borderId="0" xfId="0" applyFont="1" applyAlignment="1">
      <alignment horizontal="left"/>
    </xf>
    <xf numFmtId="0" fontId="29" fillId="0" borderId="4" xfId="0" applyFont="1" applyBorder="1" applyAlignment="1">
      <alignment horizontal="left"/>
    </xf>
    <xf numFmtId="0" fontId="29" fillId="3" borderId="4" xfId="0" applyFont="1" applyFill="1" applyBorder="1" applyAlignment="1">
      <alignment wrapText="1"/>
    </xf>
    <xf numFmtId="0" fontId="28" fillId="3" borderId="4" xfId="0" applyFont="1" applyFill="1" applyBorder="1" applyAlignment="1">
      <alignment wrapText="1"/>
    </xf>
    <xf numFmtId="0" fontId="28" fillId="0" borderId="4" xfId="0" applyFont="1" applyBorder="1"/>
    <xf numFmtId="0" fontId="34" fillId="0" borderId="0" xfId="0" applyFont="1" applyBorder="1"/>
    <xf numFmtId="0" fontId="29" fillId="5" borderId="4" xfId="0" applyFont="1" applyFill="1" applyBorder="1" applyAlignment="1">
      <alignment vertical="center" wrapText="1"/>
    </xf>
    <xf numFmtId="0" fontId="34" fillId="0" borderId="4" xfId="0" applyFont="1" applyBorder="1" applyAlignment="1">
      <alignment wrapText="1"/>
    </xf>
    <xf numFmtId="0" fontId="40" fillId="0" borderId="0" xfId="0" applyFont="1" applyBorder="1"/>
    <xf numFmtId="0" fontId="3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164" fontId="36" fillId="0" borderId="0" xfId="1" applyNumberFormat="1" applyFont="1" applyFill="1" applyBorder="1"/>
    <xf numFmtId="4" fontId="14" fillId="0" borderId="0" xfId="1" applyNumberFormat="1" applyFont="1" applyFill="1" applyBorder="1" applyAlignment="1">
      <alignment wrapText="1"/>
    </xf>
    <xf numFmtId="4" fontId="14" fillId="0" borderId="0" xfId="0" applyNumberFormat="1" applyFont="1" applyFill="1" applyBorder="1" applyAlignment="1">
      <alignment wrapText="1"/>
    </xf>
    <xf numFmtId="0" fontId="14" fillId="0" borderId="0" xfId="0" applyFont="1" applyFill="1" applyBorder="1"/>
    <xf numFmtId="4" fontId="42" fillId="0" borderId="0" xfId="1" applyNumberFormat="1" applyFont="1" applyFill="1" applyBorder="1"/>
    <xf numFmtId="4" fontId="42" fillId="0" borderId="0" xfId="0" applyNumberFormat="1" applyFont="1" applyFill="1" applyBorder="1"/>
    <xf numFmtId="0" fontId="16" fillId="4" borderId="4" xfId="0" applyFont="1" applyFill="1" applyBorder="1" applyAlignment="1">
      <alignment vertical="center"/>
    </xf>
    <xf numFmtId="0" fontId="16" fillId="4" borderId="4" xfId="0" applyFont="1" applyFill="1" applyBorder="1" applyAlignment="1">
      <alignment horizontal="left" vertical="center"/>
    </xf>
    <xf numFmtId="0" fontId="28" fillId="4" borderId="4" xfId="0" applyFont="1" applyFill="1" applyBorder="1" applyAlignment="1">
      <alignment vertical="center" wrapText="1"/>
    </xf>
    <xf numFmtId="4" fontId="28" fillId="4" borderId="1" xfId="0" applyNumberFormat="1" applyFont="1" applyFill="1" applyBorder="1"/>
    <xf numFmtId="14" fontId="28" fillId="4" borderId="4" xfId="0" applyNumberFormat="1" applyFont="1" applyFill="1" applyBorder="1"/>
    <xf numFmtId="0" fontId="28" fillId="4" borderId="4" xfId="0" applyFont="1" applyFill="1" applyBorder="1" applyAlignment="1">
      <alignment wrapText="1"/>
    </xf>
    <xf numFmtId="0" fontId="28" fillId="4" borderId="4" xfId="0" applyFont="1" applyFill="1" applyBorder="1"/>
    <xf numFmtId="4" fontId="28" fillId="0" borderId="4" xfId="0" applyNumberFormat="1" applyFont="1" applyFill="1" applyBorder="1" applyAlignment="1">
      <alignment vertical="center" wrapText="1"/>
    </xf>
    <xf numFmtId="0" fontId="0" fillId="0" borderId="4" xfId="0" applyBorder="1"/>
    <xf numFmtId="4" fontId="28" fillId="2" borderId="1" xfId="0" applyNumberFormat="1" applyFont="1" applyFill="1" applyBorder="1"/>
    <xf numFmtId="4" fontId="29" fillId="0" borderId="1" xfId="0" applyNumberFormat="1" applyFont="1" applyFill="1" applyBorder="1" applyAlignment="1">
      <alignment wrapText="1"/>
    </xf>
    <xf numFmtId="4" fontId="28" fillId="0" borderId="1" xfId="0" applyNumberFormat="1" applyFont="1" applyFill="1" applyBorder="1" applyAlignment="1">
      <alignment wrapText="1"/>
    </xf>
    <xf numFmtId="4" fontId="28" fillId="2" borderId="1" xfId="0" applyNumberFormat="1" applyFont="1" applyFill="1" applyBorder="1" applyAlignment="1">
      <alignment wrapText="1"/>
    </xf>
    <xf numFmtId="4" fontId="28" fillId="2" borderId="1" xfId="0" applyNumberFormat="1" applyFont="1" applyFill="1" applyBorder="1" applyAlignment="1"/>
    <xf numFmtId="0" fontId="16" fillId="5" borderId="4" xfId="0" applyFont="1" applyFill="1" applyBorder="1"/>
    <xf numFmtId="0" fontId="16" fillId="5" borderId="4" xfId="0" applyFont="1" applyFill="1" applyBorder="1" applyAlignment="1">
      <alignment horizontal="left"/>
    </xf>
    <xf numFmtId="0" fontId="28" fillId="5" borderId="1" xfId="0" applyFont="1" applyFill="1" applyBorder="1" applyAlignment="1">
      <alignment wrapText="1"/>
    </xf>
    <xf numFmtId="4" fontId="28" fillId="5" borderId="1" xfId="0" applyNumberFormat="1" applyFont="1" applyFill="1" applyBorder="1" applyAlignment="1">
      <alignment wrapText="1"/>
    </xf>
    <xf numFmtId="0" fontId="35" fillId="0" borderId="4" xfId="0" applyFont="1" applyBorder="1"/>
    <xf numFmtId="0" fontId="43" fillId="0" borderId="4" xfId="0" applyFont="1" applyFill="1" applyBorder="1"/>
    <xf numFmtId="0" fontId="43" fillId="0" borderId="0" xfId="0" applyFont="1" applyFill="1" applyBorder="1"/>
    <xf numFmtId="4" fontId="35" fillId="0" borderId="0" xfId="0" applyNumberFormat="1" applyFont="1" applyFill="1" applyBorder="1"/>
    <xf numFmtId="0" fontId="46" fillId="0" borderId="4" xfId="0" applyFont="1" applyFill="1" applyBorder="1" applyAlignment="1">
      <alignment wrapText="1"/>
    </xf>
    <xf numFmtId="4" fontId="45" fillId="0" borderId="0" xfId="0" applyNumberFormat="1" applyFont="1" applyFill="1" applyBorder="1"/>
    <xf numFmtId="0" fontId="28" fillId="6" borderId="4" xfId="0" applyFont="1" applyFill="1" applyBorder="1" applyAlignment="1">
      <alignment horizontal="left"/>
    </xf>
    <xf numFmtId="0" fontId="29" fillId="7" borderId="4" xfId="0" applyFont="1" applyFill="1" applyBorder="1"/>
    <xf numFmtId="0" fontId="29" fillId="8" borderId="4" xfId="0" applyFont="1" applyFill="1" applyBorder="1"/>
    <xf numFmtId="0" fontId="46" fillId="7" borderId="4" xfId="0" applyFont="1" applyFill="1" applyBorder="1" applyAlignment="1">
      <alignment wrapText="1"/>
    </xf>
    <xf numFmtId="0" fontId="46" fillId="8" borderId="4" xfId="0" applyFont="1" applyFill="1" applyBorder="1" applyAlignment="1">
      <alignment wrapText="1"/>
    </xf>
    <xf numFmtId="0" fontId="44" fillId="10" borderId="4" xfId="0" applyFont="1" applyFill="1" applyBorder="1" applyAlignment="1">
      <alignment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7" fillId="11" borderId="9" xfId="0" applyFont="1" applyFill="1" applyBorder="1" applyAlignment="1">
      <alignment horizontal="left"/>
    </xf>
    <xf numFmtId="0" fontId="47" fillId="11" borderId="10" xfId="0" applyFont="1" applyFill="1" applyBorder="1" applyAlignment="1">
      <alignment horizontal="left"/>
    </xf>
    <xf numFmtId="0" fontId="0" fillId="12" borderId="4" xfId="0" applyFill="1" applyBorder="1"/>
    <xf numFmtId="0" fontId="0" fillId="0" borderId="4" xfId="0" applyFill="1" applyBorder="1"/>
    <xf numFmtId="0" fontId="49" fillId="13" borderId="12" xfId="0" applyFont="1" applyFill="1" applyBorder="1" applyAlignment="1">
      <alignment vertical="center" wrapText="1"/>
    </xf>
    <xf numFmtId="0" fontId="49" fillId="13" borderId="4" xfId="0" applyFont="1" applyFill="1" applyBorder="1" applyAlignment="1">
      <alignment horizontal="center" vertical="center" wrapText="1"/>
    </xf>
    <xf numFmtId="0" fontId="49" fillId="13" borderId="4" xfId="0" applyFont="1" applyFill="1" applyBorder="1" applyAlignment="1">
      <alignment horizontal="left" vertical="center" wrapText="1"/>
    </xf>
    <xf numFmtId="0" fontId="49" fillId="13" borderId="4" xfId="0" applyFont="1" applyFill="1" applyBorder="1" applyAlignment="1">
      <alignment vertical="center" wrapText="1"/>
    </xf>
    <xf numFmtId="4" fontId="50" fillId="13" borderId="4" xfId="0" applyNumberFormat="1" applyFont="1" applyFill="1" applyBorder="1"/>
    <xf numFmtId="0" fontId="51" fillId="11" borderId="12" xfId="0" applyFont="1" applyFill="1" applyBorder="1" applyAlignment="1">
      <alignment horizontal="center"/>
    </xf>
    <xf numFmtId="0" fontId="48" fillId="11" borderId="4" xfId="0" applyFont="1" applyFill="1" applyBorder="1" applyAlignment="1">
      <alignment horizontal="center"/>
    </xf>
    <xf numFmtId="4" fontId="28" fillId="11" borderId="4" xfId="0" applyNumberFormat="1" applyFont="1" applyFill="1" applyBorder="1"/>
    <xf numFmtId="0" fontId="53" fillId="0" borderId="12" xfId="0" applyFont="1" applyBorder="1" applyAlignment="1">
      <alignment horizontal="center"/>
    </xf>
    <xf numFmtId="0" fontId="53" fillId="0" borderId="4" xfId="0" applyFont="1" applyBorder="1" applyAlignment="1">
      <alignment horizontal="center"/>
    </xf>
    <xf numFmtId="0" fontId="54" fillId="0" borderId="4" xfId="0" applyFont="1" applyBorder="1" applyAlignment="1">
      <alignment horizontal="center"/>
    </xf>
    <xf numFmtId="0" fontId="55" fillId="0" borderId="4" xfId="0" applyFont="1" applyFill="1" applyBorder="1" applyAlignment="1">
      <alignment horizontal="left"/>
    </xf>
    <xf numFmtId="0" fontId="55" fillId="0" borderId="4" xfId="0" applyFont="1" applyFill="1" applyBorder="1" applyAlignment="1">
      <alignment wrapText="1"/>
    </xf>
    <xf numFmtId="4" fontId="55" fillId="0" borderId="4" xfId="0" applyNumberFormat="1" applyFont="1" applyFill="1" applyBorder="1" applyAlignment="1">
      <alignment wrapText="1"/>
    </xf>
    <xf numFmtId="0" fontId="36" fillId="0" borderId="4" xfId="0" applyFont="1" applyFill="1" applyBorder="1" applyAlignment="1">
      <alignment horizontal="left"/>
    </xf>
    <xf numFmtId="0" fontId="36" fillId="0" borderId="4" xfId="0" applyFont="1" applyFill="1" applyBorder="1" applyAlignment="1">
      <alignment wrapText="1"/>
    </xf>
    <xf numFmtId="4" fontId="36" fillId="0" borderId="1" xfId="0" applyNumberFormat="1" applyFont="1" applyFill="1" applyBorder="1"/>
    <xf numFmtId="3" fontId="36" fillId="0" borderId="4" xfId="0" applyNumberFormat="1" applyFont="1" applyFill="1" applyBorder="1" applyAlignment="1">
      <alignment horizontal="left"/>
    </xf>
    <xf numFmtId="3" fontId="55" fillId="0" borderId="4" xfId="0" applyNumberFormat="1" applyFont="1" applyFill="1" applyBorder="1" applyAlignment="1">
      <alignment horizontal="left"/>
    </xf>
    <xf numFmtId="0" fontId="55" fillId="3" borderId="4" xfId="0" applyFont="1" applyFill="1" applyBorder="1" applyAlignment="1">
      <alignment horizontal="left"/>
    </xf>
    <xf numFmtId="0" fontId="55" fillId="0" borderId="4" xfId="0" applyFont="1" applyFill="1" applyBorder="1"/>
    <xf numFmtId="4" fontId="55" fillId="0" borderId="4" xfId="0" applyNumberFormat="1" applyFont="1" applyFill="1" applyBorder="1"/>
    <xf numFmtId="3" fontId="29" fillId="3" borderId="4" xfId="0" applyNumberFormat="1" applyFont="1" applyFill="1" applyBorder="1" applyAlignment="1">
      <alignment horizontal="left"/>
    </xf>
    <xf numFmtId="3" fontId="36" fillId="3" borderId="4" xfId="0" applyNumberFormat="1" applyFont="1" applyFill="1" applyBorder="1" applyAlignment="1">
      <alignment horizontal="left"/>
    </xf>
    <xf numFmtId="3" fontId="55" fillId="3" borderId="4" xfId="0" applyNumberFormat="1" applyFont="1" applyFill="1" applyBorder="1" applyAlignment="1">
      <alignment horizontal="left"/>
    </xf>
    <xf numFmtId="0" fontId="36" fillId="3" borderId="4" xfId="0" applyFont="1" applyFill="1" applyBorder="1" applyAlignment="1">
      <alignment horizontal="left"/>
    </xf>
    <xf numFmtId="0" fontId="36" fillId="3" borderId="4" xfId="0" applyFont="1" applyFill="1" applyBorder="1" applyAlignment="1">
      <alignment wrapText="1"/>
    </xf>
    <xf numFmtId="4" fontId="29" fillId="0" borderId="6" xfId="0" applyNumberFormat="1" applyFont="1" applyFill="1" applyBorder="1"/>
    <xf numFmtId="3" fontId="36" fillId="0" borderId="4" xfId="0" applyNumberFormat="1" applyFont="1" applyBorder="1" applyAlignment="1">
      <alignment horizontal="left"/>
    </xf>
    <xf numFmtId="4" fontId="36" fillId="0" borderId="1" xfId="0" applyNumberFormat="1" applyFont="1" applyFill="1" applyBorder="1" applyAlignment="1">
      <alignment horizontal="right"/>
    </xf>
    <xf numFmtId="0" fontId="53" fillId="13" borderId="12" xfId="0" applyFont="1" applyFill="1" applyBorder="1" applyAlignment="1">
      <alignment horizontal="center"/>
    </xf>
    <xf numFmtId="0" fontId="53" fillId="13" borderId="4" xfId="0" applyFont="1" applyFill="1" applyBorder="1" applyAlignment="1">
      <alignment horizontal="center"/>
    </xf>
    <xf numFmtId="0" fontId="28" fillId="13" borderId="4" xfId="0" applyFont="1" applyFill="1" applyBorder="1" applyAlignment="1">
      <alignment horizontal="left"/>
    </xf>
    <xf numFmtId="4" fontId="28" fillId="13" borderId="4" xfId="0" applyNumberFormat="1" applyFont="1" applyFill="1" applyBorder="1" applyAlignment="1"/>
    <xf numFmtId="0" fontId="55" fillId="0" borderId="3" xfId="0" applyFont="1" applyFill="1" applyBorder="1" applyAlignment="1">
      <alignment horizontal="left"/>
    </xf>
    <xf numFmtId="3" fontId="55" fillId="0" borderId="3" xfId="0" applyNumberFormat="1" applyFont="1" applyFill="1" applyBorder="1" applyAlignment="1">
      <alignment horizontal="left"/>
    </xf>
    <xf numFmtId="0" fontId="28" fillId="0" borderId="3" xfId="0" applyFont="1" applyFill="1" applyBorder="1" applyAlignment="1">
      <alignment horizontal="left"/>
    </xf>
    <xf numFmtId="0" fontId="29" fillId="0" borderId="3" xfId="0" applyFont="1" applyFill="1" applyBorder="1" applyAlignment="1">
      <alignment horizontal="left"/>
    </xf>
    <xf numFmtId="3" fontId="36" fillId="0" borderId="3" xfId="0" applyNumberFormat="1" applyFont="1" applyFill="1" applyBorder="1" applyAlignment="1">
      <alignment horizontal="left"/>
    </xf>
    <xf numFmtId="0" fontId="29" fillId="0" borderId="0" xfId="0" applyFont="1" applyAlignment="1">
      <alignment horizontal="left"/>
    </xf>
    <xf numFmtId="14" fontId="29" fillId="0" borderId="4" xfId="0" applyNumberFormat="1" applyFont="1" applyBorder="1" applyAlignment="1">
      <alignment horizontal="left"/>
    </xf>
    <xf numFmtId="3" fontId="28" fillId="0" borderId="4" xfId="0" applyNumberFormat="1" applyFont="1" applyBorder="1" applyAlignment="1">
      <alignment horizontal="left"/>
    </xf>
    <xf numFmtId="0" fontId="28" fillId="0" borderId="4" xfId="0" applyFont="1" applyBorder="1" applyAlignment="1">
      <alignment horizontal="left"/>
    </xf>
    <xf numFmtId="4" fontId="29" fillId="0" borderId="1" xfId="0" applyNumberFormat="1" applyFont="1" applyFill="1" applyBorder="1" applyAlignment="1"/>
    <xf numFmtId="0" fontId="55" fillId="13" borderId="4" xfId="0" applyFont="1" applyFill="1" applyBorder="1"/>
    <xf numFmtId="0" fontId="55" fillId="13" borderId="4" xfId="0" applyFont="1" applyFill="1" applyBorder="1" applyAlignment="1">
      <alignment horizontal="left"/>
    </xf>
    <xf numFmtId="0" fontId="55" fillId="13" borderId="4" xfId="0" applyFont="1" applyFill="1" applyBorder="1" applyAlignment="1">
      <alignment wrapText="1"/>
    </xf>
    <xf numFmtId="4" fontId="28" fillId="13" borderId="4" xfId="0" applyNumberFormat="1" applyFont="1" applyFill="1" applyBorder="1" applyAlignment="1">
      <alignment wrapText="1"/>
    </xf>
    <xf numFmtId="0" fontId="36" fillId="13" borderId="4" xfId="0" applyFont="1" applyFill="1" applyBorder="1" applyAlignment="1">
      <alignment horizontal="left"/>
    </xf>
    <xf numFmtId="0" fontId="36" fillId="13" borderId="4" xfId="0" applyFont="1" applyFill="1" applyBorder="1" applyAlignment="1">
      <alignment wrapText="1"/>
    </xf>
    <xf numFmtId="0" fontId="53" fillId="11" borderId="12" xfId="0" applyFont="1" applyFill="1" applyBorder="1" applyAlignment="1">
      <alignment horizontal="center"/>
    </xf>
    <xf numFmtId="0" fontId="53" fillId="11" borderId="4" xfId="0" applyFont="1" applyFill="1" applyBorder="1" applyAlignment="1">
      <alignment horizontal="center" vertical="center"/>
    </xf>
    <xf numFmtId="0" fontId="53" fillId="11" borderId="4" xfId="0" applyFont="1" applyFill="1" applyBorder="1" applyAlignment="1">
      <alignment horizontal="center"/>
    </xf>
    <xf numFmtId="0" fontId="57" fillId="13" borderId="12" xfId="0" applyFont="1" applyFill="1" applyBorder="1" applyAlignment="1">
      <alignment vertical="center" wrapText="1"/>
    </xf>
    <xf numFmtId="0" fontId="57" fillId="13" borderId="4" xfId="0" applyFont="1" applyFill="1" applyBorder="1" applyAlignment="1">
      <alignment horizontal="center" vertical="center" wrapText="1"/>
    </xf>
    <xf numFmtId="0" fontId="57" fillId="13" borderId="4" xfId="0" applyFont="1" applyFill="1" applyBorder="1" applyAlignment="1">
      <alignment horizontal="left" vertical="center" wrapText="1"/>
    </xf>
    <xf numFmtId="0" fontId="57" fillId="13" borderId="4" xfId="0" applyFont="1" applyFill="1" applyBorder="1" applyAlignment="1">
      <alignment vertical="center" wrapText="1"/>
    </xf>
    <xf numFmtId="4" fontId="28" fillId="14" borderId="4" xfId="0" applyNumberFormat="1" applyFont="1" applyFill="1" applyBorder="1"/>
    <xf numFmtId="0" fontId="57" fillId="4" borderId="4" xfId="0" applyFont="1" applyFill="1" applyBorder="1" applyAlignment="1">
      <alignment vertical="center" wrapText="1"/>
    </xf>
    <xf numFmtId="0" fontId="29" fillId="4" borderId="4" xfId="0" applyFont="1" applyFill="1" applyBorder="1"/>
    <xf numFmtId="0" fontId="29" fillId="7" borderId="4" xfId="0" applyFont="1" applyFill="1" applyBorder="1" applyAlignment="1">
      <alignment horizontal="center"/>
    </xf>
    <xf numFmtId="0" fontId="29" fillId="7" borderId="4" xfId="0" applyFont="1" applyFill="1" applyBorder="1" applyAlignment="1">
      <alignment horizontal="left"/>
    </xf>
    <xf numFmtId="0" fontId="29" fillId="7" borderId="4" xfId="0" applyFont="1" applyFill="1" applyBorder="1" applyAlignment="1">
      <alignment wrapText="1"/>
    </xf>
    <xf numFmtId="0" fontId="57" fillId="4" borderId="4" xfId="0" applyFont="1" applyFill="1" applyBorder="1" applyAlignment="1">
      <alignment horizontal="center" vertical="center" wrapText="1"/>
    </xf>
    <xf numFmtId="0" fontId="57" fillId="4" borderId="4" xfId="0" applyFont="1" applyFill="1" applyBorder="1" applyAlignment="1">
      <alignment horizontal="left" vertical="center" wrapText="1"/>
    </xf>
    <xf numFmtId="14" fontId="54" fillId="4" borderId="4" xfId="0" applyNumberFormat="1" applyFont="1" applyFill="1" applyBorder="1" applyAlignment="1">
      <alignment horizontal="center"/>
    </xf>
    <xf numFmtId="3" fontId="29" fillId="7" borderId="4" xfId="0" applyNumberFormat="1" applyFont="1" applyFill="1" applyBorder="1" applyAlignment="1">
      <alignment horizontal="left"/>
    </xf>
    <xf numFmtId="14" fontId="36" fillId="4" borderId="4" xfId="0" applyNumberFormat="1" applyFont="1" applyFill="1" applyBorder="1"/>
    <xf numFmtId="14" fontId="36" fillId="7" borderId="4" xfId="0" applyNumberFormat="1" applyFont="1" applyFill="1" applyBorder="1"/>
    <xf numFmtId="0" fontId="29" fillId="7" borderId="4" xfId="0" applyFont="1" applyFill="1" applyBorder="1" applyAlignment="1">
      <alignment horizontal="left" wrapText="1"/>
    </xf>
    <xf numFmtId="4" fontId="29" fillId="0" borderId="0" xfId="0" applyNumberFormat="1" applyFont="1" applyFill="1"/>
    <xf numFmtId="4" fontId="29" fillId="0" borderId="0" xfId="0" applyNumberFormat="1" applyFont="1"/>
    <xf numFmtId="0" fontId="58" fillId="11" borderId="11" xfId="0" applyFont="1" applyFill="1" applyBorder="1" applyAlignment="1"/>
    <xf numFmtId="0" fontId="58" fillId="11" borderId="2" xfId="0" applyFont="1" applyFill="1" applyBorder="1" applyAlignment="1"/>
    <xf numFmtId="0" fontId="58" fillId="11" borderId="3" xfId="0" applyFont="1" applyFill="1" applyBorder="1" applyAlignment="1"/>
    <xf numFmtId="0" fontId="59" fillId="11" borderId="10" xfId="0" applyFont="1" applyFill="1" applyBorder="1" applyAlignment="1"/>
    <xf numFmtId="0" fontId="0" fillId="0" borderId="13" xfId="0" applyBorder="1"/>
    <xf numFmtId="0" fontId="48" fillId="11" borderId="3" xfId="0" applyFont="1" applyFill="1" applyBorder="1" applyAlignment="1">
      <alignment horizontal="center"/>
    </xf>
    <xf numFmtId="0" fontId="4" fillId="13" borderId="12" xfId="0" applyFont="1" applyFill="1" applyBorder="1"/>
    <xf numFmtId="14" fontId="9" fillId="13" borderId="4" xfId="0" applyNumberFormat="1" applyFont="1" applyFill="1" applyBorder="1" applyAlignment="1">
      <alignment horizontal="center"/>
    </xf>
    <xf numFmtId="0" fontId="28" fillId="13" borderId="0" xfId="0" applyFont="1" applyFill="1" applyAlignment="1">
      <alignment horizontal="center"/>
    </xf>
    <xf numFmtId="4" fontId="4" fillId="0" borderId="0" xfId="0" applyNumberFormat="1" applyFont="1" applyFill="1" applyBorder="1"/>
    <xf numFmtId="0" fontId="4" fillId="0" borderId="12" xfId="0" applyFont="1" applyBorder="1"/>
    <xf numFmtId="0" fontId="4" fillId="0" borderId="4" xfId="0" applyFont="1" applyBorder="1"/>
    <xf numFmtId="0" fontId="60" fillId="0" borderId="4" xfId="0" applyFont="1" applyFill="1" applyBorder="1"/>
    <xf numFmtId="0" fontId="61" fillId="0" borderId="4" xfId="0" applyFont="1" applyFill="1" applyBorder="1" applyAlignment="1">
      <alignment horizontal="left"/>
    </xf>
    <xf numFmtId="0" fontId="36" fillId="0" borderId="4" xfId="0" applyFont="1" applyFill="1" applyBorder="1"/>
    <xf numFmtId="3" fontId="61" fillId="0" borderId="4" xfId="0" applyNumberFormat="1" applyFont="1" applyFill="1" applyBorder="1" applyAlignment="1">
      <alignment horizontal="left"/>
    </xf>
    <xf numFmtId="0" fontId="60" fillId="0" borderId="4" xfId="0" applyFont="1" applyFill="1" applyBorder="1" applyAlignment="1">
      <alignment horizontal="left"/>
    </xf>
    <xf numFmtId="3" fontId="12" fillId="0" borderId="4" xfId="0" applyNumberFormat="1" applyFont="1" applyFill="1" applyBorder="1" applyAlignment="1">
      <alignment horizontal="left"/>
    </xf>
    <xf numFmtId="0" fontId="12" fillId="0" borderId="4" xfId="0" applyFont="1" applyFill="1" applyBorder="1" applyAlignment="1">
      <alignment wrapText="1"/>
    </xf>
    <xf numFmtId="0" fontId="52" fillId="13" borderId="3" xfId="0" applyFont="1" applyFill="1" applyBorder="1" applyAlignment="1">
      <alignment horizontal="center"/>
    </xf>
    <xf numFmtId="0" fontId="28" fillId="13" borderId="4" xfId="0" applyFont="1" applyFill="1" applyBorder="1"/>
    <xf numFmtId="4" fontId="28" fillId="13" borderId="4" xfId="0" applyNumberFormat="1" applyFont="1" applyFill="1" applyBorder="1"/>
    <xf numFmtId="4" fontId="29" fillId="14" borderId="4" xfId="0" applyNumberFormat="1" applyFont="1" applyFill="1" applyBorder="1"/>
    <xf numFmtId="0" fontId="52" fillId="0" borderId="3" xfId="0" applyFont="1" applyBorder="1" applyAlignment="1">
      <alignment horizontal="center"/>
    </xf>
    <xf numFmtId="0" fontId="60" fillId="0" borderId="4" xfId="0" applyFont="1" applyBorder="1"/>
    <xf numFmtId="3" fontId="60" fillId="0" borderId="4" xfId="0" applyNumberFormat="1" applyFont="1" applyFill="1" applyBorder="1" applyAlignment="1">
      <alignment horizontal="left"/>
    </xf>
    <xf numFmtId="0" fontId="9" fillId="0" borderId="0" xfId="0" applyFont="1"/>
    <xf numFmtId="0" fontId="52" fillId="11" borderId="3" xfId="0" applyFont="1" applyFill="1" applyBorder="1" applyAlignment="1">
      <alignment horizontal="center"/>
    </xf>
    <xf numFmtId="3" fontId="9" fillId="0" borderId="0" xfId="0" applyNumberFormat="1" applyFont="1" applyFill="1" applyBorder="1"/>
    <xf numFmtId="0" fontId="53" fillId="0" borderId="12" xfId="0" applyFont="1" applyFill="1" applyBorder="1" applyAlignment="1">
      <alignment horizontal="center"/>
    </xf>
    <xf numFmtId="0" fontId="52" fillId="0" borderId="3" xfId="0" applyFont="1" applyFill="1" applyBorder="1" applyAlignment="1">
      <alignment horizontal="center"/>
    </xf>
    <xf numFmtId="3" fontId="4" fillId="0" borderId="0" xfId="0" applyNumberFormat="1" applyFont="1" applyFill="1" applyBorder="1"/>
    <xf numFmtId="0" fontId="51" fillId="13" borderId="4" xfId="0" applyFont="1" applyFill="1" applyBorder="1" applyAlignment="1">
      <alignment horizontal="center"/>
    </xf>
    <xf numFmtId="0" fontId="62" fillId="13" borderId="4" xfId="0" applyFont="1" applyFill="1" applyBorder="1" applyAlignment="1">
      <alignment horizontal="center"/>
    </xf>
    <xf numFmtId="0" fontId="53" fillId="13" borderId="4" xfId="0" applyFont="1" applyFill="1" applyBorder="1" applyAlignment="1"/>
    <xf numFmtId="0" fontId="54" fillId="0" borderId="4" xfId="0" applyFont="1" applyFill="1" applyBorder="1" applyAlignment="1">
      <alignment horizontal="center"/>
    </xf>
    <xf numFmtId="14" fontId="62" fillId="0" borderId="4" xfId="0" applyNumberFormat="1" applyFont="1" applyFill="1" applyBorder="1" applyAlignment="1">
      <alignment horizontal="left"/>
    </xf>
    <xf numFmtId="3" fontId="63" fillId="0" borderId="4" xfId="0" applyNumberFormat="1" applyFont="1" applyBorder="1" applyAlignment="1">
      <alignment horizontal="left"/>
    </xf>
    <xf numFmtId="0" fontId="36" fillId="0" borderId="4" xfId="0" applyFont="1" applyBorder="1" applyAlignment="1">
      <alignment horizontal="left"/>
    </xf>
    <xf numFmtId="0" fontId="52" fillId="13" borderId="4" xfId="0" applyFont="1" applyFill="1" applyBorder="1" applyAlignment="1">
      <alignment horizontal="center"/>
    </xf>
    <xf numFmtId="14" fontId="62" fillId="13" borderId="4" xfId="0" applyNumberFormat="1" applyFont="1" applyFill="1" applyBorder="1" applyAlignment="1">
      <alignment horizontal="center"/>
    </xf>
    <xf numFmtId="0" fontId="52" fillId="0" borderId="4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2" fillId="0" borderId="8" xfId="0" applyFont="1" applyBorder="1" applyAlignment="1">
      <alignment horizontal="center"/>
    </xf>
    <xf numFmtId="0" fontId="29" fillId="0" borderId="8" xfId="0" applyFont="1" applyBorder="1"/>
    <xf numFmtId="14" fontId="60" fillId="0" borderId="8" xfId="0" applyNumberFormat="1" applyFont="1" applyBorder="1"/>
    <xf numFmtId="3" fontId="63" fillId="0" borderId="8" xfId="0" applyNumberFormat="1" applyFont="1" applyFill="1" applyBorder="1" applyAlignment="1">
      <alignment horizontal="left"/>
    </xf>
    <xf numFmtId="0" fontId="36" fillId="0" borderId="8" xfId="0" applyFont="1" applyFill="1" applyBorder="1" applyAlignment="1">
      <alignment wrapText="1"/>
    </xf>
    <xf numFmtId="14" fontId="60" fillId="0" borderId="4" xfId="0" applyNumberFormat="1" applyFont="1" applyBorder="1"/>
    <xf numFmtId="3" fontId="63" fillId="0" borderId="4" xfId="0" applyNumberFormat="1" applyFont="1" applyFill="1" applyBorder="1" applyAlignment="1">
      <alignment horizontal="left"/>
    </xf>
    <xf numFmtId="0" fontId="4" fillId="0" borderId="13" xfId="0" applyFont="1" applyBorder="1"/>
    <xf numFmtId="0" fontId="49" fillId="4" borderId="4" xfId="0" applyFont="1" applyFill="1" applyBorder="1" applyAlignment="1">
      <alignment vertical="center" wrapText="1"/>
    </xf>
    <xf numFmtId="0" fontId="49" fillId="4" borderId="4" xfId="0" applyFont="1" applyFill="1" applyBorder="1" applyAlignment="1">
      <alignment horizontal="center" vertical="center" wrapText="1"/>
    </xf>
    <xf numFmtId="0" fontId="49" fillId="4" borderId="4" xfId="0" applyFont="1" applyFill="1" applyBorder="1" applyAlignment="1">
      <alignment horizontal="left" vertical="center" wrapText="1"/>
    </xf>
    <xf numFmtId="14" fontId="64" fillId="4" borderId="4" xfId="0" applyNumberFormat="1" applyFont="1" applyFill="1" applyBorder="1"/>
    <xf numFmtId="3" fontId="65" fillId="4" borderId="4" xfId="0" applyNumberFormat="1" applyFont="1" applyFill="1" applyBorder="1" applyAlignment="1">
      <alignment horizontal="left"/>
    </xf>
    <xf numFmtId="0" fontId="66" fillId="4" borderId="4" xfId="0" applyFont="1" applyFill="1" applyBorder="1" applyAlignment="1">
      <alignment wrapText="1"/>
    </xf>
    <xf numFmtId="4" fontId="50" fillId="4" borderId="4" xfId="0" applyNumberFormat="1" applyFont="1" applyFill="1" applyBorder="1"/>
    <xf numFmtId="4" fontId="28" fillId="11" borderId="16" xfId="0" applyNumberFormat="1" applyFont="1" applyFill="1" applyBorder="1"/>
    <xf numFmtId="0" fontId="0" fillId="0" borderId="0" xfId="0" applyAlignment="1">
      <alignment wrapText="1"/>
    </xf>
    <xf numFmtId="0" fontId="28" fillId="0" borderId="0" xfId="0" applyFont="1" applyFill="1"/>
    <xf numFmtId="0" fontId="9" fillId="0" borderId="0" xfId="0" applyFont="1" applyFill="1"/>
    <xf numFmtId="3" fontId="9" fillId="0" borderId="0" xfId="0" applyNumberFormat="1" applyFont="1" applyFill="1"/>
    <xf numFmtId="0" fontId="68" fillId="0" borderId="0" xfId="0" applyFont="1" applyFill="1" applyBorder="1" applyAlignment="1"/>
    <xf numFmtId="16" fontId="0" fillId="0" borderId="0" xfId="0" applyNumberFormat="1" applyFill="1"/>
    <xf numFmtId="0" fontId="47" fillId="11" borderId="17" xfId="0" applyFont="1" applyFill="1" applyBorder="1" applyAlignment="1">
      <alignment horizontal="left"/>
    </xf>
    <xf numFmtId="0" fontId="59" fillId="11" borderId="16" xfId="0" applyFont="1" applyFill="1" applyBorder="1" applyAlignment="1"/>
    <xf numFmtId="0" fontId="0" fillId="0" borderId="12" xfId="0" applyBorder="1"/>
    <xf numFmtId="4" fontId="50" fillId="13" borderId="4" xfId="0" applyNumberFormat="1" applyFont="1" applyFill="1" applyBorder="1" applyAlignment="1"/>
    <xf numFmtId="0" fontId="52" fillId="11" borderId="4" xfId="0" applyFont="1" applyFill="1" applyBorder="1" applyAlignment="1">
      <alignment horizontal="center"/>
    </xf>
    <xf numFmtId="0" fontId="52" fillId="0" borderId="4" xfId="0" applyFont="1" applyFill="1" applyBorder="1" applyAlignment="1">
      <alignment horizontal="center"/>
    </xf>
    <xf numFmtId="0" fontId="53" fillId="0" borderId="4" xfId="0" applyFont="1" applyFill="1" applyBorder="1" applyAlignment="1"/>
    <xf numFmtId="0" fontId="29" fillId="0" borderId="4" xfId="0" applyFont="1" applyFill="1" applyBorder="1" applyAlignment="1"/>
    <xf numFmtId="0" fontId="28" fillId="0" borderId="4" xfId="0" applyFont="1" applyFill="1" applyBorder="1" applyAlignment="1"/>
    <xf numFmtId="4" fontId="50" fillId="13" borderId="1" xfId="0" applyNumberFormat="1" applyFont="1" applyFill="1" applyBorder="1" applyAlignment="1"/>
    <xf numFmtId="0" fontId="49" fillId="4" borderId="14" xfId="0" applyFont="1" applyFill="1" applyBorder="1" applyAlignment="1">
      <alignment vertical="center" wrapText="1"/>
    </xf>
    <xf numFmtId="4" fontId="29" fillId="4" borderId="4" xfId="0" applyNumberFormat="1" applyFont="1" applyFill="1" applyBorder="1" applyAlignment="1"/>
    <xf numFmtId="3" fontId="66" fillId="4" borderId="4" xfId="0" applyNumberFormat="1" applyFont="1" applyFill="1" applyBorder="1" applyAlignment="1">
      <alignment horizontal="left"/>
    </xf>
    <xf numFmtId="0" fontId="18" fillId="0" borderId="0" xfId="0" applyFont="1"/>
    <xf numFmtId="0" fontId="70" fillId="13" borderId="12" xfId="0" applyFont="1" applyFill="1" applyBorder="1" applyAlignment="1">
      <alignment vertical="center" wrapText="1"/>
    </xf>
    <xf numFmtId="0" fontId="70" fillId="13" borderId="4" xfId="0" applyFont="1" applyFill="1" applyBorder="1" applyAlignment="1">
      <alignment horizontal="center" vertical="center" wrapText="1"/>
    </xf>
    <xf numFmtId="0" fontId="70" fillId="13" borderId="4" xfId="0" applyFont="1" applyFill="1" applyBorder="1" applyAlignment="1">
      <alignment horizontal="left" vertical="center" wrapText="1"/>
    </xf>
    <xf numFmtId="0" fontId="29" fillId="0" borderId="12" xfId="0" applyFont="1" applyBorder="1"/>
    <xf numFmtId="0" fontId="55" fillId="0" borderId="0" xfId="0" applyFont="1" applyAlignment="1">
      <alignment horizontal="left"/>
    </xf>
    <xf numFmtId="0" fontId="71" fillId="13" borderId="12" xfId="0" applyFont="1" applyFill="1" applyBorder="1" applyAlignment="1">
      <alignment vertical="center" wrapText="1"/>
    </xf>
    <xf numFmtId="0" fontId="71" fillId="13" borderId="4" xfId="0" applyFont="1" applyFill="1" applyBorder="1" applyAlignment="1">
      <alignment horizontal="center" vertical="center" wrapText="1"/>
    </xf>
    <xf numFmtId="0" fontId="71" fillId="13" borderId="4" xfId="0" applyFont="1" applyFill="1" applyBorder="1" applyAlignment="1">
      <alignment horizontal="left" vertical="center" wrapText="1"/>
    </xf>
    <xf numFmtId="0" fontId="72" fillId="13" borderId="4" xfId="0" applyFont="1" applyFill="1" applyBorder="1" applyAlignment="1">
      <alignment vertical="center" wrapText="1"/>
    </xf>
    <xf numFmtId="14" fontId="63" fillId="4" borderId="4" xfId="0" applyNumberFormat="1" applyFont="1" applyFill="1" applyBorder="1"/>
    <xf numFmtId="3" fontId="36" fillId="4" borderId="4" xfId="0" applyNumberFormat="1" applyFont="1" applyFill="1" applyBorder="1" applyAlignment="1">
      <alignment horizontal="left"/>
    </xf>
    <xf numFmtId="0" fontId="36" fillId="4" borderId="4" xfId="0" applyFont="1" applyFill="1" applyBorder="1" applyAlignment="1">
      <alignment wrapText="1"/>
    </xf>
    <xf numFmtId="4" fontId="29" fillId="4" borderId="8" xfId="0" applyNumberFormat="1" applyFont="1" applyFill="1" applyBorder="1"/>
    <xf numFmtId="0" fontId="29" fillId="4" borderId="18" xfId="0" applyFont="1" applyFill="1" applyBorder="1"/>
    <xf numFmtId="0" fontId="29" fillId="4" borderId="19" xfId="0" applyFont="1" applyFill="1" applyBorder="1"/>
    <xf numFmtId="14" fontId="63" fillId="4" borderId="19" xfId="0" applyNumberFormat="1" applyFont="1" applyFill="1" applyBorder="1"/>
    <xf numFmtId="3" fontId="36" fillId="4" borderId="19" xfId="0" applyNumberFormat="1" applyFont="1" applyFill="1" applyBorder="1" applyAlignment="1">
      <alignment horizontal="left"/>
    </xf>
    <xf numFmtId="4" fontId="28" fillId="11" borderId="4" xfId="0" applyNumberFormat="1" applyFont="1" applyFill="1" applyBorder="1" applyAlignment="1"/>
    <xf numFmtId="3" fontId="74" fillId="0" borderId="20" xfId="0" applyNumberFormat="1" applyFont="1" applyFill="1" applyBorder="1"/>
    <xf numFmtId="0" fontId="20" fillId="0" borderId="0" xfId="0" applyFont="1"/>
    <xf numFmtId="0" fontId="46" fillId="0" borderId="21" xfId="0" applyFont="1" applyBorder="1"/>
    <xf numFmtId="0" fontId="46" fillId="0" borderId="20" xfId="0" applyFont="1" applyBorder="1"/>
    <xf numFmtId="0" fontId="29" fillId="0" borderId="20" xfId="0" applyFont="1" applyFill="1" applyBorder="1" applyAlignment="1">
      <alignment wrapText="1"/>
    </xf>
    <xf numFmtId="0" fontId="46" fillId="0" borderId="0" xfId="0" applyFont="1"/>
    <xf numFmtId="0" fontId="72" fillId="13" borderId="12" xfId="0" applyFont="1" applyFill="1" applyBorder="1" applyAlignment="1">
      <alignment vertical="center" wrapText="1"/>
    </xf>
    <xf numFmtId="0" fontId="72" fillId="13" borderId="4" xfId="0" applyFont="1" applyFill="1" applyBorder="1" applyAlignment="1">
      <alignment horizontal="center" vertical="center" wrapText="1"/>
    </xf>
    <xf numFmtId="0" fontId="72" fillId="13" borderId="4" xfId="0" applyFont="1" applyFill="1" applyBorder="1" applyAlignment="1">
      <alignment horizontal="left" vertical="center" wrapText="1"/>
    </xf>
    <xf numFmtId="4" fontId="75" fillId="13" borderId="4" xfId="0" applyNumberFormat="1" applyFont="1" applyFill="1" applyBorder="1"/>
    <xf numFmtId="4" fontId="75" fillId="13" borderId="1" xfId="0" applyNumberFormat="1" applyFont="1" applyFill="1" applyBorder="1"/>
    <xf numFmtId="0" fontId="60" fillId="4" borderId="4" xfId="0" applyFont="1" applyFill="1" applyBorder="1" applyAlignment="1">
      <alignment horizontal="left"/>
    </xf>
    <xf numFmtId="4" fontId="28" fillId="11" borderId="20" xfId="0" applyNumberFormat="1" applyFont="1" applyFill="1" applyBorder="1"/>
    <xf numFmtId="0" fontId="23" fillId="11" borderId="12" xfId="0" applyFont="1" applyFill="1" applyBorder="1" applyAlignment="1"/>
    <xf numFmtId="4" fontId="28" fillId="12" borderId="4" xfId="0" applyNumberFormat="1" applyFont="1" applyFill="1" applyBorder="1"/>
    <xf numFmtId="0" fontId="23" fillId="13" borderId="12" xfId="0" applyFont="1" applyFill="1" applyBorder="1" applyAlignment="1"/>
    <xf numFmtId="0" fontId="48" fillId="13" borderId="4" xfId="0" applyFont="1" applyFill="1" applyBorder="1" applyAlignment="1">
      <alignment horizontal="center"/>
    </xf>
    <xf numFmtId="0" fontId="23" fillId="0" borderId="12" xfId="0" applyFont="1" applyBorder="1" applyAlignment="1"/>
    <xf numFmtId="0" fontId="48" fillId="0" borderId="4" xfId="0" applyFont="1" applyBorder="1" applyAlignment="1">
      <alignment horizontal="center"/>
    </xf>
    <xf numFmtId="0" fontId="53" fillId="0" borderId="4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9" fillId="13" borderId="14" xfId="0" applyFont="1" applyFill="1" applyBorder="1" applyAlignment="1">
      <alignment vertical="center" wrapText="1"/>
    </xf>
    <xf numFmtId="0" fontId="49" fillId="13" borderId="8" xfId="0" applyFont="1" applyFill="1" applyBorder="1" applyAlignment="1">
      <alignment horizontal="center" vertical="center" wrapText="1"/>
    </xf>
    <xf numFmtId="0" fontId="49" fillId="13" borderId="8" xfId="0" applyFont="1" applyFill="1" applyBorder="1" applyAlignment="1">
      <alignment horizontal="left" vertical="center" wrapText="1"/>
    </xf>
    <xf numFmtId="0" fontId="49" fillId="13" borderId="8" xfId="0" applyFont="1" applyFill="1" applyBorder="1" applyAlignment="1">
      <alignment vertical="center" wrapText="1"/>
    </xf>
    <xf numFmtId="4" fontId="75" fillId="13" borderId="8" xfId="0" applyNumberFormat="1" applyFont="1" applyFill="1" applyBorder="1"/>
    <xf numFmtId="0" fontId="4" fillId="4" borderId="4" xfId="0" applyFont="1" applyFill="1" applyBorder="1"/>
    <xf numFmtId="0" fontId="4" fillId="4" borderId="3" xfId="0" applyFont="1" applyFill="1" applyBorder="1"/>
    <xf numFmtId="14" fontId="10" fillId="4" borderId="4" xfId="0" applyNumberFormat="1" applyFont="1" applyFill="1" applyBorder="1"/>
    <xf numFmtId="3" fontId="10" fillId="4" borderId="4" xfId="0" applyNumberFormat="1" applyFont="1" applyFill="1" applyBorder="1" applyAlignment="1">
      <alignment horizontal="left"/>
    </xf>
    <xf numFmtId="0" fontId="76" fillId="11" borderId="4" xfId="0" applyFont="1" applyFill="1" applyBorder="1" applyAlignment="1">
      <alignment horizontal="left"/>
    </xf>
    <xf numFmtId="0" fontId="52" fillId="11" borderId="4" xfId="0" applyFont="1" applyFill="1" applyBorder="1" applyAlignment="1">
      <alignment horizontal="left"/>
    </xf>
    <xf numFmtId="3" fontId="8" fillId="11" borderId="4" xfId="0" applyNumberFormat="1" applyFont="1" applyFill="1" applyBorder="1"/>
    <xf numFmtId="0" fontId="52" fillId="11" borderId="4" xfId="0" applyFont="1" applyFill="1" applyBorder="1" applyAlignment="1"/>
    <xf numFmtId="0" fontId="76" fillId="0" borderId="4" xfId="0" applyFont="1" applyFill="1" applyBorder="1" applyAlignment="1">
      <alignment horizontal="left"/>
    </xf>
    <xf numFmtId="0" fontId="52" fillId="0" borderId="4" xfId="0" applyFont="1" applyFill="1" applyBorder="1" applyAlignment="1">
      <alignment horizontal="left"/>
    </xf>
    <xf numFmtId="0" fontId="60" fillId="0" borderId="3" xfId="0" applyFont="1" applyFill="1" applyBorder="1"/>
    <xf numFmtId="0" fontId="68" fillId="11" borderId="4" xfId="0" applyFont="1" applyFill="1" applyBorder="1" applyAlignment="1">
      <alignment horizontal="center"/>
    </xf>
    <xf numFmtId="0" fontId="29" fillId="11" borderId="4" xfId="0" applyFont="1" applyFill="1" applyBorder="1"/>
    <xf numFmtId="3" fontId="29" fillId="11" borderId="4" xfId="0" applyNumberFormat="1" applyFont="1" applyFill="1" applyBorder="1"/>
    <xf numFmtId="0" fontId="53" fillId="11" borderId="4" xfId="0" applyFont="1" applyFill="1" applyBorder="1" applyAlignment="1"/>
    <xf numFmtId="0" fontId="0" fillId="7" borderId="4" xfId="0" applyFill="1" applyBorder="1"/>
    <xf numFmtId="14" fontId="66" fillId="4" borderId="4" xfId="0" applyNumberFormat="1" applyFont="1" applyFill="1" applyBorder="1"/>
    <xf numFmtId="0" fontId="0" fillId="4" borderId="4" xfId="0" applyFill="1" applyBorder="1"/>
    <xf numFmtId="0" fontId="66" fillId="7" borderId="4" xfId="0" applyFont="1" applyFill="1" applyBorder="1" applyAlignment="1">
      <alignment horizontal="left"/>
    </xf>
    <xf numFmtId="0" fontId="66" fillId="7" borderId="4" xfId="0" applyFont="1" applyFill="1" applyBorder="1" applyAlignment="1">
      <alignment wrapText="1"/>
    </xf>
    <xf numFmtId="0" fontId="66" fillId="0" borderId="0" xfId="0" applyFont="1"/>
    <xf numFmtId="0" fontId="66" fillId="0" borderId="0" xfId="0" applyFont="1" applyFill="1"/>
    <xf numFmtId="0" fontId="4" fillId="11" borderId="4" xfId="0" applyFont="1" applyFill="1" applyBorder="1"/>
    <xf numFmtId="0" fontId="20" fillId="13" borderId="12" xfId="0" applyFont="1" applyFill="1" applyBorder="1"/>
    <xf numFmtId="0" fontId="4" fillId="13" borderId="4" xfId="0" applyFont="1" applyFill="1" applyBorder="1"/>
    <xf numFmtId="0" fontId="28" fillId="13" borderId="3" xfId="0" applyFont="1" applyFill="1" applyBorder="1"/>
    <xf numFmtId="0" fontId="4" fillId="13" borderId="4" xfId="0" applyFont="1" applyFill="1" applyBorder="1" applyAlignment="1">
      <alignment horizontal="left"/>
    </xf>
    <xf numFmtId="0" fontId="4" fillId="13" borderId="4" xfId="0" applyFont="1" applyFill="1" applyBorder="1" applyAlignment="1">
      <alignment wrapText="1"/>
    </xf>
    <xf numFmtId="0" fontId="61" fillId="0" borderId="3" xfId="0" applyNumberFormat="1" applyFont="1" applyFill="1" applyBorder="1"/>
    <xf numFmtId="0" fontId="60" fillId="0" borderId="3" xfId="0" applyNumberFormat="1" applyFont="1" applyFill="1" applyBorder="1"/>
    <xf numFmtId="0" fontId="20" fillId="4" borderId="14" xfId="0" applyFont="1" applyFill="1" applyBorder="1"/>
    <xf numFmtId="0" fontId="4" fillId="4" borderId="8" xfId="0" applyFont="1" applyFill="1" applyBorder="1"/>
    <xf numFmtId="0" fontId="9" fillId="4" borderId="8" xfId="0" applyFont="1" applyFill="1" applyBorder="1" applyAlignment="1">
      <alignment horizontal="left" vertical="center"/>
    </xf>
    <xf numFmtId="0" fontId="29" fillId="4" borderId="24" xfId="0" applyFont="1" applyFill="1" applyBorder="1" applyAlignment="1">
      <alignment horizontal="left" vertical="center"/>
    </xf>
    <xf numFmtId="0" fontId="29" fillId="4" borderId="25" xfId="0" applyFont="1" applyFill="1" applyBorder="1" applyAlignment="1">
      <alignment horizontal="left" vertical="center"/>
    </xf>
    <xf numFmtId="49" fontId="52" fillId="5" borderId="4" xfId="0" applyNumberFormat="1" applyFont="1" applyFill="1" applyBorder="1" applyAlignment="1">
      <alignment horizontal="center" vertical="center" wrapText="1"/>
    </xf>
    <xf numFmtId="0" fontId="49" fillId="13" borderId="29" xfId="0" applyFont="1" applyFill="1" applyBorder="1" applyAlignment="1">
      <alignment vertical="center" wrapText="1"/>
    </xf>
    <xf numFmtId="0" fontId="49" fillId="13" borderId="5" xfId="0" applyFont="1" applyFill="1" applyBorder="1" applyAlignment="1">
      <alignment horizontal="center" vertical="center" wrapText="1"/>
    </xf>
    <xf numFmtId="0" fontId="49" fillId="13" borderId="5" xfId="0" applyFont="1" applyFill="1" applyBorder="1" applyAlignment="1">
      <alignment horizontal="left" vertical="center" wrapText="1"/>
    </xf>
    <xf numFmtId="0" fontId="49" fillId="13" borderId="30" xfId="0" applyFont="1" applyFill="1" applyBorder="1" applyAlignment="1">
      <alignment vertical="center" wrapText="1"/>
    </xf>
    <xf numFmtId="0" fontId="67" fillId="11" borderId="12" xfId="0" applyFont="1" applyFill="1" applyBorder="1" applyAlignment="1">
      <alignment horizontal="left"/>
    </xf>
    <xf numFmtId="0" fontId="51" fillId="0" borderId="12" xfId="0" applyFont="1" applyBorder="1" applyAlignment="1">
      <alignment horizontal="center"/>
    </xf>
    <xf numFmtId="3" fontId="28" fillId="11" borderId="4" xfId="0" applyNumberFormat="1" applyFont="1" applyFill="1" applyBorder="1"/>
    <xf numFmtId="0" fontId="67" fillId="0" borderId="12" xfId="0" applyFont="1" applyFill="1" applyBorder="1" applyAlignment="1">
      <alignment horizontal="left"/>
    </xf>
    <xf numFmtId="0" fontId="67" fillId="0" borderId="4" xfId="0" applyFont="1" applyFill="1" applyBorder="1" applyAlignment="1">
      <alignment horizontal="left"/>
    </xf>
    <xf numFmtId="0" fontId="67" fillId="5" borderId="12" xfId="0" applyFont="1" applyFill="1" applyBorder="1" applyAlignment="1">
      <alignment horizontal="left"/>
    </xf>
    <xf numFmtId="0" fontId="67" fillId="5" borderId="4" xfId="0" applyFont="1" applyFill="1" applyBorder="1" applyAlignment="1">
      <alignment horizontal="left"/>
    </xf>
    <xf numFmtId="0" fontId="53" fillId="5" borderId="4" xfId="0" applyFont="1" applyFill="1" applyBorder="1" applyAlignment="1">
      <alignment horizontal="center"/>
    </xf>
    <xf numFmtId="0" fontId="53" fillId="5" borderId="4" xfId="0" applyFont="1" applyFill="1" applyBorder="1" applyAlignment="1"/>
    <xf numFmtId="4" fontId="29" fillId="8" borderId="4" xfId="0" applyNumberFormat="1" applyFont="1" applyFill="1" applyBorder="1"/>
    <xf numFmtId="0" fontId="52" fillId="5" borderId="4" xfId="0" applyFont="1" applyFill="1" applyBorder="1" applyAlignment="1">
      <alignment horizontal="center"/>
    </xf>
    <xf numFmtId="4" fontId="28" fillId="8" borderId="4" xfId="0" applyNumberFormat="1" applyFont="1" applyFill="1" applyBorder="1"/>
    <xf numFmtId="0" fontId="0" fillId="0" borderId="31" xfId="0" applyBorder="1"/>
    <xf numFmtId="0" fontId="0" fillId="0" borderId="32" xfId="0" applyBorder="1"/>
    <xf numFmtId="0" fontId="29" fillId="0" borderId="32" xfId="0" applyFont="1" applyFill="1" applyBorder="1"/>
    <xf numFmtId="0" fontId="29" fillId="0" borderId="32" xfId="0" applyFont="1" applyBorder="1" applyAlignment="1">
      <alignment horizontal="left"/>
    </xf>
    <xf numFmtId="0" fontId="29" fillId="0" borderId="32" xfId="0" applyFont="1" applyBorder="1"/>
    <xf numFmtId="0" fontId="51" fillId="0" borderId="0" xfId="0" applyFont="1" applyBorder="1" applyAlignment="1">
      <alignment horizontal="center"/>
    </xf>
    <xf numFmtId="0" fontId="20" fillId="0" borderId="8" xfId="0" applyFont="1" applyBorder="1" applyAlignment="1"/>
    <xf numFmtId="4" fontId="4" fillId="13" borderId="4" xfId="0" applyNumberFormat="1" applyFont="1" applyFill="1" applyBorder="1" applyAlignment="1">
      <alignment vertical="center" wrapText="1"/>
    </xf>
    <xf numFmtId="4" fontId="77" fillId="13" borderId="4" xfId="0" applyNumberFormat="1" applyFont="1" applyFill="1" applyBorder="1"/>
    <xf numFmtId="4" fontId="77" fillId="13" borderId="4" xfId="0" applyNumberFormat="1" applyFont="1" applyFill="1" applyBorder="1" applyAlignment="1">
      <alignment wrapText="1"/>
    </xf>
    <xf numFmtId="0" fontId="4" fillId="13" borderId="4" xfId="0" applyFont="1" applyFill="1" applyBorder="1" applyAlignment="1">
      <alignment vertical="center" wrapText="1"/>
    </xf>
    <xf numFmtId="4" fontId="38" fillId="11" borderId="3" xfId="0" applyNumberFormat="1" applyFont="1" applyFill="1" applyBorder="1" applyAlignment="1"/>
    <xf numFmtId="4" fontId="28" fillId="13" borderId="3" xfId="0" applyNumberFormat="1" applyFont="1" applyFill="1" applyBorder="1" applyAlignment="1"/>
    <xf numFmtId="4" fontId="29" fillId="0" borderId="4" xfId="0" applyNumberFormat="1" applyFont="1" applyBorder="1" applyAlignment="1">
      <alignment horizontal="right"/>
    </xf>
    <xf numFmtId="4" fontId="4" fillId="0" borderId="4" xfId="0" applyNumberFormat="1" applyFont="1" applyBorder="1"/>
    <xf numFmtId="4" fontId="4" fillId="4" borderId="22" xfId="0" applyNumberFormat="1" applyFont="1" applyFill="1" applyBorder="1" applyAlignment="1">
      <alignment horizontal="left" vertical="center"/>
    </xf>
    <xf numFmtId="4" fontId="66" fillId="4" borderId="4" xfId="0" applyNumberFormat="1" applyFont="1" applyFill="1" applyBorder="1" applyAlignment="1">
      <alignment wrapText="1"/>
    </xf>
    <xf numFmtId="4" fontId="77" fillId="14" borderId="4" xfId="0" applyNumberFormat="1" applyFont="1" applyFill="1" applyBorder="1"/>
    <xf numFmtId="4" fontId="77" fillId="13" borderId="4" xfId="0" applyNumberFormat="1" applyFont="1" applyFill="1" applyBorder="1" applyAlignment="1">
      <alignment horizontal="right" wrapText="1"/>
    </xf>
    <xf numFmtId="4" fontId="28" fillId="11" borderId="3" xfId="0" applyNumberFormat="1" applyFont="1" applyFill="1" applyBorder="1" applyAlignment="1"/>
    <xf numFmtId="4" fontId="77" fillId="13" borderId="8" xfId="0" applyNumberFormat="1" applyFont="1" applyFill="1" applyBorder="1" applyAlignment="1">
      <alignment wrapText="1"/>
    </xf>
    <xf numFmtId="0" fontId="4" fillId="11" borderId="10" xfId="0" applyFont="1" applyFill="1" applyBorder="1" applyAlignment="1"/>
    <xf numFmtId="4" fontId="29" fillId="13" borderId="4" xfId="0" applyNumberFormat="1" applyFont="1" applyFill="1" applyBorder="1" applyAlignment="1">
      <alignment vertical="center" wrapText="1"/>
    </xf>
    <xf numFmtId="4" fontId="29" fillId="4" borderId="2" xfId="0" applyNumberFormat="1" applyFont="1" applyFill="1" applyBorder="1" applyAlignment="1"/>
    <xf numFmtId="4" fontId="29" fillId="4" borderId="4" xfId="0" applyNumberFormat="1" applyFont="1" applyFill="1" applyBorder="1" applyAlignment="1">
      <alignment wrapText="1"/>
    </xf>
    <xf numFmtId="4" fontId="29" fillId="7" borderId="4" xfId="0" applyNumberFormat="1" applyFont="1" applyFill="1" applyBorder="1" applyAlignment="1">
      <alignment wrapText="1"/>
    </xf>
    <xf numFmtId="4" fontId="78" fillId="13" borderId="4" xfId="0" applyNumberFormat="1" applyFont="1" applyFill="1" applyBorder="1" applyAlignment="1">
      <alignment horizontal="right" wrapText="1"/>
    </xf>
    <xf numFmtId="4" fontId="4" fillId="13" borderId="4" xfId="0" applyNumberFormat="1" applyFont="1" applyFill="1" applyBorder="1" applyAlignment="1">
      <alignment horizontal="right" wrapText="1"/>
    </xf>
    <xf numFmtId="4" fontId="28" fillId="0" borderId="4" xfId="0" applyNumberFormat="1" applyFont="1" applyBorder="1" applyAlignment="1">
      <alignment horizontal="right"/>
    </xf>
    <xf numFmtId="4" fontId="29" fillId="0" borderId="4" xfId="0" applyNumberFormat="1" applyFont="1" applyFill="1" applyBorder="1" applyAlignment="1">
      <alignment horizontal="right" wrapText="1"/>
    </xf>
    <xf numFmtId="4" fontId="28" fillId="0" borderId="4" xfId="0" applyNumberFormat="1" applyFont="1" applyFill="1" applyBorder="1" applyAlignment="1">
      <alignment horizontal="right" wrapText="1"/>
    </xf>
    <xf numFmtId="4" fontId="37" fillId="11" borderId="3" xfId="0" applyNumberFormat="1" applyFont="1" applyFill="1" applyBorder="1" applyAlignment="1">
      <alignment horizontal="right"/>
    </xf>
    <xf numFmtId="4" fontId="9" fillId="11" borderId="4" xfId="0" applyNumberFormat="1" applyFont="1" applyFill="1" applyBorder="1"/>
    <xf numFmtId="4" fontId="28" fillId="5" borderId="4" xfId="0" applyNumberFormat="1" applyFont="1" applyFill="1" applyBorder="1"/>
    <xf numFmtId="4" fontId="29" fillId="0" borderId="32" xfId="0" applyNumberFormat="1" applyFont="1" applyBorder="1"/>
    <xf numFmtId="4" fontId="33" fillId="0" borderId="0" xfId="0" applyNumberFormat="1" applyFont="1" applyBorder="1"/>
    <xf numFmtId="4" fontId="33" fillId="4" borderId="24" xfId="0" applyNumberFormat="1" applyFont="1" applyFill="1" applyBorder="1" applyAlignment="1"/>
    <xf numFmtId="4" fontId="77" fillId="13" borderId="30" xfId="0" applyNumberFormat="1" applyFont="1" applyFill="1" applyBorder="1" applyAlignment="1">
      <alignment wrapText="1"/>
    </xf>
    <xf numFmtId="0" fontId="18" fillId="0" borderId="0" xfId="0" applyFont="1" applyFill="1" applyBorder="1"/>
    <xf numFmtId="4" fontId="29" fillId="4" borderId="4" xfId="0" applyNumberFormat="1" applyFont="1" applyFill="1" applyBorder="1" applyAlignment="1">
      <alignment horizontal="right" vertical="center" wrapText="1"/>
    </xf>
    <xf numFmtId="4" fontId="29" fillId="4" borderId="2" xfId="0" applyNumberFormat="1" applyFont="1" applyFill="1" applyBorder="1" applyAlignment="1">
      <alignment horizontal="right" vertical="center" wrapText="1"/>
    </xf>
    <xf numFmtId="4" fontId="29" fillId="0" borderId="3" xfId="0" applyNumberFormat="1" applyFont="1" applyFill="1" applyBorder="1" applyAlignment="1"/>
    <xf numFmtId="4" fontId="29" fillId="0" borderId="3" xfId="0" applyNumberFormat="1" applyFont="1" applyFill="1" applyBorder="1" applyAlignment="1">
      <alignment wrapText="1"/>
    </xf>
    <xf numFmtId="4" fontId="29" fillId="4" borderId="2" xfId="0" applyNumberFormat="1" applyFont="1" applyFill="1" applyBorder="1" applyAlignment="1">
      <alignment vertical="center" wrapText="1"/>
    </xf>
    <xf numFmtId="4" fontId="56" fillId="4" borderId="4" xfId="0" applyNumberFormat="1" applyFont="1" applyFill="1" applyBorder="1" applyAlignment="1" applyProtection="1">
      <alignment horizontal="right" vertical="center" wrapText="1"/>
    </xf>
    <xf numFmtId="4" fontId="29" fillId="4" borderId="4" xfId="0" applyNumberFormat="1" applyFont="1" applyFill="1" applyBorder="1" applyAlignment="1">
      <alignment horizontal="right" wrapText="1"/>
    </xf>
    <xf numFmtId="4" fontId="28" fillId="11" borderId="20" xfId="0" applyNumberFormat="1" applyFont="1" applyFill="1" applyBorder="1" applyAlignment="1"/>
    <xf numFmtId="4" fontId="4" fillId="0" borderId="4" xfId="0" applyNumberFormat="1" applyFont="1" applyFill="1" applyBorder="1" applyAlignment="1">
      <alignment wrapText="1"/>
    </xf>
    <xf numFmtId="4" fontId="79" fillId="0" borderId="0" xfId="0" applyNumberFormat="1" applyFont="1"/>
    <xf numFmtId="4" fontId="13" fillId="0" borderId="0" xfId="0" applyNumberFormat="1" applyFont="1"/>
    <xf numFmtId="4" fontId="9" fillId="0" borderId="0" xfId="0" applyNumberFormat="1" applyFont="1" applyFill="1" applyBorder="1"/>
    <xf numFmtId="4" fontId="79" fillId="0" borderId="0" xfId="0" applyNumberFormat="1" applyFont="1" applyFill="1"/>
    <xf numFmtId="4" fontId="34" fillId="7" borderId="4" xfId="0" applyNumberFormat="1" applyFont="1" applyFill="1" applyBorder="1"/>
    <xf numFmtId="4" fontId="34" fillId="0" borderId="4" xfId="0" applyNumberFormat="1" applyFont="1" applyFill="1" applyBorder="1" applyAlignment="1">
      <alignment horizontal="right"/>
    </xf>
    <xf numFmtId="4" fontId="38" fillId="6" borderId="4" xfId="0" applyNumberFormat="1" applyFont="1" applyFill="1" applyBorder="1"/>
    <xf numFmtId="4" fontId="34" fillId="0" borderId="4" xfId="0" applyNumberFormat="1" applyFont="1" applyBorder="1"/>
    <xf numFmtId="0" fontId="38" fillId="0" borderId="4" xfId="0" applyFont="1" applyBorder="1"/>
    <xf numFmtId="4" fontId="38" fillId="0" borderId="4" xfId="0" applyNumberFormat="1" applyFont="1" applyFill="1" applyBorder="1"/>
    <xf numFmtId="4" fontId="38" fillId="7" borderId="4" xfId="0" applyNumberFormat="1" applyFont="1" applyFill="1" applyBorder="1"/>
    <xf numFmtId="0" fontId="34" fillId="8" borderId="4" xfId="0" applyFont="1" applyFill="1" applyBorder="1"/>
    <xf numFmtId="4" fontId="43" fillId="6" borderId="4" xfId="0" applyNumberFormat="1" applyFont="1" applyFill="1" applyBorder="1"/>
    <xf numFmtId="4" fontId="43" fillId="7" borderId="4" xfId="0" applyNumberFormat="1" applyFont="1" applyFill="1" applyBorder="1"/>
    <xf numFmtId="4" fontId="43" fillId="8" borderId="4" xfId="0" applyNumberFormat="1" applyFont="1" applyFill="1" applyBorder="1"/>
    <xf numFmtId="4" fontId="43" fillId="0" borderId="4" xfId="0" applyNumberFormat="1" applyFont="1" applyFill="1" applyBorder="1"/>
    <xf numFmtId="4" fontId="43" fillId="0" borderId="0" xfId="0" applyNumberFormat="1" applyFont="1" applyFill="1" applyBorder="1"/>
    <xf numFmtId="0" fontId="0" fillId="0" borderId="4" xfId="0" applyBorder="1" applyAlignment="1">
      <alignment horizontal="left"/>
    </xf>
    <xf numFmtId="0" fontId="37" fillId="0" borderId="4" xfId="0" applyFont="1" applyBorder="1" applyAlignment="1">
      <alignment horizontal="left"/>
    </xf>
    <xf numFmtId="4" fontId="24" fillId="0" borderId="0" xfId="0" applyNumberFormat="1" applyFont="1" applyFill="1" applyBorder="1"/>
    <xf numFmtId="0" fontId="81" fillId="0" borderId="0" xfId="0" applyFont="1" applyFill="1" applyBorder="1"/>
    <xf numFmtId="4" fontId="81" fillId="0" borderId="0" xfId="0" applyNumberFormat="1" applyFont="1" applyFill="1" applyBorder="1"/>
    <xf numFmtId="0" fontId="82" fillId="0" borderId="0" xfId="0" applyFont="1" applyFill="1" applyBorder="1"/>
    <xf numFmtId="4" fontId="82" fillId="0" borderId="0" xfId="0" applyNumberFormat="1" applyFont="1" applyFill="1" applyBorder="1"/>
    <xf numFmtId="0" fontId="9" fillId="2" borderId="4" xfId="0" applyFont="1" applyFill="1" applyBorder="1"/>
    <xf numFmtId="0" fontId="47" fillId="12" borderId="4" xfId="0" applyFont="1" applyFill="1" applyBorder="1" applyAlignment="1">
      <alignment horizontal="left"/>
    </xf>
    <xf numFmtId="4" fontId="28" fillId="12" borderId="32" xfId="0" applyNumberFormat="1" applyFont="1" applyFill="1" applyBorder="1"/>
    <xf numFmtId="4" fontId="28" fillId="14" borderId="4" xfId="0" applyNumberFormat="1" applyFont="1" applyFill="1" applyBorder="1" applyAlignment="1"/>
    <xf numFmtId="4" fontId="28" fillId="14" borderId="4" xfId="0" applyNumberFormat="1" applyFont="1" applyFill="1" applyBorder="1" applyAlignment="1">
      <alignment wrapText="1"/>
    </xf>
    <xf numFmtId="0" fontId="4" fillId="7" borderId="4" xfId="0" applyFont="1" applyFill="1" applyBorder="1"/>
    <xf numFmtId="4" fontId="77" fillId="14" borderId="1" xfId="0" applyNumberFormat="1" applyFont="1" applyFill="1" applyBorder="1"/>
    <xf numFmtId="0" fontId="9" fillId="0" borderId="4" xfId="0" applyFont="1" applyBorder="1"/>
    <xf numFmtId="3" fontId="15" fillId="7" borderId="4" xfId="0" applyNumberFormat="1" applyFont="1" applyFill="1" applyBorder="1" applyAlignment="1">
      <alignment horizontal="left"/>
    </xf>
    <xf numFmtId="0" fontId="49" fillId="7" borderId="4" xfId="0" applyFont="1" applyFill="1" applyBorder="1" applyAlignment="1">
      <alignment vertical="center" wrapText="1"/>
    </xf>
    <xf numFmtId="0" fontId="49" fillId="7" borderId="4" xfId="0" applyFont="1" applyFill="1" applyBorder="1" applyAlignment="1">
      <alignment horizontal="center" vertical="center" wrapText="1"/>
    </xf>
    <xf numFmtId="0" fontId="49" fillId="7" borderId="4" xfId="0" applyFont="1" applyFill="1" applyBorder="1" applyAlignment="1">
      <alignment horizontal="left" vertical="center" wrapText="1"/>
    </xf>
    <xf numFmtId="14" fontId="64" fillId="7" borderId="4" xfId="0" applyNumberFormat="1" applyFont="1" applyFill="1" applyBorder="1"/>
    <xf numFmtId="0" fontId="59" fillId="11" borderId="4" xfId="0" applyFont="1" applyFill="1" applyBorder="1" applyAlignment="1"/>
    <xf numFmtId="4" fontId="50" fillId="13" borderId="32" xfId="0" applyNumberFormat="1" applyFont="1" applyFill="1" applyBorder="1" applyAlignment="1"/>
    <xf numFmtId="4" fontId="50" fillId="13" borderId="32" xfId="0" applyNumberFormat="1" applyFont="1" applyFill="1" applyBorder="1"/>
    <xf numFmtId="0" fontId="67" fillId="0" borderId="0" xfId="0" applyFont="1" applyFill="1" applyBorder="1" applyAlignment="1">
      <alignment horizontal="left"/>
    </xf>
    <xf numFmtId="3" fontId="8" fillId="0" borderId="0" xfId="0" applyNumberFormat="1" applyFont="1" applyFill="1" applyBorder="1"/>
    <xf numFmtId="3" fontId="8" fillId="11" borderId="34" xfId="0" applyNumberFormat="1" applyFont="1" applyFill="1" applyBorder="1"/>
    <xf numFmtId="49" fontId="52" fillId="5" borderId="1" xfId="0" applyNumberFormat="1" applyFont="1" applyFill="1" applyBorder="1" applyAlignment="1">
      <alignment horizontal="center" vertical="center" wrapText="1"/>
    </xf>
    <xf numFmtId="0" fontId="70" fillId="13" borderId="29" xfId="0" applyFont="1" applyFill="1" applyBorder="1" applyAlignment="1">
      <alignment vertical="center" wrapText="1"/>
    </xf>
    <xf numFmtId="0" fontId="70" fillId="13" borderId="5" xfId="0" applyFont="1" applyFill="1" applyBorder="1" applyAlignment="1">
      <alignment horizontal="center" vertical="center" wrapText="1"/>
    </xf>
    <xf numFmtId="0" fontId="70" fillId="13" borderId="5" xfId="0" applyFont="1" applyFill="1" applyBorder="1" applyAlignment="1">
      <alignment horizontal="left" vertical="center" wrapText="1"/>
    </xf>
    <xf numFmtId="3" fontId="52" fillId="13" borderId="36" xfId="0" applyNumberFormat="1" applyFont="1" applyFill="1" applyBorder="1"/>
    <xf numFmtId="3" fontId="52" fillId="15" borderId="36" xfId="0" applyNumberFormat="1" applyFont="1" applyFill="1" applyBorder="1"/>
    <xf numFmtId="3" fontId="52" fillId="15" borderId="30" xfId="0" applyNumberFormat="1" applyFont="1" applyFill="1" applyBorder="1"/>
    <xf numFmtId="3" fontId="52" fillId="13" borderId="4" xfId="0" applyNumberFormat="1" applyFont="1" applyFill="1" applyBorder="1"/>
    <xf numFmtId="3" fontId="23" fillId="0" borderId="4" xfId="0" applyNumberFormat="1" applyFont="1" applyBorder="1"/>
    <xf numFmtId="3" fontId="23" fillId="0" borderId="1" xfId="0" applyNumberFormat="1" applyFont="1" applyBorder="1"/>
    <xf numFmtId="3" fontId="9" fillId="13" borderId="4" xfId="0" applyNumberFormat="1" applyFont="1" applyFill="1" applyBorder="1"/>
    <xf numFmtId="3" fontId="83" fillId="0" borderId="0" xfId="0" applyNumberFormat="1" applyFont="1" applyFill="1" applyBorder="1"/>
    <xf numFmtId="3" fontId="84" fillId="0" borderId="0" xfId="0" applyNumberFormat="1" applyFont="1" applyFill="1" applyBorder="1"/>
    <xf numFmtId="3" fontId="82" fillId="0" borderId="0" xfId="0" applyNumberFormat="1" applyFont="1" applyFill="1" applyBorder="1"/>
    <xf numFmtId="3" fontId="85" fillId="0" borderId="0" xfId="0" applyNumberFormat="1" applyFont="1" applyFill="1" applyBorder="1"/>
    <xf numFmtId="3" fontId="0" fillId="0" borderId="0" xfId="0" applyNumberFormat="1"/>
    <xf numFmtId="3" fontId="87" fillId="0" borderId="0" xfId="0" applyNumberFormat="1" applyFont="1" applyFill="1" applyBorder="1"/>
    <xf numFmtId="3" fontId="25" fillId="0" borderId="0" xfId="0" applyNumberFormat="1" applyFont="1" applyFill="1" applyBorder="1"/>
    <xf numFmtId="3" fontId="25" fillId="0" borderId="0" xfId="0" applyNumberFormat="1" applyFont="1"/>
    <xf numFmtId="3" fontId="4" fillId="0" borderId="0" xfId="0" applyNumberFormat="1" applyFont="1" applyBorder="1"/>
    <xf numFmtId="3" fontId="4" fillId="0" borderId="4" xfId="0" applyNumberFormat="1" applyFont="1" applyBorder="1"/>
    <xf numFmtId="0" fontId="0" fillId="0" borderId="41" xfId="0" applyBorder="1"/>
    <xf numFmtId="3" fontId="0" fillId="0" borderId="5" xfId="0" applyNumberFormat="1" applyFill="1" applyBorder="1"/>
    <xf numFmtId="3" fontId="18" fillId="11" borderId="4" xfId="0" applyNumberFormat="1" applyFont="1" applyFill="1" applyBorder="1"/>
    <xf numFmtId="0" fontId="89" fillId="0" borderId="0" xfId="0" applyFont="1" applyFill="1"/>
    <xf numFmtId="0" fontId="86" fillId="0" borderId="0" xfId="0" applyFont="1"/>
    <xf numFmtId="0" fontId="85" fillId="0" borderId="4" xfId="0" applyFont="1" applyBorder="1"/>
    <xf numFmtId="0" fontId="89" fillId="0" borderId="4" xfId="0" applyFont="1" applyBorder="1"/>
    <xf numFmtId="0" fontId="86" fillId="0" borderId="4" xfId="0" applyFont="1" applyBorder="1"/>
    <xf numFmtId="0" fontId="34" fillId="0" borderId="4" xfId="0" applyFont="1" applyFill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90" fillId="0" borderId="0" xfId="0" applyFont="1" applyFill="1" applyBorder="1"/>
    <xf numFmtId="0" fontId="91" fillId="0" borderId="0" xfId="0" applyFont="1" applyFill="1" applyBorder="1"/>
    <xf numFmtId="0" fontId="40" fillId="0" borderId="4" xfId="0" applyFont="1" applyBorder="1"/>
    <xf numFmtId="4" fontId="40" fillId="0" borderId="0" xfId="0" applyNumberFormat="1" applyFont="1"/>
    <xf numFmtId="4" fontId="34" fillId="0" borderId="0" xfId="0" applyNumberFormat="1" applyFont="1" applyFill="1" applyBorder="1"/>
    <xf numFmtId="4" fontId="34" fillId="8" borderId="4" xfId="0" applyNumberFormat="1" applyFont="1" applyFill="1" applyBorder="1"/>
    <xf numFmtId="4" fontId="40" fillId="0" borderId="0" xfId="0" applyNumberFormat="1" applyFont="1" applyFill="1" applyBorder="1"/>
    <xf numFmtId="4" fontId="15" fillId="7" borderId="1" xfId="0" applyNumberFormat="1" applyFont="1" applyFill="1" applyBorder="1"/>
    <xf numFmtId="4" fontId="28" fillId="14" borderId="3" xfId="0" applyNumberFormat="1" applyFont="1" applyFill="1" applyBorder="1" applyAlignment="1"/>
    <xf numFmtId="3" fontId="28" fillId="2" borderId="4" xfId="0" applyNumberFormat="1" applyFont="1" applyFill="1" applyBorder="1" applyAlignment="1">
      <alignment horizontal="left"/>
    </xf>
    <xf numFmtId="4" fontId="29" fillId="0" borderId="1" xfId="0" applyNumberFormat="1" applyFont="1" applyFill="1" applyBorder="1" applyAlignment="1">
      <alignment horizontal="right"/>
    </xf>
    <xf numFmtId="4" fontId="29" fillId="0" borderId="1" xfId="0" applyNumberFormat="1" applyFont="1" applyBorder="1" applyAlignment="1"/>
    <xf numFmtId="4" fontId="28" fillId="0" borderId="1" xfId="0" applyNumberFormat="1" applyFont="1" applyFill="1" applyBorder="1" applyAlignment="1"/>
    <xf numFmtId="4" fontId="28" fillId="0" borderId="4" xfId="0" applyNumberFormat="1" applyFont="1" applyBorder="1"/>
    <xf numFmtId="4" fontId="28" fillId="0" borderId="1" xfId="0" applyNumberFormat="1" applyFont="1" applyBorder="1" applyAlignment="1"/>
    <xf numFmtId="4" fontId="28" fillId="2" borderId="7" xfId="0" applyNumberFormat="1" applyFont="1" applyFill="1" applyBorder="1" applyAlignment="1"/>
    <xf numFmtId="4" fontId="29" fillId="0" borderId="1" xfId="0" applyNumberFormat="1" applyFont="1" applyFill="1" applyBorder="1" applyAlignment="1">
      <alignment horizontal="right" wrapText="1"/>
    </xf>
    <xf numFmtId="0" fontId="43" fillId="0" borderId="4" xfId="0" applyFont="1" applyBorder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vertical="center" wrapText="1"/>
    </xf>
    <xf numFmtId="4" fontId="28" fillId="0" borderId="0" xfId="0" applyNumberFormat="1" applyFont="1" applyFill="1" applyBorder="1" applyAlignment="1">
      <alignment vertical="center" wrapText="1"/>
    </xf>
    <xf numFmtId="0" fontId="29" fillId="4" borderId="8" xfId="0" applyFont="1" applyFill="1" applyBorder="1" applyAlignment="1">
      <alignment horizontal="left" vertical="center" wrapText="1"/>
    </xf>
    <xf numFmtId="0" fontId="29" fillId="4" borderId="4" xfId="0" applyFont="1" applyFill="1" applyBorder="1" applyAlignment="1">
      <alignment horizontal="left" vertical="center" wrapText="1"/>
    </xf>
    <xf numFmtId="0" fontId="29" fillId="4" borderId="4" xfId="0" applyFont="1" applyFill="1" applyBorder="1" applyAlignment="1">
      <alignment wrapText="1"/>
    </xf>
    <xf numFmtId="2" fontId="29" fillId="4" borderId="4" xfId="0" applyNumberFormat="1" applyFont="1" applyFill="1" applyBorder="1"/>
    <xf numFmtId="3" fontId="29" fillId="4" borderId="4" xfId="0" applyNumberFormat="1" applyFont="1" applyFill="1" applyBorder="1" applyAlignment="1">
      <alignment horizontal="left"/>
    </xf>
    <xf numFmtId="3" fontId="18" fillId="12" borderId="4" xfId="0" applyNumberFormat="1" applyFont="1" applyFill="1" applyBorder="1"/>
    <xf numFmtId="0" fontId="61" fillId="11" borderId="31" xfId="0" applyFont="1" applyFill="1" applyBorder="1" applyAlignment="1">
      <alignment horizontal="center"/>
    </xf>
    <xf numFmtId="0" fontId="61" fillId="13" borderId="12" xfId="0" applyFont="1" applyFill="1" applyBorder="1" applyAlignment="1">
      <alignment horizontal="center"/>
    </xf>
    <xf numFmtId="0" fontId="61" fillId="0" borderId="12" xfId="0" applyFont="1" applyBorder="1" applyAlignment="1">
      <alignment horizontal="center"/>
    </xf>
    <xf numFmtId="0" fontId="94" fillId="0" borderId="12" xfId="0" applyFont="1" applyBorder="1" applyAlignment="1">
      <alignment horizontal="center"/>
    </xf>
    <xf numFmtId="0" fontId="61" fillId="11" borderId="12" xfId="0" applyFont="1" applyFill="1" applyBorder="1" applyAlignment="1">
      <alignment horizontal="center"/>
    </xf>
    <xf numFmtId="0" fontId="61" fillId="4" borderId="31" xfId="0" applyFont="1" applyFill="1" applyBorder="1" applyAlignment="1">
      <alignment horizontal="center"/>
    </xf>
    <xf numFmtId="0" fontId="61" fillId="0" borderId="12" xfId="0" applyFont="1" applyFill="1" applyBorder="1" applyAlignment="1">
      <alignment horizontal="center"/>
    </xf>
    <xf numFmtId="0" fontId="61" fillId="4" borderId="12" xfId="0" applyFont="1" applyFill="1" applyBorder="1" applyAlignment="1">
      <alignment horizontal="center"/>
    </xf>
    <xf numFmtId="0" fontId="61" fillId="11" borderId="37" xfId="0" applyFont="1" applyFill="1" applyBorder="1" applyAlignment="1">
      <alignment horizontal="center"/>
    </xf>
    <xf numFmtId="0" fontId="28" fillId="11" borderId="32" xfId="0" applyFont="1" applyFill="1" applyBorder="1" applyAlignment="1">
      <alignment horizontal="center"/>
    </xf>
    <xf numFmtId="0" fontId="28" fillId="11" borderId="7" xfId="0" applyFont="1" applyFill="1" applyBorder="1" applyAlignment="1">
      <alignment horizontal="center"/>
    </xf>
    <xf numFmtId="3" fontId="28" fillId="11" borderId="1" xfId="0" applyNumberFormat="1" applyFont="1" applyFill="1" applyBorder="1" applyAlignment="1"/>
    <xf numFmtId="3" fontId="28" fillId="12" borderId="1" xfId="0" applyNumberFormat="1" applyFont="1" applyFill="1" applyBorder="1" applyAlignment="1"/>
    <xf numFmtId="3" fontId="28" fillId="12" borderId="4" xfId="0" applyNumberFormat="1" applyFont="1" applyFill="1" applyBorder="1" applyAlignment="1"/>
    <xf numFmtId="0" fontId="61" fillId="13" borderId="4" xfId="0" applyFont="1" applyFill="1" applyBorder="1" applyAlignment="1">
      <alignment horizontal="center"/>
    </xf>
    <xf numFmtId="0" fontId="29" fillId="13" borderId="4" xfId="0" applyFont="1" applyFill="1" applyBorder="1" applyAlignment="1">
      <alignment horizontal="center"/>
    </xf>
    <xf numFmtId="0" fontId="93" fillId="13" borderId="4" xfId="0" applyFont="1" applyFill="1" applyBorder="1"/>
    <xf numFmtId="0" fontId="28" fillId="13" borderId="4" xfId="0" applyFont="1" applyFill="1" applyBorder="1" applyAlignment="1"/>
    <xf numFmtId="3" fontId="28" fillId="13" borderId="4" xfId="0" applyNumberFormat="1" applyFont="1" applyFill="1" applyBorder="1"/>
    <xf numFmtId="3" fontId="29" fillId="13" borderId="1" xfId="0" applyNumberFormat="1" applyFont="1" applyFill="1" applyBorder="1"/>
    <xf numFmtId="3" fontId="29" fillId="15" borderId="4" xfId="0" applyNumberFormat="1" applyFont="1" applyFill="1" applyBorder="1"/>
    <xf numFmtId="3" fontId="29" fillId="13" borderId="4" xfId="0" applyNumberFormat="1" applyFont="1" applyFill="1" applyBorder="1"/>
    <xf numFmtId="0" fontId="61" fillId="0" borderId="4" xfId="0" applyFont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93" fillId="0" borderId="4" xfId="0" applyFont="1" applyBorder="1"/>
    <xf numFmtId="0" fontId="12" fillId="0" borderId="4" xfId="0" applyFont="1" applyFill="1" applyBorder="1" applyAlignment="1">
      <alignment horizontal="left"/>
    </xf>
    <xf numFmtId="3" fontId="28" fillId="0" borderId="4" xfId="0" applyNumberFormat="1" applyFont="1" applyFill="1" applyBorder="1"/>
    <xf numFmtId="3" fontId="28" fillId="0" borderId="1" xfId="0" applyNumberFormat="1" applyFont="1" applyFill="1" applyBorder="1"/>
    <xf numFmtId="3" fontId="28" fillId="0" borderId="4" xfId="0" applyNumberFormat="1" applyFont="1" applyFill="1" applyBorder="1" applyAlignment="1">
      <alignment horizontal="left" wrapText="1"/>
    </xf>
    <xf numFmtId="0" fontId="93" fillId="0" borderId="4" xfId="0" applyFont="1" applyFill="1" applyBorder="1" applyAlignment="1">
      <alignment horizontal="left"/>
    </xf>
    <xf numFmtId="3" fontId="29" fillId="0" borderId="1" xfId="0" applyNumberFormat="1" applyFont="1" applyFill="1" applyBorder="1"/>
    <xf numFmtId="0" fontId="95" fillId="0" borderId="4" xfId="0" applyFont="1" applyFill="1" applyBorder="1" applyAlignment="1">
      <alignment horizontal="left"/>
    </xf>
    <xf numFmtId="3" fontId="32" fillId="0" borderId="4" xfId="0" applyNumberFormat="1" applyFont="1" applyFill="1" applyBorder="1"/>
    <xf numFmtId="3" fontId="32" fillId="0" borderId="1" xfId="0" applyNumberFormat="1" applyFont="1" applyFill="1" applyBorder="1"/>
    <xf numFmtId="0" fontId="94" fillId="0" borderId="4" xfId="0" applyFont="1" applyBorder="1" applyAlignment="1">
      <alignment horizontal="center"/>
    </xf>
    <xf numFmtId="0" fontId="32" fillId="0" borderId="4" xfId="0" applyFont="1" applyFill="1" applyBorder="1" applyAlignment="1">
      <alignment horizontal="center"/>
    </xf>
    <xf numFmtId="0" fontId="95" fillId="0" borderId="4" xfId="0" applyFont="1" applyBorder="1"/>
    <xf numFmtId="3" fontId="32" fillId="0" borderId="23" xfId="0" applyNumberFormat="1" applyFont="1" applyFill="1" applyBorder="1"/>
    <xf numFmtId="3" fontId="29" fillId="0" borderId="23" xfId="0" applyNumberFormat="1" applyFont="1" applyFill="1" applyBorder="1"/>
    <xf numFmtId="0" fontId="96" fillId="0" borderId="4" xfId="0" applyFont="1" applyFill="1" applyBorder="1" applyAlignment="1">
      <alignment horizontal="left"/>
    </xf>
    <xf numFmtId="3" fontId="97" fillId="0" borderId="4" xfId="0" applyNumberFormat="1" applyFont="1" applyFill="1" applyBorder="1"/>
    <xf numFmtId="3" fontId="97" fillId="0" borderId="1" xfId="0" applyNumberFormat="1" applyFont="1" applyFill="1" applyBorder="1"/>
    <xf numFmtId="0" fontId="12" fillId="0" borderId="4" xfId="0" applyFont="1" applyBorder="1" applyAlignment="1">
      <alignment horizontal="left"/>
    </xf>
    <xf numFmtId="0" fontId="93" fillId="0" borderId="4" xfId="0" applyFont="1" applyBorder="1" applyAlignment="1">
      <alignment horizontal="left"/>
    </xf>
    <xf numFmtId="3" fontId="29" fillId="0" borderId="7" xfId="0" applyNumberFormat="1" applyFont="1" applyFill="1" applyBorder="1"/>
    <xf numFmtId="0" fontId="95" fillId="0" borderId="4" xfId="0" applyFont="1" applyBorder="1" applyAlignment="1">
      <alignment horizontal="left"/>
    </xf>
    <xf numFmtId="3" fontId="32" fillId="0" borderId="7" xfId="0" applyNumberFormat="1" applyFont="1" applyFill="1" applyBorder="1"/>
    <xf numFmtId="14" fontId="93" fillId="0" borderId="4" xfId="0" applyNumberFormat="1" applyFont="1" applyBorder="1"/>
    <xf numFmtId="0" fontId="43" fillId="13" borderId="4" xfId="0" applyFont="1" applyFill="1" applyBorder="1"/>
    <xf numFmtId="3" fontId="98" fillId="0" borderId="1" xfId="0" applyNumberFormat="1" applyFont="1" applyFill="1" applyBorder="1"/>
    <xf numFmtId="3" fontId="98" fillId="0" borderId="4" xfId="0" applyNumberFormat="1" applyFont="1" applyFill="1" applyBorder="1"/>
    <xf numFmtId="3" fontId="28" fillId="13" borderId="1" xfId="0" applyNumberFormat="1" applyFont="1" applyFill="1" applyBorder="1"/>
    <xf numFmtId="3" fontId="28" fillId="15" borderId="4" xfId="0" applyNumberFormat="1" applyFont="1" applyFill="1" applyBorder="1"/>
    <xf numFmtId="0" fontId="93" fillId="0" borderId="8" xfId="0" applyFont="1" applyBorder="1" applyAlignment="1">
      <alignment horizontal="left"/>
    </xf>
    <xf numFmtId="3" fontId="29" fillId="0" borderId="8" xfId="0" applyNumberFormat="1" applyFont="1" applyFill="1" applyBorder="1"/>
    <xf numFmtId="0" fontId="96" fillId="0" borderId="4" xfId="0" applyFont="1" applyBorder="1" applyAlignment="1">
      <alignment horizontal="left"/>
    </xf>
    <xf numFmtId="0" fontId="28" fillId="0" borderId="1" xfId="0" applyFont="1" applyBorder="1"/>
    <xf numFmtId="0" fontId="61" fillId="0" borderId="3" xfId="0" applyFont="1" applyBorder="1" applyAlignment="1">
      <alignment horizontal="center"/>
    </xf>
    <xf numFmtId="14" fontId="93" fillId="0" borderId="1" xfId="0" applyNumberFormat="1" applyFont="1" applyBorder="1"/>
    <xf numFmtId="0" fontId="93" fillId="0" borderId="1" xfId="0" applyFont="1" applyBorder="1" applyAlignment="1">
      <alignment horizontal="left"/>
    </xf>
    <xf numFmtId="3" fontId="29" fillId="0" borderId="2" xfId="0" applyNumberFormat="1" applyFont="1" applyFill="1" applyBorder="1"/>
    <xf numFmtId="0" fontId="29" fillId="0" borderId="1" xfId="0" applyFont="1" applyBorder="1"/>
    <xf numFmtId="0" fontId="61" fillId="11" borderId="3" xfId="0" applyFont="1" applyFill="1" applyBorder="1" applyAlignment="1">
      <alignment horizontal="center"/>
    </xf>
    <xf numFmtId="0" fontId="28" fillId="11" borderId="4" xfId="0" applyFont="1" applyFill="1" applyBorder="1" applyAlignment="1">
      <alignment horizontal="center"/>
    </xf>
    <xf numFmtId="0" fontId="28" fillId="11" borderId="1" xfId="0" applyFont="1" applyFill="1" applyBorder="1" applyAlignment="1">
      <alignment horizontal="center"/>
    </xf>
    <xf numFmtId="0" fontId="28" fillId="11" borderId="1" xfId="0" applyFont="1" applyFill="1" applyBorder="1" applyAlignment="1"/>
    <xf numFmtId="0" fontId="28" fillId="11" borderId="2" xfId="0" applyFont="1" applyFill="1" applyBorder="1" applyAlignment="1"/>
    <xf numFmtId="0" fontId="43" fillId="0" borderId="12" xfId="0" applyFont="1" applyBorder="1"/>
    <xf numFmtId="0" fontId="93" fillId="0" borderId="4" xfId="0" applyFont="1" applyFill="1" applyBorder="1" applyAlignment="1">
      <alignment horizontal="center"/>
    </xf>
    <xf numFmtId="3" fontId="28" fillId="0" borderId="1" xfId="0" applyNumberFormat="1" applyFont="1" applyBorder="1"/>
    <xf numFmtId="3" fontId="29" fillId="0" borderId="1" xfId="0" applyNumberFormat="1" applyFont="1" applyBorder="1"/>
    <xf numFmtId="3" fontId="28" fillId="0" borderId="4" xfId="0" applyNumberFormat="1" applyFont="1" applyBorder="1"/>
    <xf numFmtId="3" fontId="29" fillId="0" borderId="4" xfId="0" applyNumberFormat="1" applyFont="1" applyBorder="1"/>
    <xf numFmtId="0" fontId="99" fillId="0" borderId="4" xfId="0" applyFont="1" applyFill="1" applyBorder="1" applyAlignment="1">
      <alignment horizontal="left"/>
    </xf>
    <xf numFmtId="3" fontId="100" fillId="0" borderId="4" xfId="0" applyNumberFormat="1" applyFont="1" applyFill="1" applyBorder="1"/>
    <xf numFmtId="3" fontId="100" fillId="0" borderId="1" xfId="0" applyNumberFormat="1" applyFont="1" applyBorder="1"/>
    <xf numFmtId="3" fontId="100" fillId="0" borderId="1" xfId="0" applyNumberFormat="1" applyFont="1" applyFill="1" applyBorder="1"/>
    <xf numFmtId="3" fontId="100" fillId="0" borderId="4" xfId="0" applyNumberFormat="1" applyFont="1" applyBorder="1"/>
    <xf numFmtId="0" fontId="101" fillId="0" borderId="4" xfId="0" applyFont="1" applyFill="1" applyBorder="1" applyAlignment="1">
      <alignment horizontal="left"/>
    </xf>
    <xf numFmtId="3" fontId="102" fillId="0" borderId="4" xfId="0" applyNumberFormat="1" applyFont="1" applyFill="1" applyBorder="1"/>
    <xf numFmtId="3" fontId="102" fillId="0" borderId="1" xfId="0" applyNumberFormat="1" applyFont="1" applyBorder="1"/>
    <xf numFmtId="3" fontId="102" fillId="0" borderId="1" xfId="0" applyNumberFormat="1" applyFont="1" applyFill="1" applyBorder="1"/>
    <xf numFmtId="3" fontId="102" fillId="0" borderId="4" xfId="0" applyNumberFormat="1" applyFont="1" applyBorder="1"/>
    <xf numFmtId="0" fontId="43" fillId="0" borderId="14" xfId="0" applyFont="1" applyBorder="1"/>
    <xf numFmtId="0" fontId="43" fillId="0" borderId="8" xfId="0" applyFont="1" applyBorder="1"/>
    <xf numFmtId="0" fontId="93" fillId="0" borderId="8" xfId="0" applyFont="1" applyFill="1" applyBorder="1" applyAlignment="1">
      <alignment horizontal="center"/>
    </xf>
    <xf numFmtId="3" fontId="29" fillId="0" borderId="23" xfId="0" applyNumberFormat="1" applyFont="1" applyBorder="1"/>
    <xf numFmtId="0" fontId="99" fillId="0" borderId="8" xfId="0" applyFont="1" applyFill="1" applyBorder="1" applyAlignment="1">
      <alignment horizontal="left"/>
    </xf>
    <xf numFmtId="3" fontId="100" fillId="0" borderId="8" xfId="0" applyNumberFormat="1" applyFont="1" applyFill="1" applyBorder="1"/>
    <xf numFmtId="3" fontId="100" fillId="0" borderId="23" xfId="0" applyNumberFormat="1" applyFont="1" applyBorder="1"/>
    <xf numFmtId="3" fontId="100" fillId="0" borderId="23" xfId="0" applyNumberFormat="1" applyFont="1" applyFill="1" applyBorder="1"/>
    <xf numFmtId="0" fontId="12" fillId="0" borderId="8" xfId="0" applyFont="1" applyBorder="1" applyAlignment="1">
      <alignment horizontal="left"/>
    </xf>
    <xf numFmtId="3" fontId="28" fillId="0" borderId="8" xfId="0" applyNumberFormat="1" applyFont="1" applyFill="1" applyBorder="1"/>
    <xf numFmtId="0" fontId="99" fillId="0" borderId="8" xfId="0" applyFont="1" applyBorder="1" applyAlignment="1">
      <alignment horizontal="left"/>
    </xf>
    <xf numFmtId="0" fontId="99" fillId="0" borderId="4" xfId="0" applyFont="1" applyBorder="1" applyAlignment="1">
      <alignment horizontal="left"/>
    </xf>
    <xf numFmtId="0" fontId="101" fillId="0" borderId="4" xfId="0" applyFont="1" applyBorder="1" applyAlignment="1">
      <alignment horizontal="left"/>
    </xf>
    <xf numFmtId="3" fontId="102" fillId="0" borderId="23" xfId="0" applyNumberFormat="1" applyFont="1" applyBorder="1"/>
    <xf numFmtId="3" fontId="102" fillId="0" borderId="8" xfId="0" applyNumberFormat="1" applyFont="1" applyFill="1" applyBorder="1"/>
    <xf numFmtId="0" fontId="103" fillId="0" borderId="4" xfId="0" applyFont="1" applyFill="1" applyBorder="1" applyAlignment="1">
      <alignment horizontal="center"/>
    </xf>
    <xf numFmtId="0" fontId="104" fillId="0" borderId="8" xfId="0" applyFont="1" applyBorder="1" applyAlignment="1">
      <alignment horizontal="left"/>
    </xf>
    <xf numFmtId="3" fontId="105" fillId="0" borderId="4" xfId="0" applyNumberFormat="1" applyFont="1" applyFill="1" applyBorder="1"/>
    <xf numFmtId="3" fontId="106" fillId="0" borderId="1" xfId="0" applyNumberFormat="1" applyFont="1" applyFill="1" applyBorder="1"/>
    <xf numFmtId="3" fontId="106" fillId="0" borderId="8" xfId="0" applyNumberFormat="1" applyFont="1" applyFill="1" applyBorder="1"/>
    <xf numFmtId="3" fontId="107" fillId="0" borderId="23" xfId="0" applyNumberFormat="1" applyFont="1" applyBorder="1"/>
    <xf numFmtId="3" fontId="107" fillId="0" borderId="4" xfId="0" applyNumberFormat="1" applyFont="1" applyBorder="1"/>
    <xf numFmtId="3" fontId="29" fillId="0" borderId="25" xfId="0" applyNumberFormat="1" applyFont="1" applyFill="1" applyBorder="1"/>
    <xf numFmtId="3" fontId="29" fillId="0" borderId="0" xfId="0" applyNumberFormat="1" applyFont="1" applyFill="1" applyBorder="1"/>
    <xf numFmtId="1" fontId="43" fillId="0" borderId="4" xfId="0" applyNumberFormat="1" applyFont="1" applyBorder="1"/>
    <xf numFmtId="0" fontId="43" fillId="13" borderId="12" xfId="0" applyFont="1" applyFill="1" applyBorder="1"/>
    <xf numFmtId="14" fontId="93" fillId="13" borderId="4" xfId="0" applyNumberFormat="1" applyFont="1" applyFill="1" applyBorder="1" applyAlignment="1">
      <alignment horizontal="center"/>
    </xf>
    <xf numFmtId="14" fontId="93" fillId="0" borderId="4" xfId="0" applyNumberFormat="1" applyFont="1" applyFill="1" applyBorder="1" applyAlignment="1">
      <alignment horizontal="center"/>
    </xf>
    <xf numFmtId="3" fontId="28" fillId="0" borderId="7" xfId="0" applyNumberFormat="1" applyFont="1" applyFill="1" applyBorder="1" applyAlignment="1"/>
    <xf numFmtId="0" fontId="28" fillId="0" borderId="1" xfId="0" applyFont="1" applyFill="1" applyBorder="1" applyAlignment="1">
      <alignment horizontal="left"/>
    </xf>
    <xf numFmtId="0" fontId="108" fillId="13" borderId="12" xfId="0" applyFont="1" applyFill="1" applyBorder="1"/>
    <xf numFmtId="0" fontId="29" fillId="13" borderId="4" xfId="0" applyFont="1" applyFill="1" applyBorder="1"/>
    <xf numFmtId="0" fontId="108" fillId="13" borderId="4" xfId="0" applyFont="1" applyFill="1" applyBorder="1"/>
    <xf numFmtId="0" fontId="43" fillId="0" borderId="12" xfId="0" applyFont="1" applyFill="1" applyBorder="1"/>
    <xf numFmtId="0" fontId="61" fillId="4" borderId="37" xfId="0" applyFont="1" applyFill="1" applyBorder="1" applyAlignment="1">
      <alignment horizontal="center"/>
    </xf>
    <xf numFmtId="0" fontId="28" fillId="4" borderId="32" xfId="0" applyFont="1" applyFill="1" applyBorder="1" applyAlignment="1">
      <alignment horizontal="center"/>
    </xf>
    <xf numFmtId="0" fontId="28" fillId="4" borderId="7" xfId="0" applyFont="1" applyFill="1" applyBorder="1" applyAlignment="1">
      <alignment horizontal="center"/>
    </xf>
    <xf numFmtId="3" fontId="28" fillId="4" borderId="16" xfId="0" applyNumberFormat="1" applyFont="1" applyFill="1" applyBorder="1" applyAlignment="1"/>
    <xf numFmtId="3" fontId="28" fillId="4" borderId="40" xfId="0" applyNumberFormat="1" applyFont="1" applyFill="1" applyBorder="1" applyAlignment="1"/>
    <xf numFmtId="3" fontId="28" fillId="4" borderId="4" xfId="0" applyNumberFormat="1" applyFont="1" applyFill="1" applyBorder="1" applyAlignment="1"/>
    <xf numFmtId="0" fontId="61" fillId="0" borderId="4" xfId="0" applyFont="1" applyFill="1" applyBorder="1" applyAlignment="1">
      <alignment horizontal="center"/>
    </xf>
    <xf numFmtId="3" fontId="93" fillId="0" borderId="4" xfId="0" applyNumberFormat="1" applyFont="1" applyBorder="1" applyAlignment="1">
      <alignment horizontal="left"/>
    </xf>
    <xf numFmtId="0" fontId="61" fillId="4" borderId="3" xfId="0" applyFont="1" applyFill="1" applyBorder="1" applyAlignment="1">
      <alignment horizontal="center"/>
    </xf>
    <xf numFmtId="0" fontId="28" fillId="4" borderId="4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1" xfId="0" applyFont="1" applyFill="1" applyBorder="1" applyAlignment="1"/>
    <xf numFmtId="0" fontId="28" fillId="4" borderId="2" xfId="0" applyFont="1" applyFill="1" applyBorder="1" applyAlignment="1"/>
    <xf numFmtId="0" fontId="28" fillId="4" borderId="4" xfId="0" applyFont="1" applyFill="1" applyBorder="1" applyAlignment="1"/>
    <xf numFmtId="0" fontId="43" fillId="0" borderId="21" xfId="0" applyFont="1" applyBorder="1"/>
    <xf numFmtId="0" fontId="43" fillId="0" borderId="20" xfId="0" applyFont="1" applyBorder="1"/>
    <xf numFmtId="0" fontId="9" fillId="5" borderId="4" xfId="0" applyFont="1" applyFill="1" applyBorder="1" applyAlignment="1">
      <alignment wrapText="1"/>
    </xf>
    <xf numFmtId="0" fontId="9" fillId="4" borderId="4" xfId="0" applyFont="1" applyFill="1" applyBorder="1" applyAlignment="1">
      <alignment wrapText="1"/>
    </xf>
    <xf numFmtId="0" fontId="9" fillId="17" borderId="42" xfId="0" applyFont="1" applyFill="1" applyBorder="1" applyAlignment="1">
      <alignment wrapText="1"/>
    </xf>
    <xf numFmtId="0" fontId="9" fillId="18" borderId="4" xfId="0" applyFont="1" applyFill="1" applyBorder="1" applyAlignment="1">
      <alignment wrapText="1"/>
    </xf>
    <xf numFmtId="0" fontId="9" fillId="13" borderId="42" xfId="0" applyFont="1" applyFill="1" applyBorder="1" applyAlignment="1">
      <alignment wrapText="1"/>
    </xf>
    <xf numFmtId="0" fontId="9" fillId="13" borderId="4" xfId="0" applyFont="1" applyFill="1" applyBorder="1" applyAlignment="1">
      <alignment wrapText="1"/>
    </xf>
    <xf numFmtId="0" fontId="58" fillId="11" borderId="4" xfId="0" applyFont="1" applyFill="1" applyBorder="1"/>
    <xf numFmtId="3" fontId="9" fillId="5" borderId="4" xfId="0" applyNumberFormat="1" applyFont="1" applyFill="1" applyBorder="1"/>
    <xf numFmtId="3" fontId="9" fillId="4" borderId="4" xfId="0" applyNumberFormat="1" applyFont="1" applyFill="1" applyBorder="1"/>
    <xf numFmtId="3" fontId="9" fillId="17" borderId="42" xfId="0" applyNumberFormat="1" applyFont="1" applyFill="1" applyBorder="1"/>
    <xf numFmtId="3" fontId="9" fillId="18" borderId="4" xfId="0" applyNumberFormat="1" applyFont="1" applyFill="1" applyBorder="1"/>
    <xf numFmtId="3" fontId="9" fillId="13" borderId="42" xfId="0" applyNumberFormat="1" applyFont="1" applyFill="1" applyBorder="1"/>
    <xf numFmtId="3" fontId="9" fillId="17" borderId="4" xfId="0" applyNumberFormat="1" applyFont="1" applyFill="1" applyBorder="1"/>
    <xf numFmtId="0" fontId="110" fillId="0" borderId="4" xfId="0" applyFont="1" applyBorder="1"/>
    <xf numFmtId="3" fontId="4" fillId="0" borderId="42" xfId="0" applyNumberFormat="1" applyFont="1" applyBorder="1"/>
    <xf numFmtId="0" fontId="4" fillId="0" borderId="42" xfId="0" applyFont="1" applyBorder="1"/>
    <xf numFmtId="0" fontId="58" fillId="0" borderId="4" xfId="0" applyFont="1" applyBorder="1"/>
    <xf numFmtId="3" fontId="22" fillId="5" borderId="4" xfId="0" applyNumberFormat="1" applyFont="1" applyFill="1" applyBorder="1"/>
    <xf numFmtId="3" fontId="22" fillId="11" borderId="4" xfId="0" applyNumberFormat="1" applyFont="1" applyFill="1" applyBorder="1"/>
    <xf numFmtId="3" fontId="22" fillId="11" borderId="42" xfId="0" applyNumberFormat="1" applyFont="1" applyFill="1" applyBorder="1"/>
    <xf numFmtId="3" fontId="22" fillId="18" borderId="4" xfId="0" applyNumberFormat="1" applyFont="1" applyFill="1" applyBorder="1"/>
    <xf numFmtId="3" fontId="22" fillId="4" borderId="4" xfId="0" applyNumberFormat="1" applyFont="1" applyFill="1" applyBorder="1"/>
    <xf numFmtId="3" fontId="58" fillId="17" borderId="42" xfId="0" applyNumberFormat="1" applyFont="1" applyFill="1" applyBorder="1"/>
    <xf numFmtId="3" fontId="58" fillId="13" borderId="42" xfId="0" applyNumberFormat="1" applyFont="1" applyFill="1" applyBorder="1"/>
    <xf numFmtId="3" fontId="58" fillId="13" borderId="4" xfId="0" applyNumberFormat="1" applyFont="1" applyFill="1" applyBorder="1"/>
    <xf numFmtId="0" fontId="22" fillId="0" borderId="0" xfId="0" applyFont="1" applyFill="1"/>
    <xf numFmtId="0" fontId="58" fillId="5" borderId="4" xfId="0" applyFont="1" applyFill="1" applyBorder="1"/>
    <xf numFmtId="3" fontId="58" fillId="11" borderId="4" xfId="0" applyNumberFormat="1" applyFont="1" applyFill="1" applyBorder="1"/>
    <xf numFmtId="3" fontId="58" fillId="11" borderId="42" xfId="0" applyNumberFormat="1" applyFont="1" applyFill="1" applyBorder="1"/>
    <xf numFmtId="49" fontId="48" fillId="0" borderId="0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Fill="1" applyBorder="1"/>
    <xf numFmtId="0" fontId="76" fillId="0" borderId="0" xfId="0" applyFont="1" applyFill="1" applyBorder="1"/>
    <xf numFmtId="3" fontId="58" fillId="0" borderId="0" xfId="0" applyNumberFormat="1" applyFont="1" applyFill="1" applyBorder="1"/>
    <xf numFmtId="3" fontId="58" fillId="0" borderId="0" xfId="0" applyNumberFormat="1" applyFont="1" applyFill="1" applyBorder="1" applyAlignment="1"/>
    <xf numFmtId="3" fontId="28" fillId="5" borderId="42" xfId="0" applyNumberFormat="1" applyFont="1" applyFill="1" applyBorder="1"/>
    <xf numFmtId="3" fontId="29" fillId="0" borderId="42" xfId="0" applyNumberFormat="1" applyFont="1" applyBorder="1"/>
    <xf numFmtId="3" fontId="28" fillId="18" borderId="4" xfId="0" applyNumberFormat="1" applyFont="1" applyFill="1" applyBorder="1"/>
    <xf numFmtId="3" fontId="28" fillId="13" borderId="42" xfId="0" applyNumberFormat="1" applyFont="1" applyFill="1" applyBorder="1"/>
    <xf numFmtId="3" fontId="34" fillId="0" borderId="4" xfId="0" applyNumberFormat="1" applyFont="1" applyBorder="1"/>
    <xf numFmtId="3" fontId="34" fillId="0" borderId="42" xfId="0" applyNumberFormat="1" applyFont="1" applyBorder="1"/>
    <xf numFmtId="3" fontId="29" fillId="0" borderId="42" xfId="0" applyNumberFormat="1" applyFont="1" applyFill="1" applyBorder="1"/>
    <xf numFmtId="3" fontId="92" fillId="0" borderId="42" xfId="0" applyNumberFormat="1" applyFont="1" applyBorder="1"/>
    <xf numFmtId="3" fontId="92" fillId="0" borderId="4" xfId="0" applyNumberFormat="1" applyFont="1" applyBorder="1"/>
    <xf numFmtId="0" fontId="36" fillId="0" borderId="20" xfId="0" applyFont="1" applyFill="1" applyBorder="1"/>
    <xf numFmtId="3" fontId="29" fillId="0" borderId="20" xfId="0" applyNumberFormat="1" applyFont="1" applyFill="1" applyBorder="1" applyAlignment="1">
      <alignment horizontal="left"/>
    </xf>
    <xf numFmtId="0" fontId="49" fillId="0" borderId="14" xfId="0" applyFont="1" applyFill="1" applyBorder="1" applyAlignment="1">
      <alignment vertical="center" wrapText="1"/>
    </xf>
    <xf numFmtId="0" fontId="49" fillId="0" borderId="8" xfId="0" applyFont="1" applyFill="1" applyBorder="1" applyAlignment="1">
      <alignment horizontal="center" vertical="center" wrapText="1"/>
    </xf>
    <xf numFmtId="0" fontId="49" fillId="0" borderId="8" xfId="0" applyFont="1" applyFill="1" applyBorder="1" applyAlignment="1">
      <alignment horizontal="left" vertical="center" wrapText="1"/>
    </xf>
    <xf numFmtId="0" fontId="57" fillId="0" borderId="8" xfId="0" applyFont="1" applyFill="1" applyBorder="1" applyAlignment="1">
      <alignment horizontal="left" vertical="center" wrapText="1"/>
    </xf>
    <xf numFmtId="0" fontId="57" fillId="0" borderId="8" xfId="0" applyFont="1" applyFill="1" applyBorder="1" applyAlignment="1">
      <alignment vertical="center" wrapText="1"/>
    </xf>
    <xf numFmtId="3" fontId="0" fillId="0" borderId="4" xfId="0" applyNumberFormat="1" applyBorder="1"/>
    <xf numFmtId="4" fontId="28" fillId="6" borderId="4" xfId="0" applyNumberFormat="1" applyFont="1" applyFill="1" applyBorder="1"/>
    <xf numFmtId="0" fontId="28" fillId="9" borderId="1" xfId="0" applyFont="1" applyFill="1" applyBorder="1"/>
    <xf numFmtId="4" fontId="61" fillId="2" borderId="4" xfId="0" applyNumberFormat="1" applyFont="1" applyFill="1" applyBorder="1"/>
    <xf numFmtId="4" fontId="28" fillId="0" borderId="0" xfId="0" applyNumberFormat="1" applyFont="1" applyFill="1" applyBorder="1" applyAlignment="1">
      <alignment wrapText="1"/>
    </xf>
    <xf numFmtId="4" fontId="28" fillId="7" borderId="4" xfId="0" applyNumberFormat="1" applyFont="1" applyFill="1" applyBorder="1" applyAlignment="1">
      <alignment vertical="center" wrapText="1"/>
    </xf>
    <xf numFmtId="4" fontId="29" fillId="5" borderId="1" xfId="0" applyNumberFormat="1" applyFont="1" applyFill="1" applyBorder="1"/>
    <xf numFmtId="3" fontId="44" fillId="0" borderId="0" xfId="0" applyNumberFormat="1" applyFont="1" applyFill="1" applyBorder="1" applyAlignment="1">
      <alignment wrapText="1"/>
    </xf>
    <xf numFmtId="4" fontId="29" fillId="0" borderId="8" xfId="0" applyNumberFormat="1" applyFont="1" applyFill="1" applyBorder="1"/>
    <xf numFmtId="4" fontId="29" fillId="0" borderId="8" xfId="0" applyNumberFormat="1" applyFont="1" applyFill="1" applyBorder="1" applyAlignment="1">
      <alignment wrapText="1"/>
    </xf>
    <xf numFmtId="4" fontId="9" fillId="0" borderId="4" xfId="0" applyNumberFormat="1" applyFont="1" applyFill="1" applyBorder="1" applyAlignment="1">
      <alignment wrapText="1"/>
    </xf>
    <xf numFmtId="4" fontId="40" fillId="0" borderId="0" xfId="0" applyNumberFormat="1" applyFont="1" applyFill="1"/>
    <xf numFmtId="4" fontId="40" fillId="0" borderId="4" xfId="0" applyNumberFormat="1" applyFont="1" applyFill="1" applyBorder="1"/>
    <xf numFmtId="0" fontId="9" fillId="0" borderId="4" xfId="0" applyFont="1" applyFill="1" applyBorder="1" applyAlignment="1">
      <alignment horizontal="left"/>
    </xf>
    <xf numFmtId="4" fontId="39" fillId="0" borderId="4" xfId="0" applyNumberFormat="1" applyFont="1" applyFill="1" applyBorder="1"/>
    <xf numFmtId="0" fontId="29" fillId="0" borderId="4" xfId="0" applyFont="1" applyFill="1" applyBorder="1" applyAlignment="1">
      <alignment horizontal="left" wrapText="1"/>
    </xf>
    <xf numFmtId="4" fontId="29" fillId="6" borderId="4" xfId="0" applyNumberFormat="1" applyFont="1" applyFill="1" applyBorder="1"/>
    <xf numFmtId="4" fontId="18" fillId="0" borderId="0" xfId="0" applyNumberFormat="1" applyFont="1" applyFill="1" applyBorder="1"/>
    <xf numFmtId="4" fontId="18" fillId="0" borderId="0" xfId="0" applyNumberFormat="1" applyFont="1" applyFill="1" applyBorder="1" applyAlignment="1">
      <alignment wrapText="1"/>
    </xf>
    <xf numFmtId="4" fontId="29" fillId="6" borderId="4" xfId="0" applyNumberFormat="1" applyFont="1" applyFill="1" applyBorder="1" applyAlignment="1">
      <alignment horizontal="right"/>
    </xf>
    <xf numFmtId="4" fontId="29" fillId="7" borderId="4" xfId="0" applyNumberFormat="1" applyFont="1" applyFill="1" applyBorder="1" applyAlignment="1">
      <alignment horizontal="right"/>
    </xf>
    <xf numFmtId="4" fontId="29" fillId="8" borderId="4" xfId="0" applyNumberFormat="1" applyFont="1" applyFill="1" applyBorder="1" applyAlignment="1">
      <alignment horizontal="right" wrapText="1"/>
    </xf>
    <xf numFmtId="4" fontId="44" fillId="0" borderId="4" xfId="0" applyNumberFormat="1" applyFont="1" applyFill="1" applyBorder="1" applyAlignment="1">
      <alignment wrapText="1"/>
    </xf>
    <xf numFmtId="4" fontId="44" fillId="0" borderId="4" xfId="0" applyNumberFormat="1" applyFont="1" applyFill="1" applyBorder="1"/>
    <xf numFmtId="4" fontId="44" fillId="10" borderId="4" xfId="0" applyNumberFormat="1" applyFont="1" applyFill="1" applyBorder="1"/>
    <xf numFmtId="4" fontId="28" fillId="6" borderId="4" xfId="0" applyNumberFormat="1" applyFont="1" applyFill="1" applyBorder="1" applyAlignment="1"/>
    <xf numFmtId="0" fontId="0" fillId="9" borderId="4" xfId="0" applyFill="1" applyBorder="1"/>
    <xf numFmtId="4" fontId="9" fillId="6" borderId="4" xfId="0" applyNumberFormat="1" applyFont="1" applyFill="1" applyBorder="1" applyAlignment="1">
      <alignment horizontal="center" vertical="center" wrapText="1"/>
    </xf>
    <xf numFmtId="4" fontId="50" fillId="14" borderId="4" xfId="0" applyNumberFormat="1" applyFont="1" applyFill="1" applyBorder="1"/>
    <xf numFmtId="4" fontId="28" fillId="11" borderId="1" xfId="0" applyNumberFormat="1" applyFont="1" applyFill="1" applyBorder="1"/>
    <xf numFmtId="0" fontId="28" fillId="12" borderId="4" xfId="0" applyFont="1" applyFill="1" applyBorder="1"/>
    <xf numFmtId="4" fontId="29" fillId="15" borderId="4" xfId="0" applyNumberFormat="1" applyFont="1" applyFill="1" applyBorder="1"/>
    <xf numFmtId="4" fontId="29" fillId="7" borderId="0" xfId="0" applyNumberFormat="1" applyFont="1" applyFill="1"/>
    <xf numFmtId="4" fontId="28" fillId="0" borderId="16" xfId="0" applyNumberFormat="1" applyFont="1" applyFill="1" applyBorder="1"/>
    <xf numFmtId="4" fontId="28" fillId="0" borderId="0" xfId="0" applyNumberFormat="1" applyFont="1" applyFill="1" applyBorder="1"/>
    <xf numFmtId="0" fontId="18" fillId="0" borderId="4" xfId="0" applyFont="1" applyBorder="1"/>
    <xf numFmtId="4" fontId="75" fillId="14" borderId="4" xfId="0" applyNumberFormat="1" applyFont="1" applyFill="1" applyBorder="1"/>
    <xf numFmtId="0" fontId="0" fillId="14" borderId="4" xfId="0" applyFill="1" applyBorder="1"/>
    <xf numFmtId="49" fontId="52" fillId="6" borderId="4" xfId="0" applyNumberFormat="1" applyFont="1" applyFill="1" applyBorder="1" applyAlignment="1">
      <alignment horizontal="center" vertical="center" wrapText="1"/>
    </xf>
    <xf numFmtId="4" fontId="79" fillId="0" borderId="4" xfId="0" applyNumberFormat="1" applyFont="1" applyBorder="1"/>
    <xf numFmtId="0" fontId="40" fillId="7" borderId="4" xfId="0" applyFont="1" applyFill="1" applyBorder="1"/>
    <xf numFmtId="0" fontId="40" fillId="0" borderId="4" xfId="0" applyFont="1" applyFill="1" applyBorder="1"/>
    <xf numFmtId="0" fontId="79" fillId="0" borderId="4" xfId="0" applyFont="1" applyFill="1" applyBorder="1"/>
    <xf numFmtId="0" fontId="79" fillId="0" borderId="0" xfId="0" applyFont="1" applyFill="1"/>
    <xf numFmtId="0" fontId="4" fillId="7" borderId="0" xfId="0" applyFont="1" applyFill="1"/>
    <xf numFmtId="14" fontId="57" fillId="0" borderId="8" xfId="0" applyNumberFormat="1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center" vertical="center" wrapText="1"/>
    </xf>
    <xf numFmtId="49" fontId="52" fillId="9" borderId="4" xfId="0" applyNumberFormat="1" applyFont="1" applyFill="1" applyBorder="1" applyAlignment="1">
      <alignment horizontal="center" vertical="center" wrapText="1"/>
    </xf>
    <xf numFmtId="4" fontId="9" fillId="9" borderId="4" xfId="0" applyNumberFormat="1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/>
    </xf>
    <xf numFmtId="4" fontId="28" fillId="0" borderId="3" xfId="0" applyNumberFormat="1" applyFont="1" applyFill="1" applyBorder="1" applyAlignment="1">
      <alignment horizontal="center"/>
    </xf>
    <xf numFmtId="0" fontId="39" fillId="0" borderId="1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4" fontId="39" fillId="0" borderId="1" xfId="0" applyNumberFormat="1" applyFont="1" applyFill="1" applyBorder="1" applyAlignment="1">
      <alignment horizontal="center"/>
    </xf>
    <xf numFmtId="4" fontId="39" fillId="0" borderId="4" xfId="0" applyNumberFormat="1" applyFont="1" applyFill="1" applyBorder="1" applyAlignment="1">
      <alignment horizontal="center"/>
    </xf>
    <xf numFmtId="0" fontId="4" fillId="0" borderId="0" xfId="0" applyFont="1" applyFill="1"/>
    <xf numFmtId="4" fontId="26" fillId="0" borderId="0" xfId="0" applyNumberFormat="1" applyFont="1" applyFill="1" applyBorder="1"/>
    <xf numFmtId="0" fontId="37" fillId="0" borderId="0" xfId="0" applyFont="1" applyFill="1"/>
    <xf numFmtId="4" fontId="29" fillId="0" borderId="5" xfId="0" applyNumberFormat="1" applyFont="1" applyFill="1" applyBorder="1" applyAlignment="1">
      <alignment wrapText="1"/>
    </xf>
    <xf numFmtId="3" fontId="23" fillId="0" borderId="4" xfId="0" applyNumberFormat="1" applyFont="1" applyFill="1" applyBorder="1"/>
    <xf numFmtId="3" fontId="34" fillId="0" borderId="1" xfId="0" applyNumberFormat="1" applyFont="1" applyBorder="1"/>
    <xf numFmtId="3" fontId="113" fillId="0" borderId="1" xfId="0" applyNumberFormat="1" applyFont="1" applyFill="1" applyBorder="1"/>
    <xf numFmtId="0" fontId="79" fillId="0" borderId="0" xfId="0" applyFont="1"/>
    <xf numFmtId="3" fontId="34" fillId="0" borderId="8" xfId="0" applyNumberFormat="1" applyFont="1" applyFill="1" applyBorder="1"/>
    <xf numFmtId="0" fontId="34" fillId="0" borderId="4" xfId="0" applyFont="1" applyFill="1" applyBorder="1"/>
    <xf numFmtId="3" fontId="28" fillId="0" borderId="23" xfId="0" applyNumberFormat="1" applyFont="1" applyFill="1" applyBorder="1" applyAlignment="1" applyProtection="1">
      <alignment horizontal="right" vertical="center" wrapText="1"/>
    </xf>
    <xf numFmtId="3" fontId="28" fillId="0" borderId="1" xfId="0" applyNumberFormat="1" applyFont="1" applyFill="1" applyBorder="1" applyAlignment="1" applyProtection="1">
      <alignment horizontal="right" vertical="center" wrapText="1"/>
    </xf>
    <xf numFmtId="14" fontId="109" fillId="14" borderId="4" xfId="0" applyNumberFormat="1" applyFont="1" applyFill="1" applyBorder="1" applyAlignment="1">
      <alignment horizontal="center"/>
    </xf>
    <xf numFmtId="3" fontId="34" fillId="0" borderId="1" xfId="0" applyNumberFormat="1" applyFont="1" applyFill="1" applyBorder="1"/>
    <xf numFmtId="0" fontId="43" fillId="14" borderId="12" xfId="0" applyFont="1" applyFill="1" applyBorder="1"/>
    <xf numFmtId="0" fontId="43" fillId="14" borderId="4" xfId="0" applyFont="1" applyFill="1" applyBorder="1"/>
    <xf numFmtId="14" fontId="93" fillId="14" borderId="4" xfId="0" applyNumberFormat="1" applyFont="1" applyFill="1" applyBorder="1" applyAlignment="1">
      <alignment horizontal="center"/>
    </xf>
    <xf numFmtId="0" fontId="9" fillId="14" borderId="4" xfId="0" applyFont="1" applyFill="1" applyBorder="1" applyAlignment="1">
      <alignment horizontal="left"/>
    </xf>
    <xf numFmtId="0" fontId="28" fillId="14" borderId="4" xfId="0" applyFont="1" applyFill="1" applyBorder="1" applyAlignment="1">
      <alignment wrapText="1"/>
    </xf>
    <xf numFmtId="4" fontId="28" fillId="14" borderId="1" xfId="0" applyNumberFormat="1" applyFont="1" applyFill="1" applyBorder="1" applyAlignment="1">
      <alignment wrapText="1"/>
    </xf>
    <xf numFmtId="4" fontId="38" fillId="14" borderId="4" xfId="0" applyNumberFormat="1" applyFont="1" applyFill="1" applyBorder="1"/>
    <xf numFmtId="4" fontId="28" fillId="4" borderId="8" xfId="0" applyNumberFormat="1" applyFont="1" applyFill="1" applyBorder="1" applyAlignment="1" applyProtection="1">
      <alignment horizontal="right" vertical="center" wrapText="1"/>
    </xf>
    <xf numFmtId="4" fontId="28" fillId="4" borderId="23" xfId="0" applyNumberFormat="1" applyFont="1" applyFill="1" applyBorder="1" applyAlignment="1" applyProtection="1">
      <alignment horizontal="right" vertical="center" wrapText="1"/>
    </xf>
    <xf numFmtId="4" fontId="28" fillId="4" borderId="4" xfId="0" applyNumberFormat="1" applyFont="1" applyFill="1" applyBorder="1" applyAlignment="1" applyProtection="1">
      <alignment horizontal="right" vertical="center" wrapText="1"/>
    </xf>
    <xf numFmtId="0" fontId="93" fillId="0" borderId="4" xfId="0" applyFont="1" applyFill="1" applyBorder="1"/>
    <xf numFmtId="0" fontId="60" fillId="0" borderId="4" xfId="0" applyFont="1" applyFill="1" applyBorder="1" applyAlignment="1"/>
    <xf numFmtId="3" fontId="60" fillId="0" borderId="4" xfId="0" applyNumberFormat="1" applyFont="1" applyFill="1" applyBorder="1"/>
    <xf numFmtId="3" fontId="28" fillId="4" borderId="1" xfId="0" applyNumberFormat="1" applyFont="1" applyFill="1" applyBorder="1" applyAlignment="1"/>
    <xf numFmtId="3" fontId="34" fillId="16" borderId="4" xfId="0" applyNumberFormat="1" applyFont="1" applyFill="1" applyBorder="1"/>
    <xf numFmtId="0" fontId="12" fillId="0" borderId="8" xfId="0" applyFont="1" applyFill="1" applyBorder="1" applyAlignment="1">
      <alignment horizontal="left"/>
    </xf>
    <xf numFmtId="3" fontId="34" fillId="0" borderId="8" xfId="0" applyNumberFormat="1" applyFont="1" applyBorder="1"/>
    <xf numFmtId="3" fontId="34" fillId="16" borderId="8" xfId="0" applyNumberFormat="1" applyFont="1" applyFill="1" applyBorder="1"/>
    <xf numFmtId="3" fontId="34" fillId="0" borderId="23" xfId="0" applyNumberFormat="1" applyFont="1" applyBorder="1"/>
    <xf numFmtId="0" fontId="114" fillId="0" borderId="4" xfId="0" applyFont="1" applyBorder="1" applyAlignment="1">
      <alignment horizontal="left"/>
    </xf>
    <xf numFmtId="0" fontId="34" fillId="16" borderId="4" xfId="0" applyFont="1" applyFill="1" applyBorder="1"/>
    <xf numFmtId="0" fontId="81" fillId="0" borderId="0" xfId="0" applyFont="1"/>
    <xf numFmtId="0" fontId="9" fillId="0" borderId="0" xfId="0" applyFont="1" applyAlignment="1">
      <alignment wrapText="1"/>
    </xf>
    <xf numFmtId="3" fontId="88" fillId="0" borderId="4" xfId="0" applyNumberFormat="1" applyFont="1" applyFill="1" applyBorder="1"/>
    <xf numFmtId="1" fontId="9" fillId="0" borderId="4" xfId="0" applyNumberFormat="1" applyFont="1" applyBorder="1"/>
    <xf numFmtId="167" fontId="115" fillId="0" borderId="0" xfId="0" applyNumberFormat="1" applyFont="1"/>
    <xf numFmtId="0" fontId="115" fillId="0" borderId="0" xfId="0" applyFont="1"/>
    <xf numFmtId="1" fontId="89" fillId="0" borderId="4" xfId="0" applyNumberFormat="1" applyFont="1" applyFill="1" applyBorder="1"/>
    <xf numFmtId="4" fontId="34" fillId="0" borderId="5" xfId="0" applyNumberFormat="1" applyFont="1" applyFill="1" applyBorder="1"/>
    <xf numFmtId="0" fontId="111" fillId="0" borderId="4" xfId="0" applyFont="1" applyFill="1" applyBorder="1"/>
    <xf numFmtId="0" fontId="31" fillId="0" borderId="0" xfId="0" applyFont="1" applyFill="1"/>
    <xf numFmtId="4" fontId="80" fillId="0" borderId="0" xfId="0" applyNumberFormat="1" applyFont="1" applyFill="1"/>
    <xf numFmtId="4" fontId="9" fillId="0" borderId="0" xfId="0" applyNumberFormat="1" applyFont="1" applyFill="1"/>
    <xf numFmtId="4" fontId="15" fillId="0" borderId="0" xfId="0" applyNumberFormat="1" applyFont="1" applyFill="1"/>
    <xf numFmtId="4" fontId="4" fillId="0" borderId="0" xfId="0" applyNumberFormat="1" applyFont="1" applyFill="1"/>
    <xf numFmtId="4" fontId="112" fillId="0" borderId="0" xfId="0" applyNumberFormat="1" applyFont="1" applyFill="1"/>
    <xf numFmtId="4" fontId="37" fillId="0" borderId="0" xfId="0" applyNumberFormat="1" applyFont="1" applyFill="1"/>
    <xf numFmtId="0" fontId="0" fillId="0" borderId="0" xfId="0" applyFont="1" applyFill="1"/>
    <xf numFmtId="4" fontId="30" fillId="0" borderId="0" xfId="0" applyNumberFormat="1" applyFont="1" applyFill="1"/>
    <xf numFmtId="0" fontId="40" fillId="0" borderId="0" xfId="0" applyFont="1" applyFill="1"/>
    <xf numFmtId="4" fontId="39" fillId="0" borderId="0" xfId="0" applyNumberFormat="1" applyFont="1" applyFill="1" applyBorder="1"/>
    <xf numFmtId="0" fontId="30" fillId="0" borderId="0" xfId="0" applyFont="1" applyFill="1"/>
    <xf numFmtId="0" fontId="10" fillId="0" borderId="0" xfId="0" applyFont="1" applyFill="1" applyAlignment="1">
      <alignment horizontal="left"/>
    </xf>
    <xf numFmtId="0" fontId="39" fillId="0" borderId="0" xfId="0" applyFont="1" applyFill="1"/>
    <xf numFmtId="0" fontId="8" fillId="0" borderId="0" xfId="0" applyFont="1" applyFill="1"/>
    <xf numFmtId="4" fontId="46" fillId="6" borderId="4" xfId="0" applyNumberFormat="1" applyFont="1" applyFill="1" applyBorder="1"/>
    <xf numFmtId="4" fontId="46" fillId="7" borderId="4" xfId="0" applyNumberFormat="1" applyFont="1" applyFill="1" applyBorder="1"/>
    <xf numFmtId="4" fontId="46" fillId="0" borderId="4" xfId="0" applyNumberFormat="1" applyFont="1" applyFill="1" applyBorder="1"/>
    <xf numFmtId="4" fontId="46" fillId="6" borderId="4" xfId="0" applyNumberFormat="1" applyFont="1" applyFill="1" applyBorder="1" applyAlignment="1">
      <alignment horizontal="right"/>
    </xf>
    <xf numFmtId="4" fontId="46" fillId="7" borderId="4" xfId="0" applyNumberFormat="1" applyFont="1" applyFill="1" applyBorder="1" applyAlignment="1">
      <alignment horizontal="right"/>
    </xf>
    <xf numFmtId="4" fontId="46" fillId="8" borderId="4" xfId="0" applyNumberFormat="1" applyFont="1" applyFill="1" applyBorder="1" applyAlignment="1">
      <alignment horizontal="right" wrapText="1"/>
    </xf>
    <xf numFmtId="4" fontId="46" fillId="0" borderId="4" xfId="0" applyNumberFormat="1" applyFont="1" applyFill="1" applyBorder="1" applyAlignment="1">
      <alignment wrapText="1"/>
    </xf>
    <xf numFmtId="0" fontId="43" fillId="7" borderId="4" xfId="0" applyFont="1" applyFill="1" applyBorder="1"/>
    <xf numFmtId="0" fontId="43" fillId="8" borderId="4" xfId="0" applyFont="1" applyFill="1" applyBorder="1"/>
    <xf numFmtId="0" fontId="46" fillId="0" borderId="0" xfId="0" applyFont="1" applyFill="1" applyBorder="1"/>
    <xf numFmtId="0" fontId="43" fillId="0" borderId="0" xfId="0" applyFont="1" applyBorder="1"/>
    <xf numFmtId="0" fontId="46" fillId="7" borderId="4" xfId="0" applyFont="1" applyFill="1" applyBorder="1"/>
    <xf numFmtId="0" fontId="46" fillId="7" borderId="4" xfId="0" applyFont="1" applyFill="1" applyBorder="1" applyAlignment="1">
      <alignment horizontal="left"/>
    </xf>
    <xf numFmtId="0" fontId="46" fillId="8" borderId="4" xfId="0" applyFont="1" applyFill="1" applyBorder="1"/>
    <xf numFmtId="0" fontId="46" fillId="8" borderId="4" xfId="0" applyFont="1" applyFill="1" applyBorder="1" applyAlignment="1">
      <alignment horizontal="left"/>
    </xf>
    <xf numFmtId="0" fontId="46" fillId="0" borderId="4" xfId="0" applyFont="1" applyFill="1" applyBorder="1"/>
    <xf numFmtId="0" fontId="46" fillId="0" borderId="4" xfId="0" applyFont="1" applyFill="1" applyBorder="1" applyAlignment="1">
      <alignment horizontal="left"/>
    </xf>
    <xf numFmtId="0" fontId="44" fillId="10" borderId="4" xfId="0" applyFont="1" applyFill="1" applyBorder="1"/>
    <xf numFmtId="0" fontId="44" fillId="10" borderId="4" xfId="0" applyFont="1" applyFill="1" applyBorder="1" applyAlignment="1">
      <alignment horizontal="left"/>
    </xf>
    <xf numFmtId="0" fontId="16" fillId="2" borderId="8" xfId="0" applyFont="1" applyFill="1" applyBorder="1"/>
    <xf numFmtId="0" fontId="16" fillId="2" borderId="8" xfId="0" applyFont="1" applyFill="1" applyBorder="1" applyAlignment="1">
      <alignment horizontal="left"/>
    </xf>
    <xf numFmtId="0" fontId="28" fillId="2" borderId="8" xfId="0" applyFont="1" applyFill="1" applyBorder="1" applyAlignment="1">
      <alignment wrapText="1"/>
    </xf>
    <xf numFmtId="4" fontId="28" fillId="2" borderId="8" xfId="0" applyNumberFormat="1" applyFont="1" applyFill="1" applyBorder="1"/>
    <xf numFmtId="0" fontId="15" fillId="0" borderId="0" xfId="0" applyFont="1" applyBorder="1"/>
    <xf numFmtId="4" fontId="16" fillId="7" borderId="4" xfId="0" applyNumberFormat="1" applyFont="1" applyFill="1" applyBorder="1"/>
    <xf numFmtId="14" fontId="16" fillId="4" borderId="4" xfId="0" applyNumberFormat="1" applyFont="1" applyFill="1" applyBorder="1" applyAlignment="1"/>
    <xf numFmtId="0" fontId="37" fillId="4" borderId="4" xfId="0" applyFont="1" applyFill="1" applyBorder="1" applyAlignment="1"/>
    <xf numFmtId="0" fontId="38" fillId="4" borderId="4" xfId="0" applyFont="1" applyFill="1" applyBorder="1" applyAlignment="1"/>
    <xf numFmtId="0" fontId="0" fillId="0" borderId="43" xfId="0" applyBorder="1"/>
    <xf numFmtId="0" fontId="0" fillId="0" borderId="44" xfId="0" applyBorder="1"/>
    <xf numFmtId="0" fontId="117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41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3" fillId="6" borderId="1" xfId="0" applyFont="1" applyFill="1" applyBorder="1" applyAlignment="1"/>
    <xf numFmtId="0" fontId="40" fillId="6" borderId="2" xfId="0" applyFont="1" applyFill="1" applyBorder="1" applyAlignment="1"/>
    <xf numFmtId="0" fontId="40" fillId="6" borderId="3" xfId="0" applyFont="1" applyFill="1" applyBorder="1" applyAlignment="1"/>
    <xf numFmtId="0" fontId="44" fillId="0" borderId="1" xfId="0" applyFont="1" applyFill="1" applyBorder="1" applyAlignment="1"/>
    <xf numFmtId="0" fontId="39" fillId="0" borderId="2" xfId="0" applyFont="1" applyBorder="1" applyAlignment="1"/>
    <xf numFmtId="0" fontId="39" fillId="0" borderId="3" xfId="0" applyFont="1" applyBorder="1" applyAlignment="1"/>
    <xf numFmtId="0" fontId="28" fillId="2" borderId="1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44" fontId="10" fillId="0" borderId="1" xfId="2" applyFont="1" applyFill="1" applyBorder="1" applyAlignment="1">
      <alignment horizontal="center"/>
    </xf>
    <xf numFmtId="44" fontId="10" fillId="0" borderId="2" xfId="2" applyFont="1" applyFill="1" applyBorder="1" applyAlignment="1">
      <alignment horizontal="center"/>
    </xf>
    <xf numFmtId="44" fontId="10" fillId="0" borderId="3" xfId="2" applyFont="1" applyFill="1" applyBorder="1" applyAlignment="1">
      <alignment horizontal="center"/>
    </xf>
    <xf numFmtId="0" fontId="28" fillId="4" borderId="4" xfId="0" applyFont="1" applyFill="1" applyBorder="1" applyAlignment="1">
      <alignment wrapText="1"/>
    </xf>
    <xf numFmtId="0" fontId="0" fillId="0" borderId="4" xfId="0" applyBorder="1" applyAlignment="1"/>
    <xf numFmtId="0" fontId="116" fillId="0" borderId="1" xfId="0" applyFont="1" applyBorder="1" applyAlignment="1"/>
    <xf numFmtId="0" fontId="28" fillId="5" borderId="11" xfId="0" applyFont="1" applyFill="1" applyBorder="1" applyAlignment="1">
      <alignment horizontal="left" vertical="center"/>
    </xf>
    <xf numFmtId="0" fontId="28" fillId="5" borderId="2" xfId="0" applyFont="1" applyFill="1" applyBorder="1" applyAlignment="1">
      <alignment horizontal="left" vertical="center"/>
    </xf>
    <xf numFmtId="0" fontId="28" fillId="5" borderId="3" xfId="0" applyFont="1" applyFill="1" applyBorder="1" applyAlignment="1">
      <alignment horizontal="left" vertical="center"/>
    </xf>
    <xf numFmtId="0" fontId="52" fillId="11" borderId="1" xfId="0" applyFont="1" applyFill="1" applyBorder="1" applyAlignment="1"/>
    <xf numFmtId="0" fontId="52" fillId="11" borderId="2" xfId="0" applyFont="1" applyFill="1" applyBorder="1" applyAlignment="1"/>
    <xf numFmtId="0" fontId="52" fillId="11" borderId="3" xfId="0" applyFont="1" applyFill="1" applyBorder="1" applyAlignment="1"/>
    <xf numFmtId="0" fontId="53" fillId="11" borderId="1" xfId="0" applyFont="1" applyFill="1" applyBorder="1" applyAlignment="1">
      <alignment wrapText="1"/>
    </xf>
    <xf numFmtId="0" fontId="53" fillId="11" borderId="2" xfId="0" applyFont="1" applyFill="1" applyBorder="1" applyAlignment="1">
      <alignment wrapText="1"/>
    </xf>
    <xf numFmtId="0" fontId="53" fillId="11" borderId="3" xfId="0" applyFont="1" applyFill="1" applyBorder="1" applyAlignment="1">
      <alignment wrapText="1"/>
    </xf>
    <xf numFmtId="0" fontId="53" fillId="11" borderId="1" xfId="0" applyFont="1" applyFill="1" applyBorder="1" applyAlignment="1"/>
    <xf numFmtId="0" fontId="53" fillId="11" borderId="2" xfId="0" applyFont="1" applyFill="1" applyBorder="1" applyAlignment="1"/>
    <xf numFmtId="0" fontId="53" fillId="11" borderId="3" xfId="0" applyFont="1" applyFill="1" applyBorder="1" applyAlignment="1"/>
    <xf numFmtId="0" fontId="28" fillId="4" borderId="11" xfId="0" applyFont="1" applyFill="1" applyBorder="1" applyAlignment="1">
      <alignment horizontal="left" vertical="center"/>
    </xf>
    <xf numFmtId="0" fontId="28" fillId="4" borderId="2" xfId="0" applyFont="1" applyFill="1" applyBorder="1" applyAlignment="1">
      <alignment horizontal="left" vertical="center"/>
    </xf>
    <xf numFmtId="0" fontId="28" fillId="4" borderId="3" xfId="0" applyFont="1" applyFill="1" applyBorder="1" applyAlignment="1">
      <alignment horizontal="left" vertical="center"/>
    </xf>
    <xf numFmtId="0" fontId="67" fillId="11" borderId="9" xfId="0" applyFont="1" applyFill="1" applyBorder="1" applyAlignment="1">
      <alignment horizontal="left"/>
    </xf>
    <xf numFmtId="0" fontId="67" fillId="11" borderId="10" xfId="0" applyFont="1" applyFill="1" applyBorder="1" applyAlignment="1">
      <alignment horizontal="left"/>
    </xf>
    <xf numFmtId="0" fontId="67" fillId="11" borderId="15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0" fillId="11" borderId="2" xfId="0" applyFill="1" applyBorder="1" applyAlignment="1"/>
    <xf numFmtId="0" fontId="0" fillId="11" borderId="3" xfId="0" applyFill="1" applyBorder="1" applyAlignment="1"/>
    <xf numFmtId="0" fontId="29" fillId="11" borderId="2" xfId="0" applyFont="1" applyFill="1" applyBorder="1" applyAlignment="1"/>
    <xf numFmtId="0" fontId="29" fillId="11" borderId="3" xfId="0" applyFont="1" applyFill="1" applyBorder="1" applyAlignment="1"/>
    <xf numFmtId="0" fontId="9" fillId="4" borderId="1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69" fillId="11" borderId="4" xfId="0" applyFont="1" applyFill="1" applyBorder="1" applyAlignment="1"/>
    <xf numFmtId="0" fontId="58" fillId="11" borderId="4" xfId="0" applyFont="1" applyFill="1" applyBorder="1" applyAlignment="1"/>
    <xf numFmtId="0" fontId="52" fillId="11" borderId="4" xfId="0" applyFont="1" applyFill="1" applyBorder="1" applyAlignment="1"/>
    <xf numFmtId="0" fontId="4" fillId="11" borderId="4" xfId="0" applyFont="1" applyFill="1" applyBorder="1" applyAlignment="1"/>
    <xf numFmtId="0" fontId="53" fillId="11" borderId="4" xfId="0" applyFont="1" applyFill="1" applyBorder="1" applyAlignment="1"/>
    <xf numFmtId="0" fontId="29" fillId="11" borderId="4" xfId="0" applyFont="1" applyFill="1" applyBorder="1" applyAlignment="1"/>
    <xf numFmtId="0" fontId="9" fillId="4" borderId="12" xfId="0" applyFont="1" applyFill="1" applyBorder="1" applyAlignment="1">
      <alignment horizontal="left" vertical="center"/>
    </xf>
    <xf numFmtId="0" fontId="4" fillId="4" borderId="4" xfId="0" applyFont="1" applyFill="1" applyBorder="1" applyAlignment="1"/>
    <xf numFmtId="0" fontId="47" fillId="11" borderId="17" xfId="0" applyFont="1" applyFill="1" applyBorder="1" applyAlignment="1">
      <alignment horizontal="left"/>
    </xf>
    <xf numFmtId="0" fontId="47" fillId="11" borderId="16" xfId="0" applyFont="1" applyFill="1" applyBorder="1" applyAlignment="1">
      <alignment horizontal="left"/>
    </xf>
    <xf numFmtId="0" fontId="0" fillId="11" borderId="16" xfId="0" applyFill="1" applyBorder="1" applyAlignment="1"/>
    <xf numFmtId="0" fontId="18" fillId="0" borderId="1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28" fillId="4" borderId="12" xfId="0" applyFont="1" applyFill="1" applyBorder="1" applyAlignment="1">
      <alignment horizontal="left" vertical="center"/>
    </xf>
    <xf numFmtId="0" fontId="29" fillId="4" borderId="4" xfId="0" applyFont="1" applyFill="1" applyBorder="1" applyAlignment="1"/>
    <xf numFmtId="0" fontId="73" fillId="11" borderId="4" xfId="0" applyFont="1" applyFill="1" applyBorder="1" applyAlignment="1"/>
    <xf numFmtId="0" fontId="18" fillId="11" borderId="4" xfId="0" applyFont="1" applyFill="1" applyBorder="1" applyAlignment="1"/>
    <xf numFmtId="0" fontId="18" fillId="11" borderId="11" xfId="0" applyFont="1" applyFill="1" applyBorder="1" applyAlignment="1"/>
    <xf numFmtId="0" fontId="18" fillId="11" borderId="2" xfId="0" applyFont="1" applyFill="1" applyBorder="1" applyAlignment="1"/>
    <xf numFmtId="0" fontId="18" fillId="11" borderId="3" xfId="0" applyFont="1" applyFill="1" applyBorder="1" applyAlignment="1"/>
    <xf numFmtId="0" fontId="28" fillId="13" borderId="1" xfId="0" applyFont="1" applyFill="1" applyBorder="1" applyAlignment="1">
      <alignment horizontal="left"/>
    </xf>
    <xf numFmtId="0" fontId="28" fillId="13" borderId="3" xfId="0" applyFont="1" applyFill="1" applyBorder="1" applyAlignment="1">
      <alignment horizontal="left"/>
    </xf>
    <xf numFmtId="0" fontId="28" fillId="4" borderId="38" xfId="0" applyFont="1" applyFill="1" applyBorder="1" applyAlignment="1">
      <alignment horizontal="left" vertical="center"/>
    </xf>
    <xf numFmtId="0" fontId="28" fillId="4" borderId="22" xfId="0" applyFont="1" applyFill="1" applyBorder="1" applyAlignment="1">
      <alignment horizontal="left" vertical="center"/>
    </xf>
    <xf numFmtId="0" fontId="28" fillId="4" borderId="39" xfId="0" applyFont="1" applyFill="1" applyBorder="1" applyAlignment="1">
      <alignment horizontal="left" vertical="center"/>
    </xf>
    <xf numFmtId="0" fontId="28" fillId="4" borderId="40" xfId="0" applyFont="1" applyFill="1" applyBorder="1" applyAlignment="1">
      <alignment wrapText="1"/>
    </xf>
    <xf numFmtId="0" fontId="28" fillId="4" borderId="15" xfId="0" applyFont="1" applyFill="1" applyBorder="1" applyAlignment="1">
      <alignment wrapText="1"/>
    </xf>
    <xf numFmtId="0" fontId="47" fillId="11" borderId="33" xfId="0" applyFont="1" applyFill="1" applyBorder="1" applyAlignment="1">
      <alignment horizontal="left"/>
    </xf>
    <xf numFmtId="0" fontId="47" fillId="11" borderId="34" xfId="0" applyFont="1" applyFill="1" applyBorder="1" applyAlignment="1">
      <alignment horizontal="left"/>
    </xf>
    <xf numFmtId="0" fontId="9" fillId="5" borderId="33" xfId="0" applyFont="1" applyFill="1" applyBorder="1" applyAlignment="1">
      <alignment horizontal="left" vertical="center"/>
    </xf>
    <xf numFmtId="0" fontId="9" fillId="5" borderId="34" xfId="0" applyFont="1" applyFill="1" applyBorder="1" applyAlignment="1">
      <alignment horizontal="left" vertical="center"/>
    </xf>
    <xf numFmtId="0" fontId="9" fillId="5" borderId="35" xfId="0" applyFont="1" applyFill="1" applyBorder="1" applyAlignment="1">
      <alignment horizontal="left" vertical="center"/>
    </xf>
    <xf numFmtId="0" fontId="23" fillId="0" borderId="1" xfId="0" applyFont="1" applyBorder="1" applyAlignment="1"/>
    <xf numFmtId="0" fontId="23" fillId="0" borderId="2" xfId="0" applyFont="1" applyBorder="1" applyAlignment="1"/>
    <xf numFmtId="0" fontId="23" fillId="0" borderId="3" xfId="0" applyFont="1" applyBorder="1" applyAlignment="1"/>
    <xf numFmtId="0" fontId="28" fillId="11" borderId="1" xfId="0" applyFont="1" applyFill="1" applyBorder="1" applyAlignment="1">
      <alignment wrapText="1"/>
    </xf>
    <xf numFmtId="0" fontId="28" fillId="11" borderId="3" xfId="0" applyFont="1" applyFill="1" applyBorder="1" applyAlignment="1">
      <alignment wrapText="1"/>
    </xf>
    <xf numFmtId="4" fontId="29" fillId="4" borderId="2" xfId="0" applyNumberFormat="1" applyFont="1" applyFill="1" applyBorder="1" applyAlignment="1">
      <alignment horizontal="center" vertical="center" wrapText="1"/>
    </xf>
    <xf numFmtId="0" fontId="18" fillId="11" borderId="21" xfId="0" applyFont="1" applyFill="1" applyBorder="1" applyAlignment="1"/>
    <xf numFmtId="0" fontId="18" fillId="11" borderId="20" xfId="0" applyFont="1" applyFill="1" applyBorder="1" applyAlignment="1"/>
    <xf numFmtId="0" fontId="47" fillId="11" borderId="1" xfId="0" applyFont="1" applyFill="1" applyBorder="1" applyAlignment="1">
      <alignment horizontal="left"/>
    </xf>
    <xf numFmtId="0" fontId="74" fillId="0" borderId="21" xfId="0" applyFont="1" applyBorder="1" applyAlignment="1"/>
    <xf numFmtId="0" fontId="20" fillId="0" borderId="20" xfId="0" applyFont="1" applyBorder="1" applyAlignment="1"/>
    <xf numFmtId="0" fontId="44" fillId="4" borderId="4" xfId="0" applyFont="1" applyFill="1" applyBorder="1" applyAlignment="1">
      <alignment horizontal="left" vertical="center"/>
    </xf>
    <xf numFmtId="0" fontId="58" fillId="11" borderId="12" xfId="0" applyFont="1" applyFill="1" applyBorder="1" applyAlignment="1"/>
    <xf numFmtId="0" fontId="9" fillId="13" borderId="1" xfId="0" applyFont="1" applyFill="1" applyBorder="1" applyAlignment="1"/>
    <xf numFmtId="0" fontId="4" fillId="13" borderId="2" xfId="0" applyFont="1" applyFill="1" applyBorder="1" applyAlignment="1"/>
    <xf numFmtId="0" fontId="4" fillId="13" borderId="3" xfId="0" applyFont="1" applyFill="1" applyBorder="1" applyAlignment="1"/>
    <xf numFmtId="0" fontId="28" fillId="13" borderId="1" xfId="0" applyFont="1" applyFill="1" applyBorder="1" applyAlignment="1"/>
    <xf numFmtId="0" fontId="28" fillId="13" borderId="2" xfId="0" applyFont="1" applyFill="1" applyBorder="1" applyAlignment="1"/>
    <xf numFmtId="0" fontId="28" fillId="13" borderId="3" xfId="0" applyFont="1" applyFill="1" applyBorder="1" applyAlignment="1"/>
    <xf numFmtId="0" fontId="4" fillId="4" borderId="21" xfId="0" applyFont="1" applyFill="1" applyBorder="1" applyAlignment="1"/>
    <xf numFmtId="0" fontId="4" fillId="4" borderId="20" xfId="0" applyFont="1" applyFill="1" applyBorder="1" applyAlignment="1"/>
    <xf numFmtId="0" fontId="9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/>
    <xf numFmtId="0" fontId="4" fillId="4" borderId="3" xfId="0" applyFont="1" applyFill="1" applyBorder="1" applyAlignment="1"/>
    <xf numFmtId="4" fontId="29" fillId="4" borderId="2" xfId="0" applyNumberFormat="1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left" vertical="center"/>
    </xf>
    <xf numFmtId="0" fontId="9" fillId="5" borderId="27" xfId="0" applyFont="1" applyFill="1" applyBorder="1" applyAlignment="1">
      <alignment horizontal="left" vertical="center"/>
    </xf>
    <xf numFmtId="0" fontId="9" fillId="5" borderId="28" xfId="0" applyFont="1" applyFill="1" applyBorder="1" applyAlignment="1">
      <alignment horizontal="left" vertical="center"/>
    </xf>
    <xf numFmtId="0" fontId="9" fillId="4" borderId="23" xfId="0" applyFont="1" applyFill="1" applyBorder="1" applyAlignment="1">
      <alignment horizontal="left" vertical="center"/>
    </xf>
    <xf numFmtId="0" fontId="0" fillId="4" borderId="24" xfId="0" applyFill="1" applyBorder="1" applyAlignment="1"/>
    <xf numFmtId="0" fontId="0" fillId="4" borderId="25" xfId="0" applyFill="1" applyBorder="1" applyAlignment="1"/>
    <xf numFmtId="0" fontId="58" fillId="11" borderId="11" xfId="0" applyFont="1" applyFill="1" applyBorder="1" applyAlignment="1"/>
    <xf numFmtId="0" fontId="4" fillId="11" borderId="2" xfId="0" applyFont="1" applyFill="1" applyBorder="1" applyAlignment="1"/>
    <xf numFmtId="0" fontId="4" fillId="11" borderId="3" xfId="0" applyFont="1" applyFill="1" applyBorder="1" applyAlignment="1"/>
    <xf numFmtId="3" fontId="58" fillId="0" borderId="0" xfId="0" applyNumberFormat="1" applyFont="1" applyFill="1" applyBorder="1" applyAlignment="1"/>
    <xf numFmtId="3" fontId="58" fillId="0" borderId="0" xfId="0" applyNumberFormat="1" applyFont="1" applyFill="1" applyBorder="1" applyAlignment="1">
      <alignment horizontal="right"/>
    </xf>
    <xf numFmtId="0" fontId="58" fillId="11" borderId="4" xfId="0" applyFont="1" applyFill="1" applyBorder="1" applyAlignment="1">
      <alignment horizontal="center" vertical="center"/>
    </xf>
    <xf numFmtId="0" fontId="0" fillId="11" borderId="4" xfId="0" applyFill="1" applyBorder="1" applyAlignment="1"/>
    <xf numFmtId="0" fontId="9" fillId="11" borderId="4" xfId="0" applyFont="1" applyFill="1" applyBorder="1" applyAlignment="1">
      <alignment horizontal="center"/>
    </xf>
    <xf numFmtId="0" fontId="58" fillId="2" borderId="1" xfId="0" applyFont="1" applyFill="1" applyBorder="1" applyAlignment="1">
      <alignment horizontal="center"/>
    </xf>
  </cellXfs>
  <cellStyles count="3">
    <cellStyle name="Čiarka" xfId="1" builtinId="3"/>
    <cellStyle name="Mena" xfId="2" builtinId="4"/>
    <cellStyle name="Normálne" xfId="0" builtinId="0"/>
  </cellStyles>
  <dxfs count="0"/>
  <tableStyles count="0" defaultTableStyle="TableStyleMedium2" defaultPivotStyle="PivotStyleLight16"/>
  <colors>
    <mruColors>
      <color rgb="FFFF6600"/>
      <color rgb="FF99CC00"/>
      <color rgb="FFFF9900"/>
      <color rgb="FFFFCC00"/>
      <color rgb="FFCCCCFF"/>
      <color rgb="FF99330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1"/>
  <sheetViews>
    <sheetView workbookViewId="0">
      <selection activeCell="A3" sqref="A3:I3"/>
    </sheetView>
  </sheetViews>
  <sheetFormatPr defaultRowHeight="15" x14ac:dyDescent="0.25"/>
  <cols>
    <col min="1" max="1" width="8.42578125" customWidth="1"/>
    <col min="2" max="2" width="37" customWidth="1"/>
    <col min="3" max="3" width="15.140625" customWidth="1"/>
    <col min="4" max="4" width="13.5703125" customWidth="1"/>
    <col min="5" max="7" width="12.28515625" style="535" customWidth="1"/>
    <col min="8" max="8" width="12.42578125" style="535" customWidth="1"/>
    <col min="9" max="9" width="14" style="535" customWidth="1"/>
    <col min="10" max="10" width="10.140625" bestFit="1" customWidth="1"/>
    <col min="255" max="255" width="7.42578125" customWidth="1"/>
    <col min="256" max="256" width="36.85546875" customWidth="1"/>
    <col min="257" max="258" width="11.5703125" customWidth="1"/>
    <col min="259" max="259" width="10.7109375" customWidth="1"/>
    <col min="260" max="260" width="11" customWidth="1"/>
    <col min="261" max="261" width="9" customWidth="1"/>
    <col min="262" max="262" width="10.42578125" customWidth="1"/>
    <col min="263" max="263" width="10.140625" customWidth="1"/>
    <col min="511" max="511" width="7.42578125" customWidth="1"/>
    <col min="512" max="512" width="36.85546875" customWidth="1"/>
    <col min="513" max="514" width="11.5703125" customWidth="1"/>
    <col min="515" max="515" width="10.7109375" customWidth="1"/>
    <col min="516" max="516" width="11" customWidth="1"/>
    <col min="517" max="517" width="9" customWidth="1"/>
    <col min="518" max="518" width="10.42578125" customWidth="1"/>
    <col min="519" max="519" width="10.140625" customWidth="1"/>
    <col min="767" max="767" width="7.42578125" customWidth="1"/>
    <col min="768" max="768" width="36.85546875" customWidth="1"/>
    <col min="769" max="770" width="11.5703125" customWidth="1"/>
    <col min="771" max="771" width="10.7109375" customWidth="1"/>
    <col min="772" max="772" width="11" customWidth="1"/>
    <col min="773" max="773" width="9" customWidth="1"/>
    <col min="774" max="774" width="10.42578125" customWidth="1"/>
    <col min="775" max="775" width="10.140625" customWidth="1"/>
    <col min="1023" max="1023" width="7.42578125" customWidth="1"/>
    <col min="1024" max="1024" width="36.85546875" customWidth="1"/>
    <col min="1025" max="1026" width="11.5703125" customWidth="1"/>
    <col min="1027" max="1027" width="10.7109375" customWidth="1"/>
    <col min="1028" max="1028" width="11" customWidth="1"/>
    <col min="1029" max="1029" width="9" customWidth="1"/>
    <col min="1030" max="1030" width="10.42578125" customWidth="1"/>
    <col min="1031" max="1031" width="10.140625" customWidth="1"/>
    <col min="1279" max="1279" width="7.42578125" customWidth="1"/>
    <col min="1280" max="1280" width="36.85546875" customWidth="1"/>
    <col min="1281" max="1282" width="11.5703125" customWidth="1"/>
    <col min="1283" max="1283" width="10.7109375" customWidth="1"/>
    <col min="1284" max="1284" width="11" customWidth="1"/>
    <col min="1285" max="1285" width="9" customWidth="1"/>
    <col min="1286" max="1286" width="10.42578125" customWidth="1"/>
    <col min="1287" max="1287" width="10.140625" customWidth="1"/>
    <col min="1535" max="1535" width="7.42578125" customWidth="1"/>
    <col min="1536" max="1536" width="36.85546875" customWidth="1"/>
    <col min="1537" max="1538" width="11.5703125" customWidth="1"/>
    <col min="1539" max="1539" width="10.7109375" customWidth="1"/>
    <col min="1540" max="1540" width="11" customWidth="1"/>
    <col min="1541" max="1541" width="9" customWidth="1"/>
    <col min="1542" max="1542" width="10.42578125" customWidth="1"/>
    <col min="1543" max="1543" width="10.140625" customWidth="1"/>
    <col min="1791" max="1791" width="7.42578125" customWidth="1"/>
    <col min="1792" max="1792" width="36.85546875" customWidth="1"/>
    <col min="1793" max="1794" width="11.5703125" customWidth="1"/>
    <col min="1795" max="1795" width="10.7109375" customWidth="1"/>
    <col min="1796" max="1796" width="11" customWidth="1"/>
    <col min="1797" max="1797" width="9" customWidth="1"/>
    <col min="1798" max="1798" width="10.42578125" customWidth="1"/>
    <col min="1799" max="1799" width="10.140625" customWidth="1"/>
    <col min="2047" max="2047" width="7.42578125" customWidth="1"/>
    <col min="2048" max="2048" width="36.85546875" customWidth="1"/>
    <col min="2049" max="2050" width="11.5703125" customWidth="1"/>
    <col min="2051" max="2051" width="10.7109375" customWidth="1"/>
    <col min="2052" max="2052" width="11" customWidth="1"/>
    <col min="2053" max="2053" width="9" customWidth="1"/>
    <col min="2054" max="2054" width="10.42578125" customWidth="1"/>
    <col min="2055" max="2055" width="10.140625" customWidth="1"/>
    <col min="2303" max="2303" width="7.42578125" customWidth="1"/>
    <col min="2304" max="2304" width="36.85546875" customWidth="1"/>
    <col min="2305" max="2306" width="11.5703125" customWidth="1"/>
    <col min="2307" max="2307" width="10.7109375" customWidth="1"/>
    <col min="2308" max="2308" width="11" customWidth="1"/>
    <col min="2309" max="2309" width="9" customWidth="1"/>
    <col min="2310" max="2310" width="10.42578125" customWidth="1"/>
    <col min="2311" max="2311" width="10.140625" customWidth="1"/>
    <col min="2559" max="2559" width="7.42578125" customWidth="1"/>
    <col min="2560" max="2560" width="36.85546875" customWidth="1"/>
    <col min="2561" max="2562" width="11.5703125" customWidth="1"/>
    <col min="2563" max="2563" width="10.7109375" customWidth="1"/>
    <col min="2564" max="2564" width="11" customWidth="1"/>
    <col min="2565" max="2565" width="9" customWidth="1"/>
    <col min="2566" max="2566" width="10.42578125" customWidth="1"/>
    <col min="2567" max="2567" width="10.140625" customWidth="1"/>
    <col min="2815" max="2815" width="7.42578125" customWidth="1"/>
    <col min="2816" max="2816" width="36.85546875" customWidth="1"/>
    <col min="2817" max="2818" width="11.5703125" customWidth="1"/>
    <col min="2819" max="2819" width="10.7109375" customWidth="1"/>
    <col min="2820" max="2820" width="11" customWidth="1"/>
    <col min="2821" max="2821" width="9" customWidth="1"/>
    <col min="2822" max="2822" width="10.42578125" customWidth="1"/>
    <col min="2823" max="2823" width="10.140625" customWidth="1"/>
    <col min="3071" max="3071" width="7.42578125" customWidth="1"/>
    <col min="3072" max="3072" width="36.85546875" customWidth="1"/>
    <col min="3073" max="3074" width="11.5703125" customWidth="1"/>
    <col min="3075" max="3075" width="10.7109375" customWidth="1"/>
    <col min="3076" max="3076" width="11" customWidth="1"/>
    <col min="3077" max="3077" width="9" customWidth="1"/>
    <col min="3078" max="3078" width="10.42578125" customWidth="1"/>
    <col min="3079" max="3079" width="10.140625" customWidth="1"/>
    <col min="3327" max="3327" width="7.42578125" customWidth="1"/>
    <col min="3328" max="3328" width="36.85546875" customWidth="1"/>
    <col min="3329" max="3330" width="11.5703125" customWidth="1"/>
    <col min="3331" max="3331" width="10.7109375" customWidth="1"/>
    <col min="3332" max="3332" width="11" customWidth="1"/>
    <col min="3333" max="3333" width="9" customWidth="1"/>
    <col min="3334" max="3334" width="10.42578125" customWidth="1"/>
    <col min="3335" max="3335" width="10.140625" customWidth="1"/>
    <col min="3583" max="3583" width="7.42578125" customWidth="1"/>
    <col min="3584" max="3584" width="36.85546875" customWidth="1"/>
    <col min="3585" max="3586" width="11.5703125" customWidth="1"/>
    <col min="3587" max="3587" width="10.7109375" customWidth="1"/>
    <col min="3588" max="3588" width="11" customWidth="1"/>
    <col min="3589" max="3589" width="9" customWidth="1"/>
    <col min="3590" max="3590" width="10.42578125" customWidth="1"/>
    <col min="3591" max="3591" width="10.140625" customWidth="1"/>
    <col min="3839" max="3839" width="7.42578125" customWidth="1"/>
    <col min="3840" max="3840" width="36.85546875" customWidth="1"/>
    <col min="3841" max="3842" width="11.5703125" customWidth="1"/>
    <col min="3843" max="3843" width="10.7109375" customWidth="1"/>
    <col min="3844" max="3844" width="11" customWidth="1"/>
    <col min="3845" max="3845" width="9" customWidth="1"/>
    <col min="3846" max="3846" width="10.42578125" customWidth="1"/>
    <col min="3847" max="3847" width="10.140625" customWidth="1"/>
    <col min="4095" max="4095" width="7.42578125" customWidth="1"/>
    <col min="4096" max="4096" width="36.85546875" customWidth="1"/>
    <col min="4097" max="4098" width="11.5703125" customWidth="1"/>
    <col min="4099" max="4099" width="10.7109375" customWidth="1"/>
    <col min="4100" max="4100" width="11" customWidth="1"/>
    <col min="4101" max="4101" width="9" customWidth="1"/>
    <col min="4102" max="4102" width="10.42578125" customWidth="1"/>
    <col min="4103" max="4103" width="10.140625" customWidth="1"/>
    <col min="4351" max="4351" width="7.42578125" customWidth="1"/>
    <col min="4352" max="4352" width="36.85546875" customWidth="1"/>
    <col min="4353" max="4354" width="11.5703125" customWidth="1"/>
    <col min="4355" max="4355" width="10.7109375" customWidth="1"/>
    <col min="4356" max="4356" width="11" customWidth="1"/>
    <col min="4357" max="4357" width="9" customWidth="1"/>
    <col min="4358" max="4358" width="10.42578125" customWidth="1"/>
    <col min="4359" max="4359" width="10.140625" customWidth="1"/>
    <col min="4607" max="4607" width="7.42578125" customWidth="1"/>
    <col min="4608" max="4608" width="36.85546875" customWidth="1"/>
    <col min="4609" max="4610" width="11.5703125" customWidth="1"/>
    <col min="4611" max="4611" width="10.7109375" customWidth="1"/>
    <col min="4612" max="4612" width="11" customWidth="1"/>
    <col min="4613" max="4613" width="9" customWidth="1"/>
    <col min="4614" max="4614" width="10.42578125" customWidth="1"/>
    <col min="4615" max="4615" width="10.140625" customWidth="1"/>
    <col min="4863" max="4863" width="7.42578125" customWidth="1"/>
    <col min="4864" max="4864" width="36.85546875" customWidth="1"/>
    <col min="4865" max="4866" width="11.5703125" customWidth="1"/>
    <col min="4867" max="4867" width="10.7109375" customWidth="1"/>
    <col min="4868" max="4868" width="11" customWidth="1"/>
    <col min="4869" max="4869" width="9" customWidth="1"/>
    <col min="4870" max="4870" width="10.42578125" customWidth="1"/>
    <col min="4871" max="4871" width="10.140625" customWidth="1"/>
    <col min="5119" max="5119" width="7.42578125" customWidth="1"/>
    <col min="5120" max="5120" width="36.85546875" customWidth="1"/>
    <col min="5121" max="5122" width="11.5703125" customWidth="1"/>
    <col min="5123" max="5123" width="10.7109375" customWidth="1"/>
    <col min="5124" max="5124" width="11" customWidth="1"/>
    <col min="5125" max="5125" width="9" customWidth="1"/>
    <col min="5126" max="5126" width="10.42578125" customWidth="1"/>
    <col min="5127" max="5127" width="10.140625" customWidth="1"/>
    <col min="5375" max="5375" width="7.42578125" customWidth="1"/>
    <col min="5376" max="5376" width="36.85546875" customWidth="1"/>
    <col min="5377" max="5378" width="11.5703125" customWidth="1"/>
    <col min="5379" max="5379" width="10.7109375" customWidth="1"/>
    <col min="5380" max="5380" width="11" customWidth="1"/>
    <col min="5381" max="5381" width="9" customWidth="1"/>
    <col min="5382" max="5382" width="10.42578125" customWidth="1"/>
    <col min="5383" max="5383" width="10.140625" customWidth="1"/>
    <col min="5631" max="5631" width="7.42578125" customWidth="1"/>
    <col min="5632" max="5632" width="36.85546875" customWidth="1"/>
    <col min="5633" max="5634" width="11.5703125" customWidth="1"/>
    <col min="5635" max="5635" width="10.7109375" customWidth="1"/>
    <col min="5636" max="5636" width="11" customWidth="1"/>
    <col min="5637" max="5637" width="9" customWidth="1"/>
    <col min="5638" max="5638" width="10.42578125" customWidth="1"/>
    <col min="5639" max="5639" width="10.140625" customWidth="1"/>
    <col min="5887" max="5887" width="7.42578125" customWidth="1"/>
    <col min="5888" max="5888" width="36.85546875" customWidth="1"/>
    <col min="5889" max="5890" width="11.5703125" customWidth="1"/>
    <col min="5891" max="5891" width="10.7109375" customWidth="1"/>
    <col min="5892" max="5892" width="11" customWidth="1"/>
    <col min="5893" max="5893" width="9" customWidth="1"/>
    <col min="5894" max="5894" width="10.42578125" customWidth="1"/>
    <col min="5895" max="5895" width="10.140625" customWidth="1"/>
    <col min="6143" max="6143" width="7.42578125" customWidth="1"/>
    <col min="6144" max="6144" width="36.85546875" customWidth="1"/>
    <col min="6145" max="6146" width="11.5703125" customWidth="1"/>
    <col min="6147" max="6147" width="10.7109375" customWidth="1"/>
    <col min="6148" max="6148" width="11" customWidth="1"/>
    <col min="6149" max="6149" width="9" customWidth="1"/>
    <col min="6150" max="6150" width="10.42578125" customWidth="1"/>
    <col min="6151" max="6151" width="10.140625" customWidth="1"/>
    <col min="6399" max="6399" width="7.42578125" customWidth="1"/>
    <col min="6400" max="6400" width="36.85546875" customWidth="1"/>
    <col min="6401" max="6402" width="11.5703125" customWidth="1"/>
    <col min="6403" max="6403" width="10.7109375" customWidth="1"/>
    <col min="6404" max="6404" width="11" customWidth="1"/>
    <col min="6405" max="6405" width="9" customWidth="1"/>
    <col min="6406" max="6406" width="10.42578125" customWidth="1"/>
    <col min="6407" max="6407" width="10.140625" customWidth="1"/>
    <col min="6655" max="6655" width="7.42578125" customWidth="1"/>
    <col min="6656" max="6656" width="36.85546875" customWidth="1"/>
    <col min="6657" max="6658" width="11.5703125" customWidth="1"/>
    <col min="6659" max="6659" width="10.7109375" customWidth="1"/>
    <col min="6660" max="6660" width="11" customWidth="1"/>
    <col min="6661" max="6661" width="9" customWidth="1"/>
    <col min="6662" max="6662" width="10.42578125" customWidth="1"/>
    <col min="6663" max="6663" width="10.140625" customWidth="1"/>
    <col min="6911" max="6911" width="7.42578125" customWidth="1"/>
    <col min="6912" max="6912" width="36.85546875" customWidth="1"/>
    <col min="6913" max="6914" width="11.5703125" customWidth="1"/>
    <col min="6915" max="6915" width="10.7109375" customWidth="1"/>
    <col min="6916" max="6916" width="11" customWidth="1"/>
    <col min="6917" max="6917" width="9" customWidth="1"/>
    <col min="6918" max="6918" width="10.42578125" customWidth="1"/>
    <col min="6919" max="6919" width="10.140625" customWidth="1"/>
    <col min="7167" max="7167" width="7.42578125" customWidth="1"/>
    <col min="7168" max="7168" width="36.85546875" customWidth="1"/>
    <col min="7169" max="7170" width="11.5703125" customWidth="1"/>
    <col min="7171" max="7171" width="10.7109375" customWidth="1"/>
    <col min="7172" max="7172" width="11" customWidth="1"/>
    <col min="7173" max="7173" width="9" customWidth="1"/>
    <col min="7174" max="7174" width="10.42578125" customWidth="1"/>
    <col min="7175" max="7175" width="10.140625" customWidth="1"/>
    <col min="7423" max="7423" width="7.42578125" customWidth="1"/>
    <col min="7424" max="7424" width="36.85546875" customWidth="1"/>
    <col min="7425" max="7426" width="11.5703125" customWidth="1"/>
    <col min="7427" max="7427" width="10.7109375" customWidth="1"/>
    <col min="7428" max="7428" width="11" customWidth="1"/>
    <col min="7429" max="7429" width="9" customWidth="1"/>
    <col min="7430" max="7430" width="10.42578125" customWidth="1"/>
    <col min="7431" max="7431" width="10.140625" customWidth="1"/>
    <col min="7679" max="7679" width="7.42578125" customWidth="1"/>
    <col min="7680" max="7680" width="36.85546875" customWidth="1"/>
    <col min="7681" max="7682" width="11.5703125" customWidth="1"/>
    <col min="7683" max="7683" width="10.7109375" customWidth="1"/>
    <col min="7684" max="7684" width="11" customWidth="1"/>
    <col min="7685" max="7685" width="9" customWidth="1"/>
    <col min="7686" max="7686" width="10.42578125" customWidth="1"/>
    <col min="7687" max="7687" width="10.140625" customWidth="1"/>
    <col min="7935" max="7935" width="7.42578125" customWidth="1"/>
    <col min="7936" max="7936" width="36.85546875" customWidth="1"/>
    <col min="7937" max="7938" width="11.5703125" customWidth="1"/>
    <col min="7939" max="7939" width="10.7109375" customWidth="1"/>
    <col min="7940" max="7940" width="11" customWidth="1"/>
    <col min="7941" max="7941" width="9" customWidth="1"/>
    <col min="7942" max="7942" width="10.42578125" customWidth="1"/>
    <col min="7943" max="7943" width="10.140625" customWidth="1"/>
    <col min="8191" max="8191" width="7.42578125" customWidth="1"/>
    <col min="8192" max="8192" width="36.85546875" customWidth="1"/>
    <col min="8193" max="8194" width="11.5703125" customWidth="1"/>
    <col min="8195" max="8195" width="10.7109375" customWidth="1"/>
    <col min="8196" max="8196" width="11" customWidth="1"/>
    <col min="8197" max="8197" width="9" customWidth="1"/>
    <col min="8198" max="8198" width="10.42578125" customWidth="1"/>
    <col min="8199" max="8199" width="10.140625" customWidth="1"/>
    <col min="8447" max="8447" width="7.42578125" customWidth="1"/>
    <col min="8448" max="8448" width="36.85546875" customWidth="1"/>
    <col min="8449" max="8450" width="11.5703125" customWidth="1"/>
    <col min="8451" max="8451" width="10.7109375" customWidth="1"/>
    <col min="8452" max="8452" width="11" customWidth="1"/>
    <col min="8453" max="8453" width="9" customWidth="1"/>
    <col min="8454" max="8454" width="10.42578125" customWidth="1"/>
    <col min="8455" max="8455" width="10.140625" customWidth="1"/>
    <col min="8703" max="8703" width="7.42578125" customWidth="1"/>
    <col min="8704" max="8704" width="36.85546875" customWidth="1"/>
    <col min="8705" max="8706" width="11.5703125" customWidth="1"/>
    <col min="8707" max="8707" width="10.7109375" customWidth="1"/>
    <col min="8708" max="8708" width="11" customWidth="1"/>
    <col min="8709" max="8709" width="9" customWidth="1"/>
    <col min="8710" max="8710" width="10.42578125" customWidth="1"/>
    <col min="8711" max="8711" width="10.140625" customWidth="1"/>
    <col min="8959" max="8959" width="7.42578125" customWidth="1"/>
    <col min="8960" max="8960" width="36.85546875" customWidth="1"/>
    <col min="8961" max="8962" width="11.5703125" customWidth="1"/>
    <col min="8963" max="8963" width="10.7109375" customWidth="1"/>
    <col min="8964" max="8964" width="11" customWidth="1"/>
    <col min="8965" max="8965" width="9" customWidth="1"/>
    <col min="8966" max="8966" width="10.42578125" customWidth="1"/>
    <col min="8967" max="8967" width="10.140625" customWidth="1"/>
    <col min="9215" max="9215" width="7.42578125" customWidth="1"/>
    <col min="9216" max="9216" width="36.85546875" customWidth="1"/>
    <col min="9217" max="9218" width="11.5703125" customWidth="1"/>
    <col min="9219" max="9219" width="10.7109375" customWidth="1"/>
    <col min="9220" max="9220" width="11" customWidth="1"/>
    <col min="9221" max="9221" width="9" customWidth="1"/>
    <col min="9222" max="9222" width="10.42578125" customWidth="1"/>
    <col min="9223" max="9223" width="10.140625" customWidth="1"/>
    <col min="9471" max="9471" width="7.42578125" customWidth="1"/>
    <col min="9472" max="9472" width="36.85546875" customWidth="1"/>
    <col min="9473" max="9474" width="11.5703125" customWidth="1"/>
    <col min="9475" max="9475" width="10.7109375" customWidth="1"/>
    <col min="9476" max="9476" width="11" customWidth="1"/>
    <col min="9477" max="9477" width="9" customWidth="1"/>
    <col min="9478" max="9478" width="10.42578125" customWidth="1"/>
    <col min="9479" max="9479" width="10.140625" customWidth="1"/>
    <col min="9727" max="9727" width="7.42578125" customWidth="1"/>
    <col min="9728" max="9728" width="36.85546875" customWidth="1"/>
    <col min="9729" max="9730" width="11.5703125" customWidth="1"/>
    <col min="9731" max="9731" width="10.7109375" customWidth="1"/>
    <col min="9732" max="9732" width="11" customWidth="1"/>
    <col min="9733" max="9733" width="9" customWidth="1"/>
    <col min="9734" max="9734" width="10.42578125" customWidth="1"/>
    <col min="9735" max="9735" width="10.140625" customWidth="1"/>
    <col min="9983" max="9983" width="7.42578125" customWidth="1"/>
    <col min="9984" max="9984" width="36.85546875" customWidth="1"/>
    <col min="9985" max="9986" width="11.5703125" customWidth="1"/>
    <col min="9987" max="9987" width="10.7109375" customWidth="1"/>
    <col min="9988" max="9988" width="11" customWidth="1"/>
    <col min="9989" max="9989" width="9" customWidth="1"/>
    <col min="9990" max="9990" width="10.42578125" customWidth="1"/>
    <col min="9991" max="9991" width="10.140625" customWidth="1"/>
    <col min="10239" max="10239" width="7.42578125" customWidth="1"/>
    <col min="10240" max="10240" width="36.85546875" customWidth="1"/>
    <col min="10241" max="10242" width="11.5703125" customWidth="1"/>
    <col min="10243" max="10243" width="10.7109375" customWidth="1"/>
    <col min="10244" max="10244" width="11" customWidth="1"/>
    <col min="10245" max="10245" width="9" customWidth="1"/>
    <col min="10246" max="10246" width="10.42578125" customWidth="1"/>
    <col min="10247" max="10247" width="10.140625" customWidth="1"/>
    <col min="10495" max="10495" width="7.42578125" customWidth="1"/>
    <col min="10496" max="10496" width="36.85546875" customWidth="1"/>
    <col min="10497" max="10498" width="11.5703125" customWidth="1"/>
    <col min="10499" max="10499" width="10.7109375" customWidth="1"/>
    <col min="10500" max="10500" width="11" customWidth="1"/>
    <col min="10501" max="10501" width="9" customWidth="1"/>
    <col min="10502" max="10502" width="10.42578125" customWidth="1"/>
    <col min="10503" max="10503" width="10.140625" customWidth="1"/>
    <col min="10751" max="10751" width="7.42578125" customWidth="1"/>
    <col min="10752" max="10752" width="36.85546875" customWidth="1"/>
    <col min="10753" max="10754" width="11.5703125" customWidth="1"/>
    <col min="10755" max="10755" width="10.7109375" customWidth="1"/>
    <col min="10756" max="10756" width="11" customWidth="1"/>
    <col min="10757" max="10757" width="9" customWidth="1"/>
    <col min="10758" max="10758" width="10.42578125" customWidth="1"/>
    <col min="10759" max="10759" width="10.140625" customWidth="1"/>
    <col min="11007" max="11007" width="7.42578125" customWidth="1"/>
    <col min="11008" max="11008" width="36.85546875" customWidth="1"/>
    <col min="11009" max="11010" width="11.5703125" customWidth="1"/>
    <col min="11011" max="11011" width="10.7109375" customWidth="1"/>
    <col min="11012" max="11012" width="11" customWidth="1"/>
    <col min="11013" max="11013" width="9" customWidth="1"/>
    <col min="11014" max="11014" width="10.42578125" customWidth="1"/>
    <col min="11015" max="11015" width="10.140625" customWidth="1"/>
    <col min="11263" max="11263" width="7.42578125" customWidth="1"/>
    <col min="11264" max="11264" width="36.85546875" customWidth="1"/>
    <col min="11265" max="11266" width="11.5703125" customWidth="1"/>
    <col min="11267" max="11267" width="10.7109375" customWidth="1"/>
    <col min="11268" max="11268" width="11" customWidth="1"/>
    <col min="11269" max="11269" width="9" customWidth="1"/>
    <col min="11270" max="11270" width="10.42578125" customWidth="1"/>
    <col min="11271" max="11271" width="10.140625" customWidth="1"/>
    <col min="11519" max="11519" width="7.42578125" customWidth="1"/>
    <col min="11520" max="11520" width="36.85546875" customWidth="1"/>
    <col min="11521" max="11522" width="11.5703125" customWidth="1"/>
    <col min="11523" max="11523" width="10.7109375" customWidth="1"/>
    <col min="11524" max="11524" width="11" customWidth="1"/>
    <col min="11525" max="11525" width="9" customWidth="1"/>
    <col min="11526" max="11526" width="10.42578125" customWidth="1"/>
    <col min="11527" max="11527" width="10.140625" customWidth="1"/>
    <col min="11775" max="11775" width="7.42578125" customWidth="1"/>
    <col min="11776" max="11776" width="36.85546875" customWidth="1"/>
    <col min="11777" max="11778" width="11.5703125" customWidth="1"/>
    <col min="11779" max="11779" width="10.7109375" customWidth="1"/>
    <col min="11780" max="11780" width="11" customWidth="1"/>
    <col min="11781" max="11781" width="9" customWidth="1"/>
    <col min="11782" max="11782" width="10.42578125" customWidth="1"/>
    <col min="11783" max="11783" width="10.140625" customWidth="1"/>
    <col min="12031" max="12031" width="7.42578125" customWidth="1"/>
    <col min="12032" max="12032" width="36.85546875" customWidth="1"/>
    <col min="12033" max="12034" width="11.5703125" customWidth="1"/>
    <col min="12035" max="12035" width="10.7109375" customWidth="1"/>
    <col min="12036" max="12036" width="11" customWidth="1"/>
    <col min="12037" max="12037" width="9" customWidth="1"/>
    <col min="12038" max="12038" width="10.42578125" customWidth="1"/>
    <col min="12039" max="12039" width="10.140625" customWidth="1"/>
    <col min="12287" max="12287" width="7.42578125" customWidth="1"/>
    <col min="12288" max="12288" width="36.85546875" customWidth="1"/>
    <col min="12289" max="12290" width="11.5703125" customWidth="1"/>
    <col min="12291" max="12291" width="10.7109375" customWidth="1"/>
    <col min="12292" max="12292" width="11" customWidth="1"/>
    <col min="12293" max="12293" width="9" customWidth="1"/>
    <col min="12294" max="12294" width="10.42578125" customWidth="1"/>
    <col min="12295" max="12295" width="10.140625" customWidth="1"/>
    <col min="12543" max="12543" width="7.42578125" customWidth="1"/>
    <col min="12544" max="12544" width="36.85546875" customWidth="1"/>
    <col min="12545" max="12546" width="11.5703125" customWidth="1"/>
    <col min="12547" max="12547" width="10.7109375" customWidth="1"/>
    <col min="12548" max="12548" width="11" customWidth="1"/>
    <col min="12549" max="12549" width="9" customWidth="1"/>
    <col min="12550" max="12550" width="10.42578125" customWidth="1"/>
    <col min="12551" max="12551" width="10.140625" customWidth="1"/>
    <col min="12799" max="12799" width="7.42578125" customWidth="1"/>
    <col min="12800" max="12800" width="36.85546875" customWidth="1"/>
    <col min="12801" max="12802" width="11.5703125" customWidth="1"/>
    <col min="12803" max="12803" width="10.7109375" customWidth="1"/>
    <col min="12804" max="12804" width="11" customWidth="1"/>
    <col min="12805" max="12805" width="9" customWidth="1"/>
    <col min="12806" max="12806" width="10.42578125" customWidth="1"/>
    <col min="12807" max="12807" width="10.140625" customWidth="1"/>
    <col min="13055" max="13055" width="7.42578125" customWidth="1"/>
    <col min="13056" max="13056" width="36.85546875" customWidth="1"/>
    <col min="13057" max="13058" width="11.5703125" customWidth="1"/>
    <col min="13059" max="13059" width="10.7109375" customWidth="1"/>
    <col min="13060" max="13060" width="11" customWidth="1"/>
    <col min="13061" max="13061" width="9" customWidth="1"/>
    <col min="13062" max="13062" width="10.42578125" customWidth="1"/>
    <col min="13063" max="13063" width="10.140625" customWidth="1"/>
    <col min="13311" max="13311" width="7.42578125" customWidth="1"/>
    <col min="13312" max="13312" width="36.85546875" customWidth="1"/>
    <col min="13313" max="13314" width="11.5703125" customWidth="1"/>
    <col min="13315" max="13315" width="10.7109375" customWidth="1"/>
    <col min="13316" max="13316" width="11" customWidth="1"/>
    <col min="13317" max="13317" width="9" customWidth="1"/>
    <col min="13318" max="13318" width="10.42578125" customWidth="1"/>
    <col min="13319" max="13319" width="10.140625" customWidth="1"/>
    <col min="13567" max="13567" width="7.42578125" customWidth="1"/>
    <col min="13568" max="13568" width="36.85546875" customWidth="1"/>
    <col min="13569" max="13570" width="11.5703125" customWidth="1"/>
    <col min="13571" max="13571" width="10.7109375" customWidth="1"/>
    <col min="13572" max="13572" width="11" customWidth="1"/>
    <col min="13573" max="13573" width="9" customWidth="1"/>
    <col min="13574" max="13574" width="10.42578125" customWidth="1"/>
    <col min="13575" max="13575" width="10.140625" customWidth="1"/>
    <col min="13823" max="13823" width="7.42578125" customWidth="1"/>
    <col min="13824" max="13824" width="36.85546875" customWidth="1"/>
    <col min="13825" max="13826" width="11.5703125" customWidth="1"/>
    <col min="13827" max="13827" width="10.7109375" customWidth="1"/>
    <col min="13828" max="13828" width="11" customWidth="1"/>
    <col min="13829" max="13829" width="9" customWidth="1"/>
    <col min="13830" max="13830" width="10.42578125" customWidth="1"/>
    <col min="13831" max="13831" width="10.140625" customWidth="1"/>
    <col min="14079" max="14079" width="7.42578125" customWidth="1"/>
    <col min="14080" max="14080" width="36.85546875" customWidth="1"/>
    <col min="14081" max="14082" width="11.5703125" customWidth="1"/>
    <col min="14083" max="14083" width="10.7109375" customWidth="1"/>
    <col min="14084" max="14084" width="11" customWidth="1"/>
    <col min="14085" max="14085" width="9" customWidth="1"/>
    <col min="14086" max="14086" width="10.42578125" customWidth="1"/>
    <col min="14087" max="14087" width="10.140625" customWidth="1"/>
    <col min="14335" max="14335" width="7.42578125" customWidth="1"/>
    <col min="14336" max="14336" width="36.85546875" customWidth="1"/>
    <col min="14337" max="14338" width="11.5703125" customWidth="1"/>
    <col min="14339" max="14339" width="10.7109375" customWidth="1"/>
    <col min="14340" max="14340" width="11" customWidth="1"/>
    <col min="14341" max="14341" width="9" customWidth="1"/>
    <col min="14342" max="14342" width="10.42578125" customWidth="1"/>
    <col min="14343" max="14343" width="10.140625" customWidth="1"/>
    <col min="14591" max="14591" width="7.42578125" customWidth="1"/>
    <col min="14592" max="14592" width="36.85546875" customWidth="1"/>
    <col min="14593" max="14594" width="11.5703125" customWidth="1"/>
    <col min="14595" max="14595" width="10.7109375" customWidth="1"/>
    <col min="14596" max="14596" width="11" customWidth="1"/>
    <col min="14597" max="14597" width="9" customWidth="1"/>
    <col min="14598" max="14598" width="10.42578125" customWidth="1"/>
    <col min="14599" max="14599" width="10.140625" customWidth="1"/>
    <col min="14847" max="14847" width="7.42578125" customWidth="1"/>
    <col min="14848" max="14848" width="36.85546875" customWidth="1"/>
    <col min="14849" max="14850" width="11.5703125" customWidth="1"/>
    <col min="14851" max="14851" width="10.7109375" customWidth="1"/>
    <col min="14852" max="14852" width="11" customWidth="1"/>
    <col min="14853" max="14853" width="9" customWidth="1"/>
    <col min="14854" max="14854" width="10.42578125" customWidth="1"/>
    <col min="14855" max="14855" width="10.140625" customWidth="1"/>
    <col min="15103" max="15103" width="7.42578125" customWidth="1"/>
    <col min="15104" max="15104" width="36.85546875" customWidth="1"/>
    <col min="15105" max="15106" width="11.5703125" customWidth="1"/>
    <col min="15107" max="15107" width="10.7109375" customWidth="1"/>
    <col min="15108" max="15108" width="11" customWidth="1"/>
    <col min="15109" max="15109" width="9" customWidth="1"/>
    <col min="15110" max="15110" width="10.42578125" customWidth="1"/>
    <col min="15111" max="15111" width="10.140625" customWidth="1"/>
    <col min="15359" max="15359" width="7.42578125" customWidth="1"/>
    <col min="15360" max="15360" width="36.85546875" customWidth="1"/>
    <col min="15361" max="15362" width="11.5703125" customWidth="1"/>
    <col min="15363" max="15363" width="10.7109375" customWidth="1"/>
    <col min="15364" max="15364" width="11" customWidth="1"/>
    <col min="15365" max="15365" width="9" customWidth="1"/>
    <col min="15366" max="15366" width="10.42578125" customWidth="1"/>
    <col min="15367" max="15367" width="10.140625" customWidth="1"/>
    <col min="15615" max="15615" width="7.42578125" customWidth="1"/>
    <col min="15616" max="15616" width="36.85546875" customWidth="1"/>
    <col min="15617" max="15618" width="11.5703125" customWidth="1"/>
    <col min="15619" max="15619" width="10.7109375" customWidth="1"/>
    <col min="15620" max="15620" width="11" customWidth="1"/>
    <col min="15621" max="15621" width="9" customWidth="1"/>
    <col min="15622" max="15622" width="10.42578125" customWidth="1"/>
    <col min="15623" max="15623" width="10.140625" customWidth="1"/>
    <col min="15871" max="15871" width="7.42578125" customWidth="1"/>
    <col min="15872" max="15872" width="36.85546875" customWidth="1"/>
    <col min="15873" max="15874" width="11.5703125" customWidth="1"/>
    <col min="15875" max="15875" width="10.7109375" customWidth="1"/>
    <col min="15876" max="15876" width="11" customWidth="1"/>
    <col min="15877" max="15877" width="9" customWidth="1"/>
    <col min="15878" max="15878" width="10.42578125" customWidth="1"/>
    <col min="15879" max="15879" width="10.140625" customWidth="1"/>
    <col min="16127" max="16127" width="7.42578125" customWidth="1"/>
    <col min="16128" max="16128" width="36.85546875" customWidth="1"/>
    <col min="16129" max="16130" width="11.5703125" customWidth="1"/>
    <col min="16131" max="16131" width="10.7109375" customWidth="1"/>
    <col min="16132" max="16132" width="11" customWidth="1"/>
    <col min="16133" max="16133" width="9" customWidth="1"/>
    <col min="16134" max="16134" width="10.42578125" customWidth="1"/>
    <col min="16135" max="16135" width="10.140625" customWidth="1"/>
  </cols>
  <sheetData>
    <row r="1" spans="1:10" ht="5.25" customHeight="1" x14ac:dyDescent="0.25"/>
    <row r="2" spans="1:10" ht="19.5" customHeight="1" x14ac:dyDescent="0.25">
      <c r="A2" s="969" t="s">
        <v>451</v>
      </c>
      <c r="B2" s="970"/>
      <c r="C2" s="970"/>
      <c r="D2" s="970"/>
      <c r="E2" s="970"/>
      <c r="F2" s="970"/>
      <c r="G2" s="970"/>
      <c r="H2" s="970"/>
      <c r="I2" s="970"/>
    </row>
    <row r="3" spans="1:10" ht="18.75" x14ac:dyDescent="0.3">
      <c r="A3" s="971" t="s">
        <v>184</v>
      </c>
      <c r="B3" s="972"/>
      <c r="C3" s="972"/>
      <c r="D3" s="972"/>
      <c r="E3" s="972"/>
      <c r="F3" s="972"/>
      <c r="G3" s="972"/>
      <c r="H3" s="972"/>
      <c r="I3" s="972"/>
    </row>
    <row r="4" spans="1:10" ht="15.75" customHeight="1" x14ac:dyDescent="0.25">
      <c r="A4" s="45"/>
      <c r="B4" s="45"/>
      <c r="C4" s="45"/>
      <c r="D4" s="45"/>
      <c r="E4" s="536"/>
      <c r="F4" s="536"/>
      <c r="G4" s="536"/>
    </row>
    <row r="5" spans="1:10" ht="48" customHeight="1" x14ac:dyDescent="0.25">
      <c r="A5" s="965" t="s">
        <v>134</v>
      </c>
      <c r="B5" s="966"/>
      <c r="C5" s="65" t="s">
        <v>425</v>
      </c>
      <c r="D5" s="65" t="s">
        <v>417</v>
      </c>
      <c r="E5" s="858" t="s">
        <v>418</v>
      </c>
      <c r="F5" s="847" t="s">
        <v>403</v>
      </c>
      <c r="G5" s="847" t="s">
        <v>419</v>
      </c>
      <c r="H5" s="847" t="s">
        <v>420</v>
      </c>
      <c r="I5" s="847" t="s">
        <v>421</v>
      </c>
      <c r="J5" s="46"/>
    </row>
    <row r="6" spans="1:10" x14ac:dyDescent="0.25">
      <c r="A6" s="967"/>
      <c r="B6" s="968"/>
      <c r="C6" s="869" t="s">
        <v>135</v>
      </c>
      <c r="D6" s="869" t="s">
        <v>135</v>
      </c>
      <c r="E6" s="870" t="s">
        <v>135</v>
      </c>
      <c r="F6" s="870" t="s">
        <v>135</v>
      </c>
      <c r="G6" s="870" t="s">
        <v>135</v>
      </c>
      <c r="H6" s="870" t="s">
        <v>135</v>
      </c>
      <c r="I6" s="870" t="s">
        <v>135</v>
      </c>
      <c r="J6" s="46"/>
    </row>
    <row r="7" spans="1:10" x14ac:dyDescent="0.25">
      <c r="A7" s="89" t="s">
        <v>136</v>
      </c>
      <c r="B7" s="164"/>
      <c r="C7" s="67">
        <f>SUM(C8:C9)</f>
        <v>570785.57999999996</v>
      </c>
      <c r="D7" s="67">
        <f>D8+D9</f>
        <v>644391.88</v>
      </c>
      <c r="E7" s="67">
        <f>SUM(E8:E9)</f>
        <v>711638</v>
      </c>
      <c r="F7" s="67">
        <f>SUM(F8:F9)</f>
        <v>711638</v>
      </c>
      <c r="G7" s="67">
        <f>SUM(G8:G9)</f>
        <v>713998</v>
      </c>
      <c r="H7" s="67">
        <f t="shared" ref="H7:I7" si="0">SUM(H8:H9)</f>
        <v>732522</v>
      </c>
      <c r="I7" s="67">
        <f t="shared" si="0"/>
        <v>743816</v>
      </c>
      <c r="J7" s="47"/>
    </row>
    <row r="8" spans="1:10" x14ac:dyDescent="0.25">
      <c r="A8" s="134">
        <v>111003</v>
      </c>
      <c r="B8" s="90" t="s">
        <v>137</v>
      </c>
      <c r="C8" s="92">
        <v>509934.82</v>
      </c>
      <c r="D8" s="68">
        <v>581079.18000000005</v>
      </c>
      <c r="E8" s="68">
        <v>654638</v>
      </c>
      <c r="F8" s="68">
        <v>654638</v>
      </c>
      <c r="G8" s="68">
        <v>656998</v>
      </c>
      <c r="H8" s="68">
        <v>675522</v>
      </c>
      <c r="I8" s="68">
        <v>686816</v>
      </c>
      <c r="J8" s="48"/>
    </row>
    <row r="9" spans="1:10" x14ac:dyDescent="0.25">
      <c r="A9" s="134">
        <v>121</v>
      </c>
      <c r="B9" s="90" t="s">
        <v>138</v>
      </c>
      <c r="C9" s="68">
        <v>60850.76</v>
      </c>
      <c r="D9" s="68">
        <v>63312.7</v>
      </c>
      <c r="E9" s="68">
        <v>57000</v>
      </c>
      <c r="F9" s="68">
        <v>57000</v>
      </c>
      <c r="G9" s="68">
        <v>57000</v>
      </c>
      <c r="H9" s="68">
        <v>57000</v>
      </c>
      <c r="I9" s="68">
        <v>57000</v>
      </c>
      <c r="J9" s="48"/>
    </row>
    <row r="10" spans="1:10" x14ac:dyDescent="0.25">
      <c r="A10" s="89" t="s">
        <v>139</v>
      </c>
      <c r="B10" s="164"/>
      <c r="C10" s="67">
        <f>SUM(C11:C16)</f>
        <v>67907.97</v>
      </c>
      <c r="D10" s="67">
        <f>SUM(D11:D16)</f>
        <v>75821.680000000008</v>
      </c>
      <c r="E10" s="67">
        <f>SUM(E11:E16)</f>
        <v>69638.990000000005</v>
      </c>
      <c r="F10" s="67">
        <f>SUM(F11:F16)</f>
        <v>69638.990000000005</v>
      </c>
      <c r="G10" s="67">
        <f>SUM(G11:G16)</f>
        <v>69538.990000000005</v>
      </c>
      <c r="H10" s="67">
        <f t="shared" ref="H10:I10" si="1">SUM(H11:H16)</f>
        <v>69638.990000000005</v>
      </c>
      <c r="I10" s="67">
        <f t="shared" si="1"/>
        <v>69638.990000000005</v>
      </c>
      <c r="J10" s="47"/>
    </row>
    <row r="11" spans="1:10" x14ac:dyDescent="0.25">
      <c r="A11" s="134">
        <v>133001</v>
      </c>
      <c r="B11" s="90" t="s">
        <v>140</v>
      </c>
      <c r="C11" s="68">
        <v>1198.5</v>
      </c>
      <c r="D11" s="68">
        <v>1640.83</v>
      </c>
      <c r="E11" s="68">
        <v>1400</v>
      </c>
      <c r="F11" s="68">
        <v>1400</v>
      </c>
      <c r="G11" s="68">
        <v>1300</v>
      </c>
      <c r="H11" s="68">
        <v>1400</v>
      </c>
      <c r="I11" s="68">
        <v>1400</v>
      </c>
      <c r="J11" s="48"/>
    </row>
    <row r="12" spans="1:10" x14ac:dyDescent="0.25">
      <c r="A12" s="134">
        <v>133003</v>
      </c>
      <c r="B12" s="90" t="s">
        <v>141</v>
      </c>
      <c r="C12" s="68">
        <v>201.17</v>
      </c>
      <c r="D12" s="68">
        <v>210</v>
      </c>
      <c r="E12" s="68">
        <v>210</v>
      </c>
      <c r="F12" s="68">
        <v>210</v>
      </c>
      <c r="G12" s="68">
        <v>210</v>
      </c>
      <c r="H12" s="68">
        <v>210</v>
      </c>
      <c r="I12" s="68">
        <v>210</v>
      </c>
      <c r="J12" s="48"/>
    </row>
    <row r="13" spans="1:10" x14ac:dyDescent="0.25">
      <c r="A13" s="134">
        <v>133006</v>
      </c>
      <c r="B13" s="90" t="s">
        <v>142</v>
      </c>
      <c r="C13" s="68">
        <v>319</v>
      </c>
      <c r="D13" s="68">
        <v>325</v>
      </c>
      <c r="E13" s="68">
        <v>200</v>
      </c>
      <c r="F13" s="68">
        <v>200</v>
      </c>
      <c r="G13" s="68">
        <v>200</v>
      </c>
      <c r="H13" s="68">
        <v>200</v>
      </c>
      <c r="I13" s="68">
        <v>200</v>
      </c>
      <c r="J13" s="48"/>
    </row>
    <row r="14" spans="1:10" x14ac:dyDescent="0.25">
      <c r="A14" s="134">
        <v>133012</v>
      </c>
      <c r="B14" s="90" t="s">
        <v>143</v>
      </c>
      <c r="C14" s="68">
        <v>573</v>
      </c>
      <c r="D14" s="68">
        <v>906</v>
      </c>
      <c r="E14" s="68">
        <v>550</v>
      </c>
      <c r="F14" s="68">
        <v>550</v>
      </c>
      <c r="G14" s="68">
        <v>550</v>
      </c>
      <c r="H14" s="68">
        <v>550</v>
      </c>
      <c r="I14" s="68">
        <v>550</v>
      </c>
      <c r="J14" s="48"/>
    </row>
    <row r="15" spans="1:10" x14ac:dyDescent="0.25">
      <c r="A15" s="134">
        <v>133013</v>
      </c>
      <c r="B15" s="90" t="s">
        <v>144</v>
      </c>
      <c r="C15" s="68">
        <v>44337.31</v>
      </c>
      <c r="D15" s="68">
        <v>51460.86</v>
      </c>
      <c r="E15" s="68">
        <v>46000</v>
      </c>
      <c r="F15" s="68">
        <v>46000</v>
      </c>
      <c r="G15" s="68">
        <v>46000</v>
      </c>
      <c r="H15" s="68">
        <v>46000</v>
      </c>
      <c r="I15" s="68">
        <v>46000</v>
      </c>
      <c r="J15" s="48"/>
    </row>
    <row r="16" spans="1:10" x14ac:dyDescent="0.25">
      <c r="A16" s="150">
        <v>133014</v>
      </c>
      <c r="B16" s="93" t="s">
        <v>145</v>
      </c>
      <c r="C16" s="68">
        <v>21278.99</v>
      </c>
      <c r="D16" s="68">
        <v>21278.99</v>
      </c>
      <c r="E16" s="68">
        <v>21278.99</v>
      </c>
      <c r="F16" s="68">
        <v>21278.99</v>
      </c>
      <c r="G16" s="68">
        <v>21278.99</v>
      </c>
      <c r="H16" s="68">
        <v>21278.99</v>
      </c>
      <c r="I16" s="68">
        <v>21278.99</v>
      </c>
      <c r="J16" s="48"/>
    </row>
    <row r="17" spans="1:11" x14ac:dyDescent="0.25">
      <c r="A17" s="89" t="s">
        <v>146</v>
      </c>
      <c r="B17" s="164"/>
      <c r="C17" s="67">
        <f>SUM(C18:C19)</f>
        <v>390865.38</v>
      </c>
      <c r="D17" s="67">
        <f>SUM(D18:D19)</f>
        <v>376058.7</v>
      </c>
      <c r="E17" s="67">
        <f>SUM(E18:E19)</f>
        <v>247551</v>
      </c>
      <c r="F17" s="67">
        <f>SUM(F18:F19)</f>
        <v>247551</v>
      </c>
      <c r="G17" s="67">
        <f>SUM(G18:G19)</f>
        <v>383665.12</v>
      </c>
      <c r="H17" s="67">
        <f t="shared" ref="H17:I17" si="2">SUM(H18:H19)</f>
        <v>383665.12</v>
      </c>
      <c r="I17" s="67">
        <f t="shared" si="2"/>
        <v>383665.12</v>
      </c>
      <c r="J17" s="48"/>
    </row>
    <row r="18" spans="1:11" x14ac:dyDescent="0.25">
      <c r="A18" s="134">
        <v>212002</v>
      </c>
      <c r="B18" s="90" t="s">
        <v>147</v>
      </c>
      <c r="C18" s="68">
        <v>2636.83</v>
      </c>
      <c r="D18" s="68">
        <v>1770.87</v>
      </c>
      <c r="E18" s="68">
        <v>2080</v>
      </c>
      <c r="F18" s="68">
        <v>2080</v>
      </c>
      <c r="G18" s="68">
        <v>2080</v>
      </c>
      <c r="H18" s="68">
        <v>2080</v>
      </c>
      <c r="I18" s="68">
        <v>2080</v>
      </c>
      <c r="J18" s="48"/>
    </row>
    <row r="19" spans="1:11" x14ac:dyDescent="0.25">
      <c r="A19" s="134">
        <v>212003</v>
      </c>
      <c r="B19" s="90" t="s">
        <v>148</v>
      </c>
      <c r="C19" s="68">
        <v>388228.55</v>
      </c>
      <c r="D19" s="68">
        <v>374287.83</v>
      </c>
      <c r="E19" s="68">
        <v>245471</v>
      </c>
      <c r="F19" s="68">
        <v>245471</v>
      </c>
      <c r="G19" s="68">
        <v>381585.12</v>
      </c>
      <c r="H19" s="68">
        <v>381585.12</v>
      </c>
      <c r="I19" s="68">
        <v>381585.12</v>
      </c>
      <c r="J19" s="554"/>
      <c r="K19" s="3"/>
    </row>
    <row r="20" spans="1:11" x14ac:dyDescent="0.25">
      <c r="A20" s="89" t="s">
        <v>149</v>
      </c>
      <c r="B20" s="164"/>
      <c r="C20" s="67">
        <f>SUM(C21:C23)</f>
        <v>73757.679999999993</v>
      </c>
      <c r="D20" s="67">
        <f>SUM(D21:D23)</f>
        <v>57185.760000000002</v>
      </c>
      <c r="E20" s="67">
        <f>SUM(E21:E24)</f>
        <v>64809</v>
      </c>
      <c r="F20" s="67">
        <f>SUM(F21:F24)</f>
        <v>64809</v>
      </c>
      <c r="G20" s="67">
        <f>SUM(G21:G24)</f>
        <v>28773</v>
      </c>
      <c r="H20" s="67">
        <f t="shared" ref="H20:I20" si="3">SUM(H21:H23)</f>
        <v>28773</v>
      </c>
      <c r="I20" s="67">
        <f t="shared" si="3"/>
        <v>28773</v>
      </c>
      <c r="J20" s="48"/>
    </row>
    <row r="21" spans="1:11" x14ac:dyDescent="0.25">
      <c r="A21" s="134">
        <v>221004</v>
      </c>
      <c r="B21" s="90" t="s">
        <v>150</v>
      </c>
      <c r="C21" s="68">
        <v>11108.64</v>
      </c>
      <c r="D21" s="68">
        <v>11749.36</v>
      </c>
      <c r="E21" s="68">
        <v>10500</v>
      </c>
      <c r="F21" s="68">
        <v>10500</v>
      </c>
      <c r="G21" s="68">
        <v>3000</v>
      </c>
      <c r="H21" s="68">
        <v>3000</v>
      </c>
      <c r="I21" s="68">
        <v>3000</v>
      </c>
      <c r="J21" s="47"/>
    </row>
    <row r="22" spans="1:11" x14ac:dyDescent="0.25">
      <c r="A22" s="151">
        <v>222</v>
      </c>
      <c r="B22" s="152" t="s">
        <v>151</v>
      </c>
      <c r="C22" s="68">
        <v>60.33</v>
      </c>
      <c r="D22" s="68">
        <v>129</v>
      </c>
      <c r="E22" s="68">
        <v>100</v>
      </c>
      <c r="F22" s="68">
        <v>100</v>
      </c>
      <c r="G22" s="68">
        <v>100</v>
      </c>
      <c r="H22" s="68">
        <v>100</v>
      </c>
      <c r="I22" s="68">
        <v>100</v>
      </c>
      <c r="J22" s="47"/>
    </row>
    <row r="23" spans="1:11" x14ac:dyDescent="0.25">
      <c r="A23" s="134">
        <v>223001</v>
      </c>
      <c r="B23" s="90" t="s">
        <v>152</v>
      </c>
      <c r="C23" s="68">
        <v>62588.71</v>
      </c>
      <c r="D23" s="68">
        <v>45307.4</v>
      </c>
      <c r="E23" s="68">
        <v>30362</v>
      </c>
      <c r="F23" s="68">
        <v>30362</v>
      </c>
      <c r="G23" s="68">
        <v>25673</v>
      </c>
      <c r="H23" s="68">
        <v>25673</v>
      </c>
      <c r="I23" s="68">
        <v>25673</v>
      </c>
      <c r="J23" s="47"/>
    </row>
    <row r="24" spans="1:11" x14ac:dyDescent="0.25">
      <c r="A24" s="134">
        <v>223001</v>
      </c>
      <c r="B24" s="90" t="s">
        <v>424</v>
      </c>
      <c r="C24" s="68">
        <v>0</v>
      </c>
      <c r="D24" s="68">
        <v>0</v>
      </c>
      <c r="E24" s="68">
        <v>23847</v>
      </c>
      <c r="F24" s="68">
        <v>23847</v>
      </c>
      <c r="G24" s="68">
        <v>0</v>
      </c>
      <c r="H24" s="68">
        <v>0</v>
      </c>
      <c r="I24" s="68">
        <v>0</v>
      </c>
      <c r="J24" s="47"/>
    </row>
    <row r="25" spans="1:11" x14ac:dyDescent="0.25">
      <c r="A25" s="89" t="s">
        <v>153</v>
      </c>
      <c r="B25" s="164"/>
      <c r="C25" s="67">
        <f>SUM(C26:C26)</f>
        <v>449.38</v>
      </c>
      <c r="D25" s="67">
        <f>SUM(D26:D26)</f>
        <v>205.33</v>
      </c>
      <c r="E25" s="67">
        <f>SUM(E26:E26)</f>
        <v>450</v>
      </c>
      <c r="F25" s="67">
        <f>SUM(F26:F26)</f>
        <v>450</v>
      </c>
      <c r="G25" s="67">
        <f>SUM(G26:G26)</f>
        <v>450</v>
      </c>
      <c r="H25" s="67">
        <f t="shared" ref="H25:I25" si="4">SUM(H26:H26)</f>
        <v>450</v>
      </c>
      <c r="I25" s="67">
        <f t="shared" si="4"/>
        <v>450</v>
      </c>
      <c r="J25" s="47"/>
    </row>
    <row r="26" spans="1:11" x14ac:dyDescent="0.25">
      <c r="A26" s="131">
        <v>242</v>
      </c>
      <c r="B26" s="90" t="s">
        <v>154</v>
      </c>
      <c r="C26" s="68">
        <v>449.38</v>
      </c>
      <c r="D26" s="68">
        <v>205.33</v>
      </c>
      <c r="E26" s="68">
        <v>450</v>
      </c>
      <c r="F26" s="68">
        <v>450</v>
      </c>
      <c r="G26" s="68">
        <v>450</v>
      </c>
      <c r="H26" s="68">
        <v>450</v>
      </c>
      <c r="I26" s="68">
        <v>450</v>
      </c>
      <c r="J26" s="48"/>
    </row>
    <row r="27" spans="1:11" x14ac:dyDescent="0.25">
      <c r="A27" s="89" t="s">
        <v>155</v>
      </c>
      <c r="B27" s="164"/>
      <c r="C27" s="67">
        <f>SUM(C28:C30)</f>
        <v>33550.089999999997</v>
      </c>
      <c r="D27" s="67">
        <f>SUM(D29:D31)</f>
        <v>840.34</v>
      </c>
      <c r="E27" s="67">
        <f>SUM(E28:E30)</f>
        <v>6317.35</v>
      </c>
      <c r="F27" s="67">
        <f>SUM(F28:F30)</f>
        <v>6317.35</v>
      </c>
      <c r="G27" s="67">
        <f>SUM(G28:G30)</f>
        <v>270</v>
      </c>
      <c r="H27" s="67">
        <f t="shared" ref="H27" si="5">SUM(H29:H30)</f>
        <v>270</v>
      </c>
      <c r="I27" s="67">
        <f t="shared" ref="I27" si="6">SUM(I29:I30)</f>
        <v>270</v>
      </c>
      <c r="J27" s="47"/>
    </row>
    <row r="28" spans="1:11" x14ac:dyDescent="0.25">
      <c r="A28" s="131">
        <v>291</v>
      </c>
      <c r="B28" s="90" t="s">
        <v>422</v>
      </c>
      <c r="C28" s="68">
        <v>33000</v>
      </c>
      <c r="D28" s="67">
        <v>0</v>
      </c>
      <c r="E28" s="68">
        <v>6000</v>
      </c>
      <c r="F28" s="68">
        <v>6000</v>
      </c>
      <c r="G28" s="67">
        <v>0</v>
      </c>
      <c r="H28" s="67">
        <v>0</v>
      </c>
      <c r="I28" s="67">
        <v>0</v>
      </c>
      <c r="J28" s="47"/>
    </row>
    <row r="29" spans="1:11" x14ac:dyDescent="0.25">
      <c r="A29" s="134">
        <v>291004</v>
      </c>
      <c r="B29" s="90" t="s">
        <v>156</v>
      </c>
      <c r="C29" s="68">
        <v>123.02</v>
      </c>
      <c r="D29" s="76">
        <v>49.56</v>
      </c>
      <c r="E29" s="859">
        <v>0</v>
      </c>
      <c r="F29" s="859">
        <v>0</v>
      </c>
      <c r="G29" s="68">
        <v>0</v>
      </c>
      <c r="H29" s="68">
        <v>0</v>
      </c>
      <c r="I29" s="68">
        <v>0</v>
      </c>
      <c r="J29" s="48"/>
    </row>
    <row r="30" spans="1:11" x14ac:dyDescent="0.25">
      <c r="A30" s="134">
        <v>292</v>
      </c>
      <c r="B30" s="90" t="s">
        <v>404</v>
      </c>
      <c r="C30" s="68">
        <v>427.07</v>
      </c>
      <c r="D30" s="68">
        <v>319.18</v>
      </c>
      <c r="E30" s="68">
        <v>317.35000000000002</v>
      </c>
      <c r="F30" s="68">
        <v>317.35000000000002</v>
      </c>
      <c r="G30" s="68">
        <v>270</v>
      </c>
      <c r="H30" s="68">
        <v>270</v>
      </c>
      <c r="I30" s="68">
        <v>270</v>
      </c>
      <c r="J30" s="48"/>
    </row>
    <row r="31" spans="1:11" x14ac:dyDescent="0.25">
      <c r="A31" s="134">
        <v>292</v>
      </c>
      <c r="B31" s="90" t="s">
        <v>405</v>
      </c>
      <c r="C31" s="68">
        <v>0</v>
      </c>
      <c r="D31" s="68">
        <v>471.6</v>
      </c>
      <c r="E31" s="859">
        <v>0</v>
      </c>
      <c r="F31" s="859">
        <v>0</v>
      </c>
      <c r="G31" s="68">
        <v>0</v>
      </c>
      <c r="H31" s="68">
        <v>0</v>
      </c>
      <c r="I31" s="68">
        <v>0</v>
      </c>
      <c r="J31" s="48"/>
    </row>
    <row r="32" spans="1:11" x14ac:dyDescent="0.25">
      <c r="A32" s="89" t="s">
        <v>157</v>
      </c>
      <c r="B32" s="164"/>
      <c r="C32" s="67">
        <f>SUM(C33:C40)</f>
        <v>370236.48000000004</v>
      </c>
      <c r="D32" s="67">
        <f>SUM(D33:D38)</f>
        <v>396581.30000000005</v>
      </c>
      <c r="E32" s="67">
        <f>SUM(E33:E39)</f>
        <v>428034.68999999994</v>
      </c>
      <c r="F32" s="67">
        <f>SUM(F33:F39)</f>
        <v>428034.68999999994</v>
      </c>
      <c r="G32" s="67">
        <f>SUM(G33:G39)</f>
        <v>428822.49</v>
      </c>
      <c r="H32" s="67">
        <f t="shared" ref="H32:I32" si="7">SUM(H33:H40)</f>
        <v>446002.49</v>
      </c>
      <c r="I32" s="67">
        <f t="shared" si="7"/>
        <v>464197.49</v>
      </c>
      <c r="J32" s="48"/>
    </row>
    <row r="33" spans="1:10" x14ac:dyDescent="0.25">
      <c r="A33" s="134">
        <v>312012</v>
      </c>
      <c r="B33" s="90" t="s">
        <v>158</v>
      </c>
      <c r="C33" s="68">
        <v>358116.4</v>
      </c>
      <c r="D33" s="95">
        <v>386238.4</v>
      </c>
      <c r="E33" s="68">
        <v>409849</v>
      </c>
      <c r="F33" s="68">
        <v>409849</v>
      </c>
      <c r="G33" s="76">
        <v>422071</v>
      </c>
      <c r="H33" s="76">
        <v>439251</v>
      </c>
      <c r="I33" s="76">
        <v>457446</v>
      </c>
      <c r="J33" s="48"/>
    </row>
    <row r="34" spans="1:10" x14ac:dyDescent="0.25">
      <c r="A34" s="134">
        <v>312012</v>
      </c>
      <c r="B34" s="90" t="s">
        <v>159</v>
      </c>
      <c r="C34" s="68">
        <v>3689.14</v>
      </c>
      <c r="D34" s="95">
        <v>3773.58</v>
      </c>
      <c r="E34" s="68">
        <v>3875.22</v>
      </c>
      <c r="F34" s="68">
        <v>3875.22</v>
      </c>
      <c r="G34" s="68">
        <v>3875.22</v>
      </c>
      <c r="H34" s="68">
        <v>3875.22</v>
      </c>
      <c r="I34" s="68">
        <v>3875.22</v>
      </c>
      <c r="J34" s="48"/>
    </row>
    <row r="35" spans="1:10" x14ac:dyDescent="0.25">
      <c r="A35" s="134">
        <v>312012</v>
      </c>
      <c r="B35" s="90" t="s">
        <v>160</v>
      </c>
      <c r="C35" s="68">
        <v>54</v>
      </c>
      <c r="D35" s="95">
        <v>3116.97</v>
      </c>
      <c r="E35" s="68">
        <v>8280.16</v>
      </c>
      <c r="F35" s="68">
        <v>8280.16</v>
      </c>
      <c r="G35" s="68">
        <v>81</v>
      </c>
      <c r="H35" s="68">
        <v>81</v>
      </c>
      <c r="I35" s="68">
        <v>81</v>
      </c>
      <c r="J35" s="47"/>
    </row>
    <row r="36" spans="1:10" x14ac:dyDescent="0.25">
      <c r="A36" s="134">
        <v>312012</v>
      </c>
      <c r="B36" s="90" t="s">
        <v>161</v>
      </c>
      <c r="C36" s="68">
        <v>2651.28</v>
      </c>
      <c r="D36" s="95">
        <v>2718.27</v>
      </c>
      <c r="E36" s="68">
        <v>2795.27</v>
      </c>
      <c r="F36" s="68">
        <v>2795.27</v>
      </c>
      <c r="G36" s="68">
        <v>2795.27</v>
      </c>
      <c r="H36" s="68">
        <v>2795.27</v>
      </c>
      <c r="I36" s="68">
        <v>2795.27</v>
      </c>
      <c r="J36" s="47"/>
    </row>
    <row r="37" spans="1:10" x14ac:dyDescent="0.25">
      <c r="A37" s="134">
        <v>312012</v>
      </c>
      <c r="B37" s="90" t="s">
        <v>162</v>
      </c>
      <c r="C37" s="68">
        <v>5355.85</v>
      </c>
      <c r="D37" s="95">
        <v>640</v>
      </c>
      <c r="E37" s="68">
        <v>1117.44</v>
      </c>
      <c r="F37" s="68">
        <v>1117.44</v>
      </c>
      <c r="G37" s="68">
        <v>0</v>
      </c>
      <c r="H37" s="68">
        <v>0</v>
      </c>
      <c r="I37" s="68">
        <v>0</v>
      </c>
      <c r="J37" s="47"/>
    </row>
    <row r="38" spans="1:10" x14ac:dyDescent="0.25">
      <c r="A38" s="134">
        <v>312012</v>
      </c>
      <c r="B38" s="93" t="s">
        <v>392</v>
      </c>
      <c r="C38" s="68">
        <v>0</v>
      </c>
      <c r="D38" s="68">
        <v>94.08</v>
      </c>
      <c r="E38" s="68">
        <v>117.6</v>
      </c>
      <c r="F38" s="68">
        <v>117.6</v>
      </c>
      <c r="G38" s="68">
        <v>0</v>
      </c>
      <c r="H38" s="68">
        <v>0</v>
      </c>
      <c r="I38" s="68">
        <v>0</v>
      </c>
      <c r="J38" s="47"/>
    </row>
    <row r="39" spans="1:10" x14ac:dyDescent="0.25">
      <c r="A39" s="134">
        <v>312012</v>
      </c>
      <c r="B39" s="93" t="s">
        <v>406</v>
      </c>
      <c r="C39" s="68">
        <v>0</v>
      </c>
      <c r="D39" s="68">
        <v>0</v>
      </c>
      <c r="E39" s="68">
        <v>2000</v>
      </c>
      <c r="F39" s="68">
        <v>2000</v>
      </c>
      <c r="G39" s="68">
        <v>0</v>
      </c>
      <c r="H39" s="68">
        <v>0</v>
      </c>
      <c r="I39" s="68">
        <v>0</v>
      </c>
      <c r="J39" s="47"/>
    </row>
    <row r="40" spans="1:10" x14ac:dyDescent="0.25">
      <c r="A40" s="134">
        <v>312012</v>
      </c>
      <c r="B40" s="93" t="s">
        <v>289</v>
      </c>
      <c r="C40" s="68">
        <v>369.81</v>
      </c>
      <c r="D40" s="68">
        <v>0</v>
      </c>
      <c r="E40" s="859">
        <v>0</v>
      </c>
      <c r="F40" s="859">
        <v>0</v>
      </c>
      <c r="G40" s="68">
        <v>0</v>
      </c>
      <c r="H40" s="68">
        <v>0</v>
      </c>
      <c r="I40" s="68">
        <v>0</v>
      </c>
      <c r="J40" s="48"/>
    </row>
    <row r="41" spans="1:10" x14ac:dyDescent="0.25">
      <c r="A41" s="134">
        <v>312012</v>
      </c>
      <c r="B41" s="94" t="s">
        <v>288</v>
      </c>
      <c r="C41" s="95">
        <v>0</v>
      </c>
      <c r="D41" s="67">
        <v>900</v>
      </c>
      <c r="E41" s="859">
        <v>0</v>
      </c>
      <c r="F41" s="859">
        <v>0</v>
      </c>
      <c r="G41" s="68">
        <v>0</v>
      </c>
      <c r="H41" s="68">
        <v>0</v>
      </c>
      <c r="I41" s="68">
        <v>0</v>
      </c>
      <c r="J41" s="48"/>
    </row>
    <row r="42" spans="1:10" x14ac:dyDescent="0.25">
      <c r="A42" s="225" t="s">
        <v>163</v>
      </c>
      <c r="B42" s="165"/>
      <c r="C42" s="69">
        <f>C7+C10+C17+C20+C25+C27+C32</f>
        <v>1507552.5599999998</v>
      </c>
      <c r="D42" s="821">
        <f>D7+D10+D17+D20+D25+D27+D32+D41</f>
        <v>1551984.9900000002</v>
      </c>
      <c r="E42" s="69">
        <f>E7+E10+E17+E20+E25+E27+E32</f>
        <v>1528439.03</v>
      </c>
      <c r="F42" s="69">
        <f>F7+F10+F17+F20+F25+F27+F32</f>
        <v>1528439.03</v>
      </c>
      <c r="G42" s="69">
        <f>G7+G10+G17+G20+G25+G27+G32</f>
        <v>1625517.5999999999</v>
      </c>
      <c r="H42" s="69">
        <f>H7+H10+H17+H20+H25+H27+H32+H41</f>
        <v>1661321.5999999999</v>
      </c>
      <c r="I42" s="69">
        <f>I7+I10+I17+I20+I25+I27+I32+I41</f>
        <v>1690810.5999999999</v>
      </c>
      <c r="J42" s="48"/>
    </row>
    <row r="43" spans="1:10" x14ac:dyDescent="0.25">
      <c r="A43" s="139" t="s">
        <v>164</v>
      </c>
      <c r="B43" s="155"/>
      <c r="C43" s="539"/>
      <c r="D43" s="73"/>
      <c r="E43" s="73"/>
      <c r="F43" s="73"/>
      <c r="G43" s="73"/>
      <c r="H43" s="73"/>
      <c r="I43" s="73"/>
      <c r="J43" s="48"/>
    </row>
    <row r="44" spans="1:10" x14ac:dyDescent="0.25">
      <c r="A44" s="134">
        <v>239001</v>
      </c>
      <c r="B44" s="90" t="s">
        <v>165</v>
      </c>
      <c r="C44" s="156">
        <v>4740</v>
      </c>
      <c r="D44" s="68">
        <v>5422</v>
      </c>
      <c r="E44" s="68">
        <v>401</v>
      </c>
      <c r="F44" s="68">
        <v>401</v>
      </c>
      <c r="G44" s="68">
        <v>5000</v>
      </c>
      <c r="H44" s="68">
        <v>5000</v>
      </c>
      <c r="I44" s="68">
        <v>5000</v>
      </c>
      <c r="J44" s="47"/>
    </row>
    <row r="45" spans="1:10" x14ac:dyDescent="0.25">
      <c r="A45" s="134">
        <v>322001</v>
      </c>
      <c r="B45" s="93" t="s">
        <v>393</v>
      </c>
      <c r="C45" s="156"/>
      <c r="D45" s="68">
        <v>55000</v>
      </c>
      <c r="E45" s="68">
        <v>224878</v>
      </c>
      <c r="F45" s="68">
        <v>224878</v>
      </c>
      <c r="G45" s="68"/>
      <c r="H45" s="68"/>
      <c r="I45" s="68"/>
      <c r="J45" s="47"/>
    </row>
    <row r="46" spans="1:10" x14ac:dyDescent="0.25">
      <c r="A46" s="134">
        <v>322001</v>
      </c>
      <c r="B46" s="93" t="s">
        <v>394</v>
      </c>
      <c r="C46" s="156"/>
      <c r="D46" s="68">
        <v>20000</v>
      </c>
      <c r="E46" s="68">
        <v>5000</v>
      </c>
      <c r="F46" s="68">
        <v>5000</v>
      </c>
      <c r="G46" s="68"/>
      <c r="H46" s="68"/>
      <c r="I46" s="68"/>
      <c r="J46" s="47"/>
    </row>
    <row r="47" spans="1:10" x14ac:dyDescent="0.25">
      <c r="A47" s="134">
        <v>322001</v>
      </c>
      <c r="B47" s="93" t="s">
        <v>395</v>
      </c>
      <c r="C47" s="156"/>
      <c r="D47" s="68">
        <v>30000</v>
      </c>
      <c r="E47" s="68">
        <v>33000</v>
      </c>
      <c r="F47" s="68">
        <v>33000</v>
      </c>
      <c r="G47" s="68"/>
      <c r="H47" s="68"/>
      <c r="I47" s="68"/>
      <c r="J47" s="47"/>
    </row>
    <row r="48" spans="1:10" x14ac:dyDescent="0.25">
      <c r="A48" s="166" t="s">
        <v>164</v>
      </c>
      <c r="B48" s="167"/>
      <c r="C48" s="168">
        <f>SUM(C44:C45)</f>
        <v>4740</v>
      </c>
      <c r="D48" s="74">
        <f>SUM(D44:D47)</f>
        <v>110422</v>
      </c>
      <c r="E48" s="74">
        <f>SUM(E44:E47)</f>
        <v>263279</v>
      </c>
      <c r="F48" s="74">
        <f>SUM(F44:F47)</f>
        <v>263279</v>
      </c>
      <c r="G48" s="74">
        <f>SUM(G44:G47)</f>
        <v>5000</v>
      </c>
      <c r="H48" s="74">
        <f t="shared" ref="H48:I48" si="8">SUM(H44:H45)</f>
        <v>5000</v>
      </c>
      <c r="I48" s="74">
        <f t="shared" si="8"/>
        <v>5000</v>
      </c>
      <c r="J48" s="47"/>
    </row>
    <row r="49" spans="1:19" x14ac:dyDescent="0.25">
      <c r="A49" s="149" t="s">
        <v>166</v>
      </c>
      <c r="B49" s="88"/>
      <c r="C49" s="158"/>
      <c r="D49" s="846"/>
      <c r="E49" s="118"/>
      <c r="F49" s="118"/>
      <c r="G49" s="118"/>
      <c r="H49" s="118"/>
      <c r="I49" s="118"/>
      <c r="J49" s="47"/>
    </row>
    <row r="50" spans="1:19" x14ac:dyDescent="0.25">
      <c r="A50" s="131" t="s">
        <v>167</v>
      </c>
      <c r="B50" s="90"/>
      <c r="C50" s="156"/>
      <c r="E50" s="68"/>
      <c r="F50" s="68"/>
      <c r="G50" s="68"/>
      <c r="H50" s="68"/>
      <c r="I50" s="68"/>
      <c r="J50" s="48"/>
    </row>
    <row r="51" spans="1:19" x14ac:dyDescent="0.25">
      <c r="A51" s="131">
        <v>453</v>
      </c>
      <c r="B51" s="90" t="s">
        <v>168</v>
      </c>
      <c r="C51" s="540">
        <v>98359.48</v>
      </c>
      <c r="D51" s="68">
        <v>15561.85</v>
      </c>
      <c r="E51" s="68">
        <v>71475.86</v>
      </c>
      <c r="F51" s="68">
        <v>71475.86</v>
      </c>
      <c r="G51" s="68">
        <v>0</v>
      </c>
      <c r="H51" s="68"/>
      <c r="I51" s="68"/>
      <c r="J51" s="47"/>
    </row>
    <row r="52" spans="1:19" x14ac:dyDescent="0.25">
      <c r="A52" s="134">
        <v>454</v>
      </c>
      <c r="B52" s="93" t="s">
        <v>174</v>
      </c>
      <c r="C52" s="540">
        <v>0</v>
      </c>
      <c r="D52" s="68">
        <v>60159.34</v>
      </c>
      <c r="E52" s="68">
        <v>297000</v>
      </c>
      <c r="F52" s="68">
        <v>297000</v>
      </c>
      <c r="G52" s="68">
        <v>200000</v>
      </c>
      <c r="H52" s="68">
        <v>50000</v>
      </c>
      <c r="I52" s="68">
        <v>50000</v>
      </c>
      <c r="J52" s="47"/>
    </row>
    <row r="53" spans="1:19" x14ac:dyDescent="0.25">
      <c r="A53" s="134">
        <v>453</v>
      </c>
      <c r="B53" s="93" t="s">
        <v>175</v>
      </c>
      <c r="C53" s="92"/>
      <c r="D53" s="68">
        <v>33000</v>
      </c>
      <c r="E53" s="68"/>
      <c r="F53" s="68"/>
      <c r="G53" s="68"/>
      <c r="H53" s="68"/>
      <c r="I53" s="68"/>
      <c r="J53" s="47"/>
    </row>
    <row r="54" spans="1:19" x14ac:dyDescent="0.25">
      <c r="A54" s="134">
        <v>513002</v>
      </c>
      <c r="B54" s="90" t="s">
        <v>176</v>
      </c>
      <c r="C54" s="68">
        <v>197013.19</v>
      </c>
      <c r="D54" s="68">
        <v>249147.03</v>
      </c>
      <c r="E54" s="68">
        <v>33839.78</v>
      </c>
      <c r="F54" s="68">
        <v>33839.78</v>
      </c>
      <c r="G54" s="68"/>
      <c r="H54" s="68"/>
      <c r="I54" s="68"/>
      <c r="J54" s="47"/>
    </row>
    <row r="55" spans="1:19" ht="17.25" customHeight="1" x14ac:dyDescent="0.25">
      <c r="A55" s="87" t="s">
        <v>166</v>
      </c>
      <c r="B55" s="822"/>
      <c r="C55" s="72">
        <f>SUM(C51:C54)</f>
        <v>295372.67</v>
      </c>
      <c r="D55" s="72">
        <f ca="1">SUM(D51:D56)</f>
        <v>357868.22</v>
      </c>
      <c r="E55" s="72">
        <f>SUM(E51:E54)</f>
        <v>402315.64</v>
      </c>
      <c r="F55" s="72">
        <f>SUM(F51:F54)</f>
        <v>402315.64</v>
      </c>
      <c r="G55" s="72">
        <f>SUM(G51:G54)</f>
        <v>200000</v>
      </c>
      <c r="H55" s="72">
        <f t="shared" ref="H55:I55" si="9">SUM(H51:H54)</f>
        <v>50000</v>
      </c>
      <c r="I55" s="72">
        <f t="shared" si="9"/>
        <v>50000</v>
      </c>
      <c r="J55" s="47"/>
    </row>
    <row r="56" spans="1:19" ht="17.25" customHeight="1" x14ac:dyDescent="0.25">
      <c r="B56" s="160"/>
      <c r="C56" s="161"/>
      <c r="E56" s="116"/>
      <c r="F56" s="116"/>
      <c r="G56" s="116"/>
      <c r="H56" s="116"/>
      <c r="I56" s="116"/>
      <c r="J56" s="47"/>
    </row>
    <row r="57" spans="1:19" ht="15.75" customHeight="1" x14ac:dyDescent="0.25">
      <c r="A57" s="160" t="s">
        <v>169</v>
      </c>
      <c r="B57" s="84"/>
      <c r="C57" s="162"/>
      <c r="D57" s="163"/>
      <c r="E57" s="116"/>
      <c r="F57" s="116"/>
      <c r="G57" s="116"/>
      <c r="H57" s="116"/>
      <c r="I57" s="116"/>
      <c r="J57" s="47"/>
    </row>
    <row r="58" spans="1:19" x14ac:dyDescent="0.25">
      <c r="A58" s="147" t="s">
        <v>134</v>
      </c>
      <c r="B58" s="85"/>
      <c r="C58" s="75">
        <f t="shared" ref="C58:I58" si="10">C42</f>
        <v>1507552.5599999998</v>
      </c>
      <c r="D58" s="75">
        <f t="shared" si="10"/>
        <v>1551984.9900000002</v>
      </c>
      <c r="E58" s="154">
        <f t="shared" si="10"/>
        <v>1528439.03</v>
      </c>
      <c r="F58" s="154">
        <f t="shared" si="10"/>
        <v>1528439.03</v>
      </c>
      <c r="G58" s="75">
        <f t="shared" si="10"/>
        <v>1625517.5999999999</v>
      </c>
      <c r="H58" s="75">
        <f t="shared" si="10"/>
        <v>1661321.5999999999</v>
      </c>
      <c r="I58" s="75">
        <f t="shared" si="10"/>
        <v>1690810.5999999999</v>
      </c>
      <c r="J58" s="47"/>
    </row>
    <row r="59" spans="1:19" x14ac:dyDescent="0.25">
      <c r="A59" s="148" t="s">
        <v>170</v>
      </c>
      <c r="B59" s="86"/>
      <c r="C59" s="141">
        <f t="shared" ref="C59:I59" si="11">C48</f>
        <v>4740</v>
      </c>
      <c r="D59" s="141">
        <f t="shared" si="11"/>
        <v>110422</v>
      </c>
      <c r="E59" s="157">
        <f t="shared" si="11"/>
        <v>263279</v>
      </c>
      <c r="F59" s="157">
        <f t="shared" si="11"/>
        <v>263279</v>
      </c>
      <c r="G59" s="141">
        <f t="shared" si="11"/>
        <v>5000</v>
      </c>
      <c r="H59" s="141">
        <f t="shared" si="11"/>
        <v>5000</v>
      </c>
      <c r="I59" s="141">
        <f t="shared" si="11"/>
        <v>5000</v>
      </c>
      <c r="J59" s="47"/>
    </row>
    <row r="60" spans="1:19" x14ac:dyDescent="0.25">
      <c r="A60" s="149" t="s">
        <v>166</v>
      </c>
      <c r="B60" s="88"/>
      <c r="C60" s="70">
        <f>C55</f>
        <v>295372.67</v>
      </c>
      <c r="D60" s="70">
        <v>357868.22</v>
      </c>
      <c r="E60" s="159">
        <f>E55</f>
        <v>402315.64</v>
      </c>
      <c r="F60" s="159">
        <f>F55</f>
        <v>402315.64</v>
      </c>
      <c r="G60" s="70">
        <f>G55</f>
        <v>200000</v>
      </c>
      <c r="H60" s="70">
        <f>H55</f>
        <v>50000</v>
      </c>
      <c r="I60" s="70">
        <f>I55</f>
        <v>50000</v>
      </c>
      <c r="J60" s="47"/>
    </row>
    <row r="61" spans="1:19" x14ac:dyDescent="0.25">
      <c r="A61" s="131" t="s">
        <v>171</v>
      </c>
      <c r="B61" s="90"/>
      <c r="C61" s="68">
        <f>SUM(C58:C60)</f>
        <v>1807665.2299999997</v>
      </c>
      <c r="D61" s="68">
        <f>SUM(D58:D60)</f>
        <v>2020275.2100000002</v>
      </c>
      <c r="E61" s="95">
        <f t="shared" ref="E61:G61" si="12">SUM(E58:E60)</f>
        <v>2194033.67</v>
      </c>
      <c r="F61" s="95">
        <f t="shared" si="12"/>
        <v>2194033.67</v>
      </c>
      <c r="G61" s="95">
        <f t="shared" si="12"/>
        <v>1830517.5999999999</v>
      </c>
      <c r="H61" s="68">
        <f t="shared" ref="H61:I61" si="13">SUM(H58:H60)</f>
        <v>1716321.5999999999</v>
      </c>
      <c r="I61" s="68">
        <f t="shared" si="13"/>
        <v>1745810.5999999999</v>
      </c>
      <c r="J61" s="46"/>
    </row>
    <row r="62" spans="1:19" x14ac:dyDescent="0.25">
      <c r="A62" s="83"/>
      <c r="B62" s="99"/>
      <c r="C62" s="99"/>
      <c r="E62" s="116"/>
      <c r="F62" s="537"/>
      <c r="G62" s="537"/>
      <c r="H62" s="320"/>
      <c r="I62" s="320"/>
      <c r="J62" s="46"/>
    </row>
    <row r="63" spans="1:19" x14ac:dyDescent="0.25">
      <c r="A63" s="919"/>
      <c r="B63" s="97"/>
      <c r="C63" s="97"/>
      <c r="D63" s="7"/>
      <c r="E63" s="116"/>
      <c r="F63" s="537"/>
      <c r="G63" s="537"/>
      <c r="H63" s="320"/>
      <c r="I63" s="320"/>
      <c r="J63" s="46"/>
      <c r="K63" s="7"/>
      <c r="L63" s="7"/>
      <c r="M63" s="7"/>
      <c r="N63" s="7"/>
      <c r="O63" s="7"/>
      <c r="P63" s="7"/>
      <c r="Q63" s="7"/>
      <c r="R63" s="7"/>
      <c r="S63" s="7"/>
    </row>
    <row r="64" spans="1:19" x14ac:dyDescent="0.25">
      <c r="A64" s="919"/>
      <c r="B64" s="97"/>
      <c r="C64" s="97"/>
      <c r="D64" s="7"/>
      <c r="E64" s="116"/>
      <c r="F64" s="537"/>
      <c r="G64" s="537"/>
      <c r="H64" s="320"/>
      <c r="I64" s="320"/>
      <c r="J64" s="46"/>
      <c r="K64" s="7"/>
      <c r="L64" s="7"/>
      <c r="M64" s="7"/>
      <c r="N64" s="7"/>
      <c r="O64" s="7"/>
      <c r="P64" s="7"/>
      <c r="Q64" s="7"/>
      <c r="R64" s="7"/>
      <c r="S64" s="7"/>
    </row>
    <row r="65" spans="1:19" ht="15" customHeight="1" x14ac:dyDescent="0.25">
      <c r="A65" s="91"/>
      <c r="B65" s="877"/>
      <c r="C65" s="97"/>
      <c r="D65" s="876"/>
      <c r="E65" s="920"/>
      <c r="F65" s="920"/>
      <c r="G65" s="920"/>
      <c r="H65" s="920"/>
      <c r="I65" s="921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:19" ht="17.25" customHeight="1" x14ac:dyDescent="0.25">
      <c r="A66" s="91"/>
      <c r="B66" s="97"/>
      <c r="C66" s="97"/>
      <c r="D66" s="922"/>
      <c r="E66" s="538"/>
      <c r="F66" s="920"/>
      <c r="G66" s="920"/>
      <c r="H66" s="920"/>
      <c r="I66" s="923"/>
      <c r="J66" s="29"/>
      <c r="K66" s="7"/>
      <c r="L66" s="7"/>
      <c r="M66" s="7"/>
      <c r="N66" s="7"/>
      <c r="O66" s="7"/>
      <c r="P66" s="7"/>
      <c r="Q66" s="7"/>
      <c r="R66" s="7"/>
      <c r="S66" s="7"/>
    </row>
    <row r="67" spans="1:19" s="7" customFormat="1" ht="18" x14ac:dyDescent="0.25">
      <c r="A67" s="49"/>
      <c r="B67" s="875"/>
      <c r="C67" s="875"/>
      <c r="D67" s="29"/>
      <c r="E67" s="538"/>
      <c r="F67" s="538"/>
      <c r="G67" s="538"/>
      <c r="H67" s="538"/>
      <c r="I67" s="923"/>
      <c r="J67" s="29"/>
    </row>
    <row r="68" spans="1:19" x14ac:dyDescent="0.25">
      <c r="A68" s="7"/>
      <c r="B68" s="875"/>
      <c r="C68" s="875"/>
      <c r="D68" s="29"/>
      <c r="E68" s="538"/>
      <c r="F68" s="538"/>
      <c r="G68" s="538"/>
      <c r="H68" s="538"/>
      <c r="I68" s="923"/>
      <c r="J68" s="29"/>
      <c r="K68" s="7"/>
      <c r="L68" s="7"/>
      <c r="M68" s="7"/>
      <c r="N68" s="7"/>
      <c r="O68" s="7"/>
      <c r="P68" s="7"/>
      <c r="Q68" s="7"/>
      <c r="R68" s="7"/>
      <c r="S68" s="7"/>
    </row>
    <row r="69" spans="1:19" x14ac:dyDescent="0.25">
      <c r="A69" s="7"/>
      <c r="B69" s="875"/>
      <c r="C69" s="875"/>
      <c r="D69" s="29"/>
      <c r="E69" s="538"/>
      <c r="F69" s="538"/>
      <c r="G69" s="924"/>
      <c r="H69" s="538"/>
      <c r="I69" s="923"/>
      <c r="J69" s="29"/>
      <c r="K69" s="7"/>
      <c r="L69" s="7"/>
      <c r="M69" s="7"/>
      <c r="N69" s="7"/>
      <c r="O69" s="7"/>
      <c r="P69" s="7"/>
      <c r="Q69" s="7"/>
      <c r="R69" s="7"/>
      <c r="S69" s="7"/>
    </row>
    <row r="70" spans="1:19" x14ac:dyDescent="0.25">
      <c r="A70" s="7"/>
      <c r="B70" s="875"/>
      <c r="C70" s="875"/>
      <c r="D70" s="29"/>
      <c r="E70" s="538"/>
      <c r="F70" s="538"/>
      <c r="G70" s="538"/>
      <c r="H70" s="538"/>
      <c r="I70" s="538"/>
      <c r="J70" s="925"/>
      <c r="K70" s="7"/>
      <c r="L70" s="7"/>
      <c r="M70" s="7"/>
      <c r="N70" s="7"/>
      <c r="O70" s="7"/>
      <c r="P70" s="7"/>
      <c r="Q70" s="7"/>
      <c r="R70" s="7"/>
      <c r="S70" s="7"/>
    </row>
    <row r="71" spans="1:19" x14ac:dyDescent="0.25">
      <c r="A71" s="7"/>
      <c r="B71" s="875"/>
      <c r="C71" s="875"/>
      <c r="D71" s="29"/>
      <c r="E71" s="538"/>
      <c r="F71" s="538"/>
      <c r="G71" s="538"/>
      <c r="H71" s="538"/>
      <c r="I71" s="538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1:19" x14ac:dyDescent="0.25">
      <c r="A72" s="7"/>
      <c r="B72" s="875"/>
      <c r="C72" s="926"/>
      <c r="D72" s="29"/>
      <c r="E72" s="538"/>
      <c r="F72" s="538"/>
      <c r="G72" s="538"/>
      <c r="H72" s="538"/>
      <c r="I72" s="538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1:19" x14ac:dyDescent="0.25">
      <c r="A73" s="7"/>
      <c r="B73" s="875"/>
      <c r="C73" s="875"/>
      <c r="D73" s="29"/>
      <c r="E73" s="538"/>
      <c r="F73" s="538"/>
      <c r="G73" s="924"/>
      <c r="H73" s="538"/>
      <c r="I73" s="538"/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1:19" x14ac:dyDescent="0.25">
      <c r="A74" s="7"/>
      <c r="B74" s="875"/>
      <c r="C74" s="926"/>
      <c r="D74" s="29"/>
      <c r="E74" s="538"/>
      <c r="F74" s="538"/>
      <c r="G74" s="538"/>
      <c r="H74" s="538"/>
      <c r="I74" s="538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1:19" x14ac:dyDescent="0.25">
      <c r="A75" s="7"/>
      <c r="B75" s="875"/>
      <c r="C75" s="7"/>
      <c r="D75" s="29"/>
      <c r="E75" s="538"/>
      <c r="F75" s="538"/>
      <c r="G75" s="538"/>
      <c r="H75" s="538"/>
      <c r="I75" s="538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1:19" x14ac:dyDescent="0.25">
      <c r="A76" s="7"/>
      <c r="B76" s="875"/>
      <c r="C76" s="7"/>
      <c r="D76" s="29"/>
      <c r="E76" s="538"/>
      <c r="F76" s="538"/>
      <c r="G76" s="538"/>
      <c r="H76" s="538"/>
      <c r="I76" s="538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1:19" x14ac:dyDescent="0.25">
      <c r="A77" s="7"/>
      <c r="B77" s="7"/>
      <c r="C77" s="7"/>
      <c r="D77" s="29"/>
      <c r="E77" s="538"/>
      <c r="F77" s="538"/>
      <c r="G77" s="538"/>
      <c r="H77" s="538"/>
      <c r="I77" s="538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1:19" x14ac:dyDescent="0.25">
      <c r="A78" s="7"/>
      <c r="B78" s="7"/>
      <c r="C78" s="7"/>
      <c r="D78" s="927"/>
      <c r="E78" s="538"/>
      <c r="F78" s="538"/>
      <c r="G78" s="538"/>
      <c r="H78" s="538"/>
      <c r="I78" s="538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:19" x14ac:dyDescent="0.25">
      <c r="A79" s="50"/>
      <c r="B79" s="7"/>
      <c r="C79" s="7"/>
      <c r="D79" s="7"/>
      <c r="E79" s="538"/>
      <c r="F79" s="538"/>
      <c r="G79" s="538"/>
      <c r="H79" s="538"/>
      <c r="I79" s="538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1:19" x14ac:dyDescent="0.25">
      <c r="A80" s="7"/>
      <c r="B80" s="7"/>
      <c r="C80" s="7"/>
      <c r="D80" s="7"/>
      <c r="E80" s="538"/>
      <c r="F80" s="538"/>
      <c r="G80" s="538"/>
      <c r="H80" s="538"/>
      <c r="I80" s="538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1:19" x14ac:dyDescent="0.25">
      <c r="A81" s="50"/>
      <c r="B81" s="7"/>
      <c r="C81" s="7"/>
      <c r="D81" s="7"/>
      <c r="E81" s="538"/>
      <c r="F81" s="538"/>
      <c r="G81" s="538"/>
      <c r="H81" s="538"/>
      <c r="I81" s="538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1:19" x14ac:dyDescent="0.25">
      <c r="A82" s="7"/>
      <c r="B82" s="7"/>
      <c r="C82" s="29"/>
      <c r="D82" s="29"/>
      <c r="E82" s="538"/>
      <c r="F82" s="538"/>
      <c r="G82" s="538"/>
      <c r="H82" s="538"/>
      <c r="I82" s="538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1:19" x14ac:dyDescent="0.25">
      <c r="A83" s="51"/>
      <c r="B83" s="7"/>
      <c r="C83" s="29"/>
      <c r="D83" s="29"/>
      <c r="E83" s="538"/>
      <c r="F83" s="538"/>
      <c r="G83" s="538"/>
      <c r="H83" s="538"/>
      <c r="I83" s="538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1:19" x14ac:dyDescent="0.25">
      <c r="A84" s="7"/>
      <c r="B84" s="7"/>
      <c r="C84" s="29"/>
      <c r="D84" s="29"/>
      <c r="E84" s="538"/>
      <c r="F84" s="538"/>
      <c r="G84" s="538"/>
      <c r="H84" s="538"/>
      <c r="I84" s="538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1:19" x14ac:dyDescent="0.25">
      <c r="A85" s="7"/>
      <c r="B85" s="7"/>
      <c r="C85" s="29"/>
      <c r="D85" s="29"/>
      <c r="E85" s="538"/>
      <c r="F85" s="538"/>
      <c r="G85" s="538"/>
      <c r="H85" s="538"/>
      <c r="I85" s="538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1:19" x14ac:dyDescent="0.25">
      <c r="A86" s="7"/>
      <c r="B86" s="7"/>
      <c r="C86" s="29"/>
      <c r="D86" s="29"/>
      <c r="E86" s="538"/>
      <c r="F86" s="538"/>
      <c r="G86" s="538"/>
      <c r="H86" s="538"/>
      <c r="I86" s="538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1:19" x14ac:dyDescent="0.25">
      <c r="A87" s="52"/>
      <c r="B87" s="7"/>
      <c r="C87" s="29"/>
      <c r="D87" s="927"/>
      <c r="E87" s="538"/>
      <c r="F87" s="538"/>
      <c r="G87" s="538"/>
      <c r="H87" s="538"/>
      <c r="I87" s="538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1:19" x14ac:dyDescent="0.25">
      <c r="A88" s="7"/>
      <c r="B88" s="53"/>
      <c r="C88" s="53"/>
      <c r="D88" s="7"/>
      <c r="E88" s="538"/>
      <c r="F88" s="538"/>
      <c r="G88" s="538"/>
      <c r="H88" s="538"/>
      <c r="I88" s="538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1:19" x14ac:dyDescent="0.25">
      <c r="A89" s="51"/>
      <c r="B89" s="7"/>
      <c r="C89" s="7"/>
      <c r="D89" s="7"/>
      <c r="E89" s="538"/>
      <c r="F89" s="538"/>
      <c r="G89" s="538"/>
      <c r="H89" s="538"/>
      <c r="I89" s="538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1:19" x14ac:dyDescent="0.25">
      <c r="A90" s="7"/>
      <c r="B90" s="7"/>
      <c r="C90" s="29"/>
      <c r="D90" s="29"/>
      <c r="E90" s="538"/>
      <c r="F90" s="538"/>
      <c r="G90" s="538"/>
      <c r="H90" s="538"/>
      <c r="I90" s="538"/>
      <c r="J90" s="7"/>
      <c r="K90" s="7"/>
      <c r="L90" s="7"/>
      <c r="M90" s="7"/>
      <c r="N90" s="7"/>
      <c r="O90" s="7"/>
      <c r="P90" s="7"/>
      <c r="Q90" s="7"/>
      <c r="R90" s="7"/>
      <c r="S90" s="7"/>
    </row>
    <row r="91" spans="1:19" x14ac:dyDescent="0.25">
      <c r="A91" s="51"/>
      <c r="B91" s="7"/>
      <c r="C91" s="29"/>
      <c r="D91" s="29"/>
      <c r="E91" s="538"/>
      <c r="F91" s="538"/>
      <c r="G91" s="538"/>
      <c r="H91" s="538"/>
      <c r="I91" s="538"/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1:19" x14ac:dyDescent="0.25">
      <c r="A92" s="7"/>
      <c r="B92" s="7"/>
      <c r="C92" s="29"/>
      <c r="D92" s="29"/>
      <c r="E92" s="538"/>
      <c r="F92" s="538"/>
      <c r="G92" s="538"/>
      <c r="H92" s="538"/>
      <c r="I92" s="538"/>
      <c r="J92" s="7"/>
      <c r="K92" s="7"/>
      <c r="L92" s="7"/>
      <c r="M92" s="7"/>
      <c r="N92" s="7"/>
      <c r="O92" s="7"/>
      <c r="P92" s="7"/>
      <c r="Q92" s="7"/>
      <c r="R92" s="7"/>
      <c r="S92" s="7"/>
    </row>
    <row r="93" spans="1:19" x14ac:dyDescent="0.25">
      <c r="A93" s="51"/>
      <c r="B93" s="7"/>
      <c r="C93" s="29"/>
      <c r="D93" s="29"/>
      <c r="E93" s="538"/>
      <c r="F93" s="538"/>
      <c r="G93" s="538"/>
      <c r="H93" s="538"/>
      <c r="I93" s="538"/>
      <c r="J93" s="7"/>
      <c r="K93" s="7"/>
      <c r="L93" s="7"/>
      <c r="M93" s="7"/>
      <c r="N93" s="7"/>
      <c r="O93" s="7"/>
      <c r="P93" s="7"/>
      <c r="Q93" s="7"/>
      <c r="R93" s="7"/>
      <c r="S93" s="7"/>
    </row>
    <row r="94" spans="1:19" x14ac:dyDescent="0.25">
      <c r="A94" s="54"/>
      <c r="B94" s="7"/>
      <c r="C94" s="29"/>
      <c r="D94" s="29"/>
      <c r="E94" s="538"/>
      <c r="F94" s="538"/>
      <c r="G94" s="538"/>
      <c r="H94" s="538"/>
      <c r="I94" s="538"/>
      <c r="J94" s="7"/>
      <c r="K94" s="7"/>
      <c r="L94" s="7"/>
      <c r="M94" s="7"/>
      <c r="N94" s="7"/>
      <c r="O94" s="7"/>
      <c r="P94" s="7"/>
      <c r="Q94" s="7"/>
      <c r="R94" s="7"/>
      <c r="S94" s="7"/>
    </row>
    <row r="95" spans="1:19" ht="15.75" customHeight="1" x14ac:dyDescent="0.25">
      <c r="A95" s="7"/>
      <c r="B95" s="7"/>
      <c r="C95" s="7"/>
      <c r="D95" s="29"/>
      <c r="E95" s="538"/>
      <c r="F95" s="538"/>
      <c r="G95" s="538"/>
      <c r="H95" s="538"/>
      <c r="I95" s="538"/>
      <c r="J95" s="7"/>
      <c r="K95" s="7"/>
      <c r="L95" s="7"/>
      <c r="M95" s="7"/>
      <c r="N95" s="7"/>
      <c r="O95" s="7"/>
      <c r="P95" s="7"/>
      <c r="Q95" s="7"/>
      <c r="R95" s="7"/>
      <c r="S95" s="7"/>
    </row>
    <row r="96" spans="1:19" hidden="1" x14ac:dyDescent="0.25">
      <c r="A96" s="50"/>
      <c r="B96" s="7"/>
      <c r="C96" s="7"/>
      <c r="D96" s="7"/>
      <c r="E96" s="538"/>
      <c r="F96" s="538"/>
      <c r="G96" s="538"/>
      <c r="H96" s="538"/>
      <c r="I96" s="538"/>
      <c r="J96" s="7"/>
      <c r="K96" s="7"/>
      <c r="L96" s="7"/>
      <c r="M96" s="7"/>
      <c r="N96" s="7"/>
      <c r="O96" s="7"/>
      <c r="P96" s="7"/>
      <c r="Q96" s="7"/>
      <c r="R96" s="7"/>
      <c r="S96" s="7"/>
    </row>
    <row r="97" spans="1:19" x14ac:dyDescent="0.25">
      <c r="A97" s="52"/>
      <c r="B97" s="7"/>
      <c r="C97" s="7"/>
      <c r="D97" s="7"/>
      <c r="E97" s="538"/>
      <c r="F97" s="538"/>
      <c r="G97" s="538"/>
      <c r="H97" s="538"/>
      <c r="I97" s="538"/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1:19" x14ac:dyDescent="0.25">
      <c r="A98" s="50"/>
      <c r="B98" s="7"/>
      <c r="C98" s="7"/>
      <c r="D98" s="7"/>
      <c r="E98" s="538"/>
      <c r="F98" s="538"/>
      <c r="G98" s="538"/>
      <c r="H98" s="538"/>
      <c r="I98" s="538"/>
      <c r="J98" s="7"/>
      <c r="K98" s="7"/>
      <c r="L98" s="7"/>
      <c r="M98" s="7"/>
      <c r="N98" s="7"/>
      <c r="O98" s="7"/>
      <c r="P98" s="7"/>
      <c r="Q98" s="7"/>
      <c r="R98" s="7"/>
      <c r="S98" s="7"/>
    </row>
    <row r="99" spans="1:19" x14ac:dyDescent="0.25">
      <c r="A99" s="51"/>
      <c r="B99" s="7"/>
      <c r="C99" s="7"/>
      <c r="D99" s="7"/>
      <c r="E99" s="538"/>
      <c r="F99" s="538"/>
      <c r="G99" s="538"/>
      <c r="H99" s="538"/>
      <c r="I99" s="538"/>
      <c r="J99" s="7"/>
      <c r="K99" s="7"/>
      <c r="L99" s="7"/>
      <c r="M99" s="7"/>
      <c r="N99" s="7"/>
      <c r="O99" s="7"/>
      <c r="P99" s="7"/>
      <c r="Q99" s="7"/>
      <c r="R99" s="7"/>
      <c r="S99" s="7"/>
    </row>
    <row r="100" spans="1:19" x14ac:dyDescent="0.25">
      <c r="A100" s="55"/>
      <c r="B100" s="7"/>
      <c r="C100" s="7"/>
      <c r="D100" s="7"/>
      <c r="E100" s="538"/>
      <c r="F100" s="538"/>
      <c r="G100" s="538"/>
      <c r="H100" s="538"/>
      <c r="I100" s="538"/>
      <c r="J100" s="7"/>
      <c r="K100" s="7"/>
      <c r="L100" s="7"/>
      <c r="M100" s="7"/>
      <c r="N100" s="7"/>
      <c r="O100" s="7"/>
      <c r="P100" s="7"/>
      <c r="Q100" s="7"/>
      <c r="R100" s="7"/>
      <c r="S100" s="7"/>
    </row>
    <row r="101" spans="1:19" x14ac:dyDescent="0.25">
      <c r="A101" s="7"/>
      <c r="B101" s="7"/>
      <c r="C101" s="7"/>
      <c r="D101" s="7"/>
      <c r="E101" s="538"/>
      <c r="F101" s="538"/>
      <c r="G101" s="538"/>
      <c r="H101" s="538"/>
      <c r="I101" s="538"/>
      <c r="J101" s="7"/>
      <c r="K101" s="7"/>
      <c r="L101" s="7"/>
      <c r="M101" s="7"/>
      <c r="N101" s="7"/>
      <c r="O101" s="7"/>
      <c r="P101" s="7"/>
      <c r="Q101" s="7"/>
      <c r="R101" s="7"/>
      <c r="S101" s="7"/>
    </row>
    <row r="102" spans="1:19" x14ac:dyDescent="0.25">
      <c r="A102" s="54"/>
      <c r="B102" s="56"/>
      <c r="C102" s="7"/>
      <c r="D102" s="7"/>
      <c r="E102" s="538"/>
      <c r="F102" s="538"/>
      <c r="G102" s="538"/>
      <c r="H102" s="538"/>
      <c r="I102" s="538"/>
      <c r="J102" s="7"/>
      <c r="K102" s="7"/>
      <c r="L102" s="7"/>
      <c r="M102" s="7"/>
      <c r="N102" s="7"/>
      <c r="O102" s="7"/>
      <c r="P102" s="7"/>
      <c r="Q102" s="7"/>
      <c r="R102" s="7"/>
      <c r="S102" s="7"/>
    </row>
    <row r="103" spans="1:19" x14ac:dyDescent="0.25">
      <c r="A103" s="7"/>
      <c r="B103" s="7"/>
      <c r="C103" s="7"/>
      <c r="D103" s="7"/>
      <c r="E103" s="538"/>
      <c r="F103" s="538"/>
      <c r="G103" s="538"/>
      <c r="H103" s="538"/>
      <c r="I103" s="538"/>
      <c r="J103" s="7"/>
      <c r="K103" s="7"/>
      <c r="L103" s="7"/>
      <c r="M103" s="7"/>
      <c r="N103" s="7"/>
      <c r="O103" s="7"/>
      <c r="P103" s="7"/>
      <c r="Q103" s="7"/>
      <c r="R103" s="7"/>
      <c r="S103" s="7"/>
    </row>
    <row r="104" spans="1:19" x14ac:dyDescent="0.25">
      <c r="A104" s="57"/>
      <c r="B104" s="7"/>
      <c r="C104" s="7"/>
      <c r="D104" s="7"/>
      <c r="E104" s="538"/>
      <c r="F104" s="538"/>
      <c r="G104" s="538"/>
      <c r="H104" s="538"/>
      <c r="I104" s="538"/>
      <c r="J104" s="7"/>
      <c r="K104" s="7"/>
      <c r="L104" s="7"/>
      <c r="M104" s="7"/>
      <c r="N104" s="7"/>
      <c r="O104" s="7"/>
      <c r="P104" s="7"/>
      <c r="Q104" s="7"/>
      <c r="R104" s="7"/>
      <c r="S104" s="7"/>
    </row>
    <row r="105" spans="1:19" x14ac:dyDescent="0.25">
      <c r="A105" s="55"/>
      <c r="B105" s="7"/>
      <c r="C105" s="7"/>
      <c r="D105" s="7"/>
      <c r="E105" s="538"/>
      <c r="F105" s="538"/>
      <c r="G105" s="538"/>
      <c r="H105" s="538"/>
      <c r="I105" s="538"/>
      <c r="J105" s="7"/>
      <c r="K105" s="7"/>
      <c r="L105" s="7"/>
      <c r="M105" s="7"/>
      <c r="N105" s="7"/>
      <c r="O105" s="7"/>
      <c r="P105" s="7"/>
      <c r="Q105" s="7"/>
      <c r="R105" s="7"/>
      <c r="S105" s="7"/>
    </row>
    <row r="106" spans="1:19" x14ac:dyDescent="0.25">
      <c r="A106" s="51"/>
      <c r="B106" s="7"/>
      <c r="C106" s="7"/>
      <c r="D106" s="7"/>
      <c r="E106" s="538"/>
      <c r="F106" s="538"/>
      <c r="G106" s="538"/>
      <c r="H106" s="538"/>
      <c r="I106" s="538"/>
      <c r="J106" s="7"/>
      <c r="K106" s="7"/>
      <c r="L106" s="7"/>
      <c r="M106" s="7"/>
      <c r="N106" s="7"/>
      <c r="O106" s="7"/>
      <c r="P106" s="7"/>
      <c r="Q106" s="7"/>
      <c r="R106" s="7"/>
      <c r="S106" s="7"/>
    </row>
    <row r="107" spans="1:19" x14ac:dyDescent="0.25">
      <c r="A107" s="55"/>
      <c r="B107" s="7"/>
      <c r="C107" s="7"/>
      <c r="D107" s="7"/>
      <c r="E107" s="538"/>
      <c r="F107" s="538"/>
      <c r="G107" s="538"/>
      <c r="H107" s="538"/>
      <c r="I107" s="538"/>
      <c r="J107" s="7"/>
      <c r="K107" s="7"/>
      <c r="L107" s="7"/>
      <c r="M107" s="7"/>
      <c r="N107" s="7"/>
      <c r="O107" s="7"/>
      <c r="P107" s="7"/>
      <c r="Q107" s="7"/>
      <c r="R107" s="7"/>
      <c r="S107" s="7"/>
    </row>
    <row r="108" spans="1:19" x14ac:dyDescent="0.25">
      <c r="A108" s="51"/>
      <c r="B108" s="7"/>
      <c r="C108" s="7"/>
      <c r="D108" s="7"/>
      <c r="E108" s="538"/>
      <c r="F108" s="538"/>
      <c r="G108" s="538"/>
      <c r="H108" s="538"/>
      <c r="I108" s="538"/>
      <c r="J108" s="7"/>
      <c r="K108" s="7"/>
      <c r="L108" s="7"/>
      <c r="M108" s="7"/>
      <c r="N108" s="7"/>
      <c r="O108" s="7"/>
      <c r="P108" s="7"/>
      <c r="Q108" s="7"/>
      <c r="R108" s="7"/>
      <c r="S108" s="7"/>
    </row>
    <row r="109" spans="1:19" x14ac:dyDescent="0.25">
      <c r="A109" s="55"/>
      <c r="B109" s="7"/>
      <c r="C109" s="7"/>
      <c r="D109" s="7"/>
      <c r="E109" s="538"/>
      <c r="F109" s="538"/>
      <c r="G109" s="538"/>
      <c r="H109" s="538"/>
      <c r="I109" s="538"/>
      <c r="J109" s="7"/>
      <c r="K109" s="7"/>
      <c r="L109" s="7"/>
      <c r="M109" s="7"/>
      <c r="N109" s="7"/>
      <c r="O109" s="7"/>
      <c r="P109" s="7"/>
      <c r="Q109" s="7"/>
      <c r="R109" s="7"/>
      <c r="S109" s="7"/>
    </row>
    <row r="110" spans="1:19" x14ac:dyDescent="0.25">
      <c r="A110" s="51"/>
      <c r="B110" s="7"/>
      <c r="C110" s="7"/>
      <c r="D110" s="7"/>
      <c r="E110" s="538"/>
      <c r="F110" s="538"/>
      <c r="G110" s="538"/>
      <c r="H110" s="538"/>
      <c r="I110" s="538"/>
      <c r="J110" s="7"/>
      <c r="K110" s="7"/>
      <c r="L110" s="7"/>
      <c r="M110" s="7"/>
      <c r="N110" s="7"/>
      <c r="O110" s="7"/>
      <c r="P110" s="7"/>
      <c r="Q110" s="7"/>
      <c r="R110" s="7"/>
      <c r="S110" s="7"/>
    </row>
    <row r="111" spans="1:19" x14ac:dyDescent="0.25">
      <c r="A111" s="7"/>
      <c r="B111" s="7"/>
      <c r="C111" s="7"/>
      <c r="D111" s="7"/>
      <c r="E111" s="538"/>
      <c r="F111" s="538"/>
      <c r="G111" s="538"/>
      <c r="H111" s="538"/>
      <c r="I111" s="538"/>
      <c r="J111" s="7"/>
      <c r="K111" s="7"/>
      <c r="L111" s="7"/>
      <c r="M111" s="7"/>
      <c r="N111" s="7"/>
      <c r="O111" s="7"/>
      <c r="P111" s="7"/>
      <c r="Q111" s="7"/>
      <c r="R111" s="7"/>
      <c r="S111" s="7"/>
    </row>
    <row r="112" spans="1:19" x14ac:dyDescent="0.25">
      <c r="A112" s="51"/>
      <c r="B112" s="7"/>
      <c r="C112" s="7"/>
      <c r="D112" s="7"/>
      <c r="E112" s="538"/>
      <c r="F112" s="538"/>
      <c r="G112" s="538"/>
      <c r="H112" s="538"/>
      <c r="I112" s="538"/>
      <c r="J112" s="7"/>
      <c r="K112" s="7"/>
      <c r="L112" s="7"/>
      <c r="M112" s="7"/>
      <c r="N112" s="7"/>
      <c r="O112" s="7"/>
      <c r="P112" s="7"/>
      <c r="Q112" s="7"/>
      <c r="R112" s="7"/>
      <c r="S112" s="7"/>
    </row>
    <row r="113" spans="1:19" x14ac:dyDescent="0.25">
      <c r="A113" s="58"/>
      <c r="B113" s="7"/>
      <c r="C113" s="7"/>
      <c r="D113" s="7"/>
      <c r="E113" s="538"/>
      <c r="F113" s="538"/>
      <c r="G113" s="538"/>
      <c r="H113" s="538"/>
      <c r="I113" s="538"/>
      <c r="J113" s="7"/>
      <c r="K113" s="7"/>
      <c r="L113" s="7"/>
      <c r="M113" s="7"/>
      <c r="N113" s="7"/>
      <c r="O113" s="7"/>
      <c r="P113" s="7"/>
      <c r="Q113" s="7"/>
      <c r="R113" s="7"/>
      <c r="S113" s="7"/>
    </row>
    <row r="114" spans="1:19" x14ac:dyDescent="0.25">
      <c r="A114" s="54"/>
      <c r="B114" s="7"/>
      <c r="C114" s="7"/>
      <c r="D114" s="7"/>
      <c r="E114" s="538"/>
      <c r="F114" s="538"/>
      <c r="G114" s="538"/>
      <c r="H114" s="538"/>
      <c r="I114" s="538"/>
      <c r="J114" s="7"/>
      <c r="K114" s="7"/>
      <c r="L114" s="7"/>
      <c r="M114" s="7"/>
      <c r="N114" s="7"/>
      <c r="O114" s="7"/>
      <c r="P114" s="7"/>
      <c r="Q114" s="7"/>
      <c r="R114" s="7"/>
      <c r="S114" s="7"/>
    </row>
    <row r="115" spans="1:19" x14ac:dyDescent="0.25">
      <c r="A115" s="7"/>
      <c r="B115" s="7"/>
      <c r="C115" s="7"/>
      <c r="D115" s="7"/>
      <c r="E115" s="538"/>
      <c r="F115" s="538"/>
      <c r="G115" s="538"/>
      <c r="H115" s="538"/>
      <c r="I115" s="538"/>
      <c r="J115" s="7"/>
      <c r="K115" s="7"/>
      <c r="L115" s="7"/>
      <c r="M115" s="7"/>
      <c r="N115" s="7"/>
      <c r="O115" s="7"/>
      <c r="P115" s="7"/>
      <c r="Q115" s="7"/>
      <c r="R115" s="7"/>
      <c r="S115" s="7"/>
    </row>
    <row r="116" spans="1:19" x14ac:dyDescent="0.25">
      <c r="A116" s="58"/>
      <c r="B116" s="7"/>
      <c r="C116" s="7"/>
      <c r="D116" s="7"/>
      <c r="E116" s="538"/>
      <c r="F116" s="538"/>
      <c r="G116" s="538"/>
      <c r="H116" s="538"/>
      <c r="I116" s="538"/>
      <c r="J116" s="7"/>
      <c r="K116" s="7"/>
      <c r="L116" s="7"/>
      <c r="M116" s="7"/>
      <c r="N116" s="7"/>
      <c r="O116" s="7"/>
      <c r="P116" s="7"/>
      <c r="Q116" s="7"/>
      <c r="R116" s="7"/>
      <c r="S116" s="7"/>
    </row>
    <row r="117" spans="1:19" x14ac:dyDescent="0.25">
      <c r="A117" s="59"/>
      <c r="B117" s="7"/>
      <c r="C117" s="7"/>
      <c r="D117" s="7"/>
      <c r="E117" s="538"/>
      <c r="F117" s="538"/>
      <c r="G117" s="538"/>
      <c r="H117" s="538"/>
      <c r="I117" s="538"/>
      <c r="J117" s="7"/>
      <c r="K117" s="7"/>
      <c r="L117" s="7"/>
      <c r="M117" s="7"/>
      <c r="N117" s="7"/>
      <c r="O117" s="7"/>
      <c r="P117" s="7"/>
      <c r="Q117" s="7"/>
      <c r="R117" s="7"/>
      <c r="S117" s="7"/>
    </row>
    <row r="118" spans="1:19" x14ac:dyDescent="0.25">
      <c r="A118" s="59"/>
      <c r="B118" s="7"/>
      <c r="C118" s="7"/>
      <c r="D118" s="7"/>
      <c r="E118" s="538"/>
      <c r="F118" s="538"/>
      <c r="G118" s="538"/>
      <c r="H118" s="538"/>
      <c r="I118" s="538"/>
      <c r="J118" s="7"/>
      <c r="K118" s="7"/>
      <c r="L118" s="7"/>
      <c r="M118" s="7"/>
      <c r="N118" s="7"/>
      <c r="O118" s="7"/>
      <c r="P118" s="7"/>
      <c r="Q118" s="7"/>
      <c r="R118" s="7"/>
      <c r="S118" s="7"/>
    </row>
    <row r="119" spans="1:19" x14ac:dyDescent="0.25">
      <c r="A119" s="60"/>
      <c r="B119" s="7"/>
      <c r="C119" s="7"/>
      <c r="D119" s="7"/>
      <c r="E119" s="538"/>
      <c r="F119" s="538"/>
      <c r="G119" s="538"/>
      <c r="H119" s="538"/>
      <c r="I119" s="538"/>
      <c r="J119" s="7"/>
      <c r="K119" s="7"/>
      <c r="L119" s="7"/>
      <c r="M119" s="7"/>
      <c r="N119" s="7"/>
      <c r="O119" s="7"/>
      <c r="P119" s="7"/>
      <c r="Q119" s="7"/>
      <c r="R119" s="7"/>
      <c r="S119" s="7"/>
    </row>
    <row r="120" spans="1:19" x14ac:dyDescent="0.25">
      <c r="A120" s="59"/>
      <c r="B120" s="7"/>
      <c r="C120" s="7"/>
      <c r="D120" s="7"/>
      <c r="E120" s="538"/>
      <c r="F120" s="538"/>
      <c r="G120" s="538"/>
      <c r="H120" s="538"/>
      <c r="I120" s="538"/>
      <c r="J120" s="7"/>
      <c r="K120" s="7"/>
      <c r="L120" s="7"/>
      <c r="M120" s="7"/>
      <c r="N120" s="7"/>
      <c r="O120" s="7"/>
      <c r="P120" s="7"/>
      <c r="Q120" s="7"/>
      <c r="R120" s="7"/>
      <c r="S120" s="7"/>
    </row>
    <row r="121" spans="1:19" x14ac:dyDescent="0.25">
      <c r="A121" s="59"/>
      <c r="B121" s="7"/>
      <c r="C121" s="7"/>
      <c r="D121" s="7"/>
      <c r="E121" s="538"/>
      <c r="F121" s="538"/>
      <c r="G121" s="538"/>
      <c r="H121" s="538"/>
      <c r="I121" s="538"/>
      <c r="J121" s="7"/>
      <c r="K121" s="7"/>
      <c r="L121" s="7"/>
      <c r="M121" s="7"/>
      <c r="N121" s="7"/>
      <c r="O121" s="7"/>
      <c r="P121" s="7"/>
      <c r="Q121" s="7"/>
      <c r="R121" s="7"/>
      <c r="S121" s="7"/>
    </row>
    <row r="122" spans="1:19" x14ac:dyDescent="0.25">
      <c r="A122" s="59"/>
      <c r="B122" s="7"/>
      <c r="C122" s="7"/>
      <c r="D122" s="7"/>
      <c r="E122" s="538"/>
      <c r="F122" s="538"/>
      <c r="G122" s="538"/>
      <c r="H122" s="538"/>
      <c r="I122" s="538"/>
      <c r="J122" s="7"/>
      <c r="K122" s="7"/>
      <c r="L122" s="7"/>
      <c r="M122" s="7"/>
      <c r="N122" s="7"/>
      <c r="O122" s="7"/>
      <c r="P122" s="7"/>
      <c r="Q122" s="7"/>
      <c r="R122" s="7"/>
      <c r="S122" s="7"/>
    </row>
    <row r="123" spans="1:19" x14ac:dyDescent="0.25">
      <c r="A123" s="7"/>
      <c r="B123" s="7"/>
      <c r="C123" s="7"/>
      <c r="D123" s="7"/>
      <c r="E123" s="538"/>
      <c r="F123" s="538"/>
      <c r="G123" s="538"/>
      <c r="H123" s="538"/>
      <c r="I123" s="538"/>
      <c r="J123" s="7"/>
      <c r="K123" s="7"/>
      <c r="L123" s="7"/>
      <c r="M123" s="7"/>
      <c r="N123" s="7"/>
      <c r="O123" s="7"/>
      <c r="P123" s="7"/>
      <c r="Q123" s="7"/>
      <c r="R123" s="7"/>
      <c r="S123" s="7"/>
    </row>
    <row r="124" spans="1:19" x14ac:dyDescent="0.25">
      <c r="A124" s="59"/>
      <c r="B124" s="7"/>
      <c r="C124" s="7"/>
      <c r="D124" s="7"/>
      <c r="E124" s="538"/>
      <c r="F124" s="538"/>
      <c r="G124" s="538"/>
      <c r="H124" s="538"/>
      <c r="I124" s="538"/>
      <c r="J124" s="7"/>
      <c r="K124" s="7"/>
      <c r="L124" s="7"/>
      <c r="M124" s="7"/>
      <c r="N124" s="7"/>
      <c r="O124" s="7"/>
      <c r="P124" s="7"/>
      <c r="Q124" s="7"/>
      <c r="R124" s="7"/>
      <c r="S124" s="7"/>
    </row>
    <row r="125" spans="1:19" hidden="1" x14ac:dyDescent="0.25">
      <c r="A125" s="50"/>
      <c r="B125" s="7"/>
      <c r="C125" s="7"/>
      <c r="D125" s="7"/>
      <c r="E125" s="538"/>
      <c r="F125" s="538"/>
      <c r="G125" s="538"/>
      <c r="H125" s="538"/>
      <c r="I125" s="538"/>
      <c r="J125" s="7"/>
      <c r="K125" s="7"/>
      <c r="L125" s="7"/>
      <c r="M125" s="7"/>
      <c r="N125" s="7"/>
      <c r="O125" s="7"/>
      <c r="P125" s="7"/>
      <c r="Q125" s="7"/>
      <c r="R125" s="7"/>
      <c r="S125" s="7"/>
    </row>
    <row r="126" spans="1:19" x14ac:dyDescent="0.25">
      <c r="A126" s="52"/>
      <c r="B126" s="7"/>
      <c r="C126" s="7"/>
      <c r="D126" s="7"/>
      <c r="E126" s="538"/>
      <c r="F126" s="538"/>
      <c r="G126" s="538"/>
      <c r="H126" s="538"/>
      <c r="I126" s="538"/>
      <c r="J126" s="7"/>
      <c r="K126" s="7"/>
      <c r="L126" s="7"/>
      <c r="M126" s="7"/>
      <c r="N126" s="7"/>
      <c r="O126" s="7"/>
      <c r="P126" s="7"/>
      <c r="Q126" s="7"/>
      <c r="R126" s="7"/>
      <c r="S126" s="7"/>
    </row>
    <row r="127" spans="1:19" x14ac:dyDescent="0.25">
      <c r="A127" s="7"/>
      <c r="B127" s="7"/>
      <c r="C127" s="7"/>
      <c r="D127" s="7"/>
      <c r="E127" s="538"/>
      <c r="F127" s="538"/>
      <c r="G127" s="538"/>
      <c r="H127" s="538"/>
      <c r="I127" s="538"/>
      <c r="J127" s="7"/>
      <c r="K127" s="7"/>
      <c r="L127" s="7"/>
      <c r="M127" s="7"/>
      <c r="N127" s="7"/>
      <c r="O127" s="7"/>
      <c r="P127" s="7"/>
      <c r="Q127" s="7"/>
      <c r="R127" s="7"/>
      <c r="S127" s="7"/>
    </row>
    <row r="128" spans="1:19" x14ac:dyDescent="0.25">
      <c r="A128" s="52"/>
      <c r="B128" s="7"/>
      <c r="C128" s="7"/>
      <c r="D128" s="7"/>
      <c r="E128" s="538"/>
      <c r="F128" s="538"/>
      <c r="G128" s="538"/>
      <c r="H128" s="538"/>
      <c r="I128" s="538"/>
      <c r="J128" s="7"/>
      <c r="K128" s="7"/>
      <c r="L128" s="7"/>
      <c r="M128" s="7"/>
      <c r="N128" s="7"/>
      <c r="O128" s="7"/>
      <c r="P128" s="7"/>
      <c r="Q128" s="7"/>
      <c r="R128" s="7"/>
      <c r="S128" s="7"/>
    </row>
    <row r="129" spans="1:23" x14ac:dyDescent="0.25">
      <c r="A129" s="7"/>
      <c r="B129" s="7"/>
      <c r="C129" s="7"/>
      <c r="D129" s="7"/>
      <c r="E129" s="538"/>
      <c r="F129" s="538"/>
      <c r="G129" s="538"/>
      <c r="H129" s="538"/>
      <c r="I129" s="538"/>
      <c r="J129" s="7"/>
      <c r="K129" s="7"/>
      <c r="L129" s="7"/>
      <c r="M129" s="7"/>
      <c r="N129" s="7"/>
      <c r="O129" s="7"/>
      <c r="P129" s="7"/>
      <c r="Q129" s="7"/>
      <c r="R129" s="7"/>
      <c r="S129" s="7"/>
    </row>
    <row r="130" spans="1:23" x14ac:dyDescent="0.25">
      <c r="A130" s="52"/>
      <c r="B130" s="7"/>
      <c r="C130" s="7"/>
      <c r="D130" s="7"/>
      <c r="E130" s="538"/>
      <c r="F130" s="538"/>
      <c r="G130" s="538"/>
      <c r="H130" s="538"/>
      <c r="I130" s="538"/>
      <c r="J130" s="7"/>
      <c r="K130" s="7"/>
      <c r="L130" s="7"/>
      <c r="M130" s="7"/>
      <c r="N130" s="7"/>
      <c r="O130" s="7"/>
      <c r="P130" s="7"/>
      <c r="Q130" s="7"/>
      <c r="R130" s="7"/>
      <c r="S130" s="7"/>
    </row>
    <row r="131" spans="1:23" x14ac:dyDescent="0.25">
      <c r="A131" s="7"/>
      <c r="B131" s="53"/>
      <c r="C131" s="53"/>
      <c r="D131" s="7"/>
      <c r="E131" s="538"/>
      <c r="F131" s="538"/>
      <c r="G131" s="538"/>
      <c r="H131" s="538"/>
      <c r="I131" s="538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spans="1:23" x14ac:dyDescent="0.25">
      <c r="A132" s="52"/>
      <c r="B132" s="7"/>
      <c r="C132" s="7"/>
      <c r="D132" s="7"/>
      <c r="E132" s="538"/>
      <c r="F132" s="538"/>
      <c r="G132" s="538"/>
      <c r="H132" s="538"/>
      <c r="I132" s="538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spans="1:23" x14ac:dyDescent="0.25">
      <c r="A133" s="7"/>
      <c r="B133" s="7"/>
      <c r="C133" s="7"/>
      <c r="D133" s="7"/>
      <c r="E133" s="538"/>
      <c r="F133" s="538"/>
      <c r="G133" s="538"/>
      <c r="H133" s="538"/>
      <c r="I133" s="538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spans="1:23" x14ac:dyDescent="0.25">
      <c r="A134" s="7"/>
      <c r="B134" s="7"/>
      <c r="C134" s="7"/>
      <c r="D134" s="7"/>
      <c r="E134" s="538"/>
      <c r="F134" s="538"/>
      <c r="G134" s="538"/>
      <c r="H134" s="538"/>
      <c r="I134" s="538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spans="1:23" ht="18" x14ac:dyDescent="0.25">
      <c r="A135" s="49"/>
      <c r="B135" s="7"/>
      <c r="C135" s="7"/>
      <c r="D135" s="7"/>
      <c r="E135" s="538"/>
      <c r="F135" s="538"/>
      <c r="G135" s="538"/>
      <c r="H135" s="538"/>
      <c r="I135" s="538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spans="1:23" x14ac:dyDescent="0.25">
      <c r="A136" s="7"/>
      <c r="B136" s="7"/>
      <c r="C136" s="7"/>
      <c r="D136" s="7"/>
      <c r="E136" s="538"/>
      <c r="F136" s="538"/>
      <c r="G136" s="538"/>
      <c r="H136" s="538"/>
      <c r="I136" s="538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spans="1:23" x14ac:dyDescent="0.25">
      <c r="A137" s="61"/>
      <c r="B137" s="7"/>
      <c r="C137" s="7"/>
      <c r="D137" s="7"/>
      <c r="E137" s="538"/>
      <c r="F137" s="538"/>
      <c r="G137" s="538"/>
      <c r="H137" s="538"/>
      <c r="I137" s="538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spans="1:23" x14ac:dyDescent="0.25">
      <c r="A138" s="7"/>
      <c r="B138" s="7"/>
      <c r="C138" s="7"/>
      <c r="D138" s="7"/>
      <c r="E138" s="538"/>
      <c r="F138" s="538"/>
      <c r="G138" s="538"/>
      <c r="H138" s="538"/>
      <c r="I138" s="538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spans="1:23" x14ac:dyDescent="0.25">
      <c r="A139" s="62"/>
      <c r="B139" s="7"/>
      <c r="C139" s="7"/>
      <c r="D139" s="7"/>
      <c r="E139" s="538"/>
      <c r="F139" s="538"/>
      <c r="G139" s="538"/>
      <c r="H139" s="538"/>
      <c r="I139" s="538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spans="1:23" x14ac:dyDescent="0.25">
      <c r="A140" s="7"/>
      <c r="B140" s="7"/>
      <c r="C140" s="7"/>
      <c r="D140" s="7"/>
      <c r="E140" s="538"/>
      <c r="F140" s="538"/>
      <c r="G140" s="538"/>
      <c r="H140" s="538"/>
      <c r="I140" s="538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 spans="1:23" x14ac:dyDescent="0.25">
      <c r="A141" s="7"/>
      <c r="B141" s="7"/>
      <c r="C141" s="7"/>
      <c r="D141" s="7"/>
      <c r="E141" s="538"/>
      <c r="F141" s="538"/>
      <c r="G141" s="538"/>
      <c r="H141" s="538"/>
      <c r="I141" s="538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 spans="1:23" ht="18" x14ac:dyDescent="0.25">
      <c r="A142" s="49"/>
      <c r="B142" s="7"/>
      <c r="C142" s="7"/>
      <c r="D142" s="7"/>
      <c r="E142" s="538"/>
      <c r="F142" s="538"/>
      <c r="G142" s="538"/>
      <c r="H142" s="538"/>
      <c r="I142" s="538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spans="1:23" x14ac:dyDescent="0.25">
      <c r="A143" s="7"/>
      <c r="B143" s="7"/>
      <c r="C143" s="7"/>
      <c r="D143" s="7"/>
      <c r="E143" s="538"/>
      <c r="F143" s="538"/>
      <c r="G143" s="538"/>
      <c r="H143" s="538"/>
      <c r="I143" s="538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x14ac:dyDescent="0.25">
      <c r="A144" s="61"/>
      <c r="B144" s="7"/>
      <c r="C144" s="7"/>
      <c r="D144" s="7"/>
      <c r="E144" s="538"/>
      <c r="F144" s="538"/>
      <c r="G144" s="538"/>
      <c r="H144" s="538"/>
      <c r="I144" s="538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spans="1:23" x14ac:dyDescent="0.25">
      <c r="A145" s="63"/>
      <c r="B145" s="7"/>
      <c r="C145" s="7"/>
      <c r="D145" s="7"/>
      <c r="E145" s="538"/>
      <c r="F145" s="538"/>
      <c r="G145" s="538"/>
      <c r="H145" s="538"/>
      <c r="I145" s="538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spans="1:23" x14ac:dyDescent="0.25">
      <c r="A146" s="9"/>
      <c r="B146" s="7"/>
      <c r="C146" s="7"/>
      <c r="D146" s="7"/>
      <c r="E146" s="538"/>
      <c r="F146" s="538"/>
      <c r="G146" s="538"/>
      <c r="H146" s="538"/>
      <c r="I146" s="538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spans="1:23" x14ac:dyDescent="0.25">
      <c r="A147" s="9"/>
      <c r="B147" s="7"/>
      <c r="C147" s="7"/>
      <c r="D147" s="7"/>
      <c r="E147" s="538"/>
      <c r="F147" s="538"/>
      <c r="G147" s="538"/>
      <c r="H147" s="538"/>
      <c r="I147" s="538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spans="1:23" x14ac:dyDescent="0.25">
      <c r="A148" s="61"/>
      <c r="B148" s="7"/>
      <c r="C148" s="7"/>
      <c r="D148" s="7"/>
      <c r="E148" s="538"/>
      <c r="F148" s="538"/>
      <c r="G148" s="538"/>
      <c r="H148" s="538"/>
      <c r="I148" s="538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</row>
    <row r="149" spans="1:23" x14ac:dyDescent="0.25">
      <c r="A149" s="64"/>
      <c r="B149" s="7"/>
      <c r="C149" s="7"/>
      <c r="D149" s="7"/>
      <c r="E149" s="538"/>
      <c r="F149" s="538"/>
      <c r="G149" s="538"/>
      <c r="H149" s="538"/>
      <c r="I149" s="538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</row>
    <row r="150" spans="1:23" x14ac:dyDescent="0.25">
      <c r="A150" s="7"/>
      <c r="B150" s="7"/>
      <c r="C150" s="7"/>
      <c r="D150" s="7"/>
      <c r="E150" s="538"/>
      <c r="F150" s="538"/>
      <c r="G150" s="538"/>
      <c r="H150" s="538"/>
      <c r="I150" s="538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</row>
    <row r="151" spans="1:23" x14ac:dyDescent="0.25">
      <c r="A151" s="7"/>
      <c r="B151" s="7"/>
      <c r="C151" s="7"/>
      <c r="D151" s="7"/>
      <c r="E151" s="538"/>
      <c r="F151" s="538"/>
      <c r="G151" s="538"/>
      <c r="H151" s="538"/>
      <c r="I151" s="538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</row>
    <row r="152" spans="1:23" x14ac:dyDescent="0.25">
      <c r="A152" s="7"/>
      <c r="B152" s="7"/>
      <c r="C152" s="7"/>
      <c r="D152" s="7"/>
      <c r="E152" s="538"/>
      <c r="F152" s="538"/>
      <c r="G152" s="538"/>
      <c r="H152" s="538"/>
      <c r="I152" s="538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</row>
    <row r="153" spans="1:23" x14ac:dyDescent="0.25">
      <c r="A153" s="7"/>
      <c r="B153" s="7"/>
      <c r="C153" s="7"/>
      <c r="D153" s="7"/>
      <c r="E153" s="538"/>
      <c r="F153" s="538"/>
      <c r="G153" s="538"/>
      <c r="H153" s="538"/>
      <c r="I153" s="538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</row>
    <row r="154" spans="1:23" x14ac:dyDescent="0.25">
      <c r="A154" s="7"/>
      <c r="B154" s="7"/>
      <c r="C154" s="7"/>
      <c r="D154" s="7"/>
      <c r="E154" s="538"/>
      <c r="F154" s="538"/>
      <c r="G154" s="538"/>
      <c r="H154" s="538"/>
      <c r="I154" s="538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</row>
    <row r="155" spans="1:23" x14ac:dyDescent="0.25">
      <c r="A155" s="7"/>
      <c r="B155" s="7"/>
      <c r="C155" s="7"/>
      <c r="D155" s="7"/>
      <c r="E155" s="538"/>
      <c r="F155" s="538"/>
      <c r="G155" s="538"/>
      <c r="H155" s="538"/>
      <c r="I155" s="538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</row>
    <row r="156" spans="1:23" x14ac:dyDescent="0.25">
      <c r="A156" s="7"/>
      <c r="B156" s="7"/>
      <c r="C156" s="7"/>
      <c r="D156" s="7"/>
      <c r="E156" s="538"/>
      <c r="F156" s="538"/>
      <c r="G156" s="538"/>
      <c r="H156" s="538"/>
      <c r="I156" s="538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</row>
    <row r="157" spans="1:23" ht="12" customHeight="1" x14ac:dyDescent="0.25">
      <c r="A157" s="7"/>
      <c r="B157" s="7"/>
      <c r="C157" s="7"/>
      <c r="D157" s="7"/>
      <c r="E157" s="538"/>
      <c r="F157" s="538"/>
      <c r="G157" s="538"/>
      <c r="H157" s="538"/>
      <c r="I157" s="538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</row>
    <row r="158" spans="1:23" hidden="1" x14ac:dyDescent="0.25">
      <c r="A158" s="7"/>
      <c r="B158" s="7"/>
      <c r="C158" s="7"/>
      <c r="D158" s="7"/>
      <c r="E158" s="538"/>
      <c r="F158" s="538"/>
      <c r="G158" s="538"/>
      <c r="H158" s="538"/>
      <c r="I158" s="538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</row>
    <row r="159" spans="1:23" hidden="1" x14ac:dyDescent="0.25">
      <c r="A159" s="7"/>
      <c r="B159" s="7"/>
      <c r="C159" s="7"/>
      <c r="D159" s="7"/>
      <c r="E159" s="538"/>
      <c r="F159" s="538"/>
      <c r="G159" s="538"/>
      <c r="H159" s="538"/>
      <c r="I159" s="538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</row>
    <row r="160" spans="1:23" x14ac:dyDescent="0.25">
      <c r="A160" s="7"/>
      <c r="B160" s="7"/>
      <c r="C160" s="7"/>
      <c r="D160" s="7"/>
      <c r="E160" s="538"/>
      <c r="F160" s="538"/>
      <c r="G160" s="538"/>
      <c r="H160" s="538"/>
      <c r="I160" s="538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 spans="1:23" x14ac:dyDescent="0.25">
      <c r="A161" s="7"/>
      <c r="B161" s="7"/>
      <c r="C161" s="7"/>
      <c r="D161" s="7"/>
      <c r="E161" s="538"/>
      <c r="F161" s="538"/>
      <c r="G161" s="538"/>
      <c r="H161" s="538"/>
      <c r="I161" s="538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 spans="1:23" x14ac:dyDescent="0.25">
      <c r="A162" s="7"/>
      <c r="B162" s="7"/>
      <c r="C162" s="7"/>
      <c r="D162" s="7"/>
      <c r="E162" s="538"/>
      <c r="F162" s="538"/>
      <c r="G162" s="538"/>
      <c r="H162" s="538"/>
      <c r="I162" s="538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 spans="1:23" x14ac:dyDescent="0.25">
      <c r="A163" s="7"/>
      <c r="B163" s="7"/>
      <c r="C163" s="7"/>
      <c r="D163" s="7"/>
      <c r="E163" s="538"/>
      <c r="F163" s="538"/>
      <c r="G163" s="538"/>
      <c r="H163" s="538"/>
      <c r="I163" s="538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 spans="1:23" x14ac:dyDescent="0.25">
      <c r="A164" s="7"/>
      <c r="B164" s="7"/>
      <c r="C164" s="7"/>
      <c r="D164" s="7"/>
      <c r="E164" s="538"/>
      <c r="F164" s="538"/>
      <c r="G164" s="538"/>
      <c r="H164" s="538"/>
      <c r="I164" s="538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 spans="1:23" x14ac:dyDescent="0.25">
      <c r="A165" s="7"/>
      <c r="B165" s="7"/>
      <c r="C165" s="7"/>
      <c r="D165" s="7"/>
      <c r="E165" s="538"/>
      <c r="F165" s="538"/>
      <c r="G165" s="538"/>
      <c r="H165" s="538"/>
      <c r="I165" s="538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 spans="1:23" x14ac:dyDescent="0.25">
      <c r="A166" s="7"/>
      <c r="B166" s="7"/>
      <c r="C166" s="7"/>
      <c r="D166" s="7"/>
      <c r="E166" s="538"/>
      <c r="F166" s="538"/>
      <c r="G166" s="538"/>
      <c r="H166" s="538"/>
      <c r="I166" s="538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 spans="1:23" x14ac:dyDescent="0.25">
      <c r="A167" s="7"/>
      <c r="B167" s="7"/>
      <c r="C167" s="7"/>
      <c r="D167" s="7"/>
      <c r="E167" s="538"/>
      <c r="F167" s="538"/>
      <c r="G167" s="538"/>
      <c r="H167" s="538"/>
      <c r="I167" s="538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</row>
    <row r="168" spans="1:23" x14ac:dyDescent="0.25">
      <c r="A168" s="7"/>
      <c r="B168" s="7"/>
      <c r="C168" s="7"/>
      <c r="D168" s="7"/>
      <c r="E168" s="538"/>
      <c r="F168" s="538"/>
      <c r="G168" s="538"/>
      <c r="H168" s="538"/>
      <c r="I168" s="538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</row>
    <row r="169" spans="1:23" x14ac:dyDescent="0.25">
      <c r="A169" s="7"/>
      <c r="B169" s="7"/>
      <c r="C169" s="7"/>
      <c r="D169" s="7"/>
      <c r="E169" s="538"/>
      <c r="F169" s="538"/>
      <c r="G169" s="538"/>
      <c r="H169" s="538"/>
      <c r="I169" s="538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</row>
    <row r="170" spans="1:23" x14ac:dyDescent="0.25">
      <c r="A170" s="7"/>
      <c r="B170" s="7"/>
      <c r="C170" s="7"/>
      <c r="D170" s="7"/>
      <c r="E170" s="538"/>
      <c r="F170" s="538"/>
      <c r="G170" s="538"/>
      <c r="H170" s="538"/>
      <c r="I170" s="538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</row>
    <row r="171" spans="1:23" x14ac:dyDescent="0.25">
      <c r="A171" s="7"/>
      <c r="B171" s="7"/>
      <c r="C171" s="7"/>
      <c r="D171" s="7"/>
      <c r="E171" s="538"/>
      <c r="F171" s="538"/>
      <c r="G171" s="538"/>
      <c r="H171" s="538"/>
      <c r="I171" s="538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</row>
    <row r="172" spans="1:23" x14ac:dyDescent="0.25">
      <c r="A172" s="7"/>
      <c r="B172" s="7"/>
      <c r="C172" s="7"/>
      <c r="D172" s="7"/>
      <c r="E172" s="538"/>
      <c r="F172" s="538"/>
      <c r="G172" s="538"/>
      <c r="H172" s="538"/>
      <c r="I172" s="538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</row>
    <row r="173" spans="1:23" x14ac:dyDescent="0.25">
      <c r="A173" s="7"/>
      <c r="B173" s="7"/>
      <c r="C173" s="7"/>
      <c r="D173" s="7"/>
      <c r="E173" s="538"/>
      <c r="F173" s="538"/>
      <c r="G173" s="538"/>
      <c r="H173" s="538"/>
      <c r="I173" s="538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</row>
    <row r="174" spans="1:23" x14ac:dyDescent="0.25">
      <c r="B174" s="7"/>
      <c r="C174" s="7"/>
      <c r="D174" s="7"/>
      <c r="E174" s="538"/>
      <c r="F174" s="538"/>
      <c r="G174" s="538"/>
      <c r="H174" s="538"/>
      <c r="I174" s="538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</row>
    <row r="175" spans="1:23" x14ac:dyDescent="0.25">
      <c r="B175" s="7"/>
      <c r="C175" s="7"/>
      <c r="D175" s="7"/>
      <c r="E175" s="538"/>
      <c r="F175" s="538"/>
      <c r="G175" s="538"/>
      <c r="H175" s="538"/>
      <c r="I175" s="538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</row>
    <row r="176" spans="1:23" x14ac:dyDescent="0.25">
      <c r="B176" s="7"/>
      <c r="C176" s="7"/>
      <c r="D176" s="7"/>
      <c r="E176" s="538"/>
      <c r="F176" s="538"/>
      <c r="G176" s="538"/>
      <c r="H176" s="538"/>
      <c r="I176" s="538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</row>
    <row r="177" spans="2:23" x14ac:dyDescent="0.25">
      <c r="B177" s="7"/>
      <c r="C177" s="7"/>
      <c r="D177" s="7"/>
      <c r="E177" s="538"/>
      <c r="F177" s="538"/>
      <c r="G177" s="538"/>
      <c r="H177" s="538"/>
      <c r="I177" s="538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</row>
    <row r="178" spans="2:23" x14ac:dyDescent="0.25">
      <c r="B178" s="7"/>
      <c r="C178" s="7"/>
      <c r="D178" s="7"/>
      <c r="E178" s="538"/>
      <c r="F178" s="538"/>
      <c r="G178" s="538"/>
      <c r="H178" s="538"/>
      <c r="I178" s="538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</row>
    <row r="179" spans="2:23" x14ac:dyDescent="0.25">
      <c r="B179" s="7"/>
      <c r="C179" s="7"/>
      <c r="D179" s="7"/>
      <c r="E179" s="538"/>
      <c r="F179" s="538"/>
      <c r="G179" s="538"/>
      <c r="H179" s="538"/>
      <c r="I179" s="538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</row>
    <row r="180" spans="2:23" x14ac:dyDescent="0.25">
      <c r="B180" s="7"/>
      <c r="C180" s="7"/>
      <c r="D180" s="7"/>
      <c r="E180" s="538"/>
      <c r="F180" s="538"/>
      <c r="G180" s="538"/>
      <c r="H180" s="538"/>
      <c r="I180" s="538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</row>
    <row r="181" spans="2:23" x14ac:dyDescent="0.25">
      <c r="B181" s="7"/>
      <c r="C181" s="7"/>
      <c r="D181" s="7"/>
      <c r="E181" s="538"/>
      <c r="F181" s="538"/>
      <c r="G181" s="538"/>
      <c r="H181" s="538"/>
      <c r="I181" s="538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</row>
  </sheetData>
  <mergeCells count="4">
    <mergeCell ref="A5:B5"/>
    <mergeCell ref="A6:B6"/>
    <mergeCell ref="A2:I2"/>
    <mergeCell ref="A3:I3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workbookViewId="0">
      <selection activeCell="K17" sqref="K17"/>
    </sheetView>
  </sheetViews>
  <sheetFormatPr defaultRowHeight="15" x14ac:dyDescent="0.25"/>
  <cols>
    <col min="1" max="1" width="1.7109375" customWidth="1"/>
    <col min="2" max="2" width="4.140625" customWidth="1"/>
    <col min="3" max="3" width="5.7109375" customWidth="1"/>
    <col min="4" max="4" width="5.85546875" customWidth="1"/>
    <col min="5" max="5" width="7" customWidth="1"/>
    <col min="6" max="6" width="5" customWidth="1"/>
    <col min="7" max="7" width="23.42578125" customWidth="1"/>
    <col min="8" max="8" width="10.85546875" style="99" customWidth="1"/>
    <col min="9" max="9" width="10.7109375" style="7" customWidth="1"/>
    <col min="10" max="10" width="11.42578125" style="7" bestFit="1" customWidth="1"/>
    <col min="11" max="12" width="11.5703125" customWidth="1"/>
    <col min="256" max="256" width="1.7109375" customWidth="1"/>
    <col min="257" max="257" width="4.140625" customWidth="1"/>
    <col min="258" max="258" width="5.7109375" customWidth="1"/>
    <col min="259" max="259" width="5.85546875" customWidth="1"/>
    <col min="260" max="260" width="7" customWidth="1"/>
    <col min="261" max="261" width="5" customWidth="1"/>
    <col min="262" max="262" width="23.42578125" customWidth="1"/>
    <col min="263" max="263" width="10.7109375" customWidth="1"/>
    <col min="264" max="264" width="0" hidden="1" customWidth="1"/>
    <col min="265" max="266" width="9.7109375" bestFit="1" customWidth="1"/>
    <col min="267" max="267" width="9.85546875" customWidth="1"/>
    <col min="512" max="512" width="1.7109375" customWidth="1"/>
    <col min="513" max="513" width="4.140625" customWidth="1"/>
    <col min="514" max="514" width="5.7109375" customWidth="1"/>
    <col min="515" max="515" width="5.85546875" customWidth="1"/>
    <col min="516" max="516" width="7" customWidth="1"/>
    <col min="517" max="517" width="5" customWidth="1"/>
    <col min="518" max="518" width="23.42578125" customWidth="1"/>
    <col min="519" max="519" width="10.7109375" customWidth="1"/>
    <col min="520" max="520" width="0" hidden="1" customWidth="1"/>
    <col min="521" max="522" width="9.7109375" bestFit="1" customWidth="1"/>
    <col min="523" max="523" width="9.85546875" customWidth="1"/>
    <col min="768" max="768" width="1.7109375" customWidth="1"/>
    <col min="769" max="769" width="4.140625" customWidth="1"/>
    <col min="770" max="770" width="5.7109375" customWidth="1"/>
    <col min="771" max="771" width="5.85546875" customWidth="1"/>
    <col min="772" max="772" width="7" customWidth="1"/>
    <col min="773" max="773" width="5" customWidth="1"/>
    <col min="774" max="774" width="23.42578125" customWidth="1"/>
    <col min="775" max="775" width="10.7109375" customWidth="1"/>
    <col min="776" max="776" width="0" hidden="1" customWidth="1"/>
    <col min="777" max="778" width="9.7109375" bestFit="1" customWidth="1"/>
    <col min="779" max="779" width="9.85546875" customWidth="1"/>
    <col min="1024" max="1024" width="1.7109375" customWidth="1"/>
    <col min="1025" max="1025" width="4.140625" customWidth="1"/>
    <col min="1026" max="1026" width="5.7109375" customWidth="1"/>
    <col min="1027" max="1027" width="5.85546875" customWidth="1"/>
    <col min="1028" max="1028" width="7" customWidth="1"/>
    <col min="1029" max="1029" width="5" customWidth="1"/>
    <col min="1030" max="1030" width="23.42578125" customWidth="1"/>
    <col min="1031" max="1031" width="10.7109375" customWidth="1"/>
    <col min="1032" max="1032" width="0" hidden="1" customWidth="1"/>
    <col min="1033" max="1034" width="9.7109375" bestFit="1" customWidth="1"/>
    <col min="1035" max="1035" width="9.85546875" customWidth="1"/>
    <col min="1280" max="1280" width="1.7109375" customWidth="1"/>
    <col min="1281" max="1281" width="4.140625" customWidth="1"/>
    <col min="1282" max="1282" width="5.7109375" customWidth="1"/>
    <col min="1283" max="1283" width="5.85546875" customWidth="1"/>
    <col min="1284" max="1284" width="7" customWidth="1"/>
    <col min="1285" max="1285" width="5" customWidth="1"/>
    <col min="1286" max="1286" width="23.42578125" customWidth="1"/>
    <col min="1287" max="1287" width="10.7109375" customWidth="1"/>
    <col min="1288" max="1288" width="0" hidden="1" customWidth="1"/>
    <col min="1289" max="1290" width="9.7109375" bestFit="1" customWidth="1"/>
    <col min="1291" max="1291" width="9.85546875" customWidth="1"/>
    <col min="1536" max="1536" width="1.7109375" customWidth="1"/>
    <col min="1537" max="1537" width="4.140625" customWidth="1"/>
    <col min="1538" max="1538" width="5.7109375" customWidth="1"/>
    <col min="1539" max="1539" width="5.85546875" customWidth="1"/>
    <col min="1540" max="1540" width="7" customWidth="1"/>
    <col min="1541" max="1541" width="5" customWidth="1"/>
    <col min="1542" max="1542" width="23.42578125" customWidth="1"/>
    <col min="1543" max="1543" width="10.7109375" customWidth="1"/>
    <col min="1544" max="1544" width="0" hidden="1" customWidth="1"/>
    <col min="1545" max="1546" width="9.7109375" bestFit="1" customWidth="1"/>
    <col min="1547" max="1547" width="9.85546875" customWidth="1"/>
    <col min="1792" max="1792" width="1.7109375" customWidth="1"/>
    <col min="1793" max="1793" width="4.140625" customWidth="1"/>
    <col min="1794" max="1794" width="5.7109375" customWidth="1"/>
    <col min="1795" max="1795" width="5.85546875" customWidth="1"/>
    <col min="1796" max="1796" width="7" customWidth="1"/>
    <col min="1797" max="1797" width="5" customWidth="1"/>
    <col min="1798" max="1798" width="23.42578125" customWidth="1"/>
    <col min="1799" max="1799" width="10.7109375" customWidth="1"/>
    <col min="1800" max="1800" width="0" hidden="1" customWidth="1"/>
    <col min="1801" max="1802" width="9.7109375" bestFit="1" customWidth="1"/>
    <col min="1803" max="1803" width="9.85546875" customWidth="1"/>
    <col min="2048" max="2048" width="1.7109375" customWidth="1"/>
    <col min="2049" max="2049" width="4.140625" customWidth="1"/>
    <col min="2050" max="2050" width="5.7109375" customWidth="1"/>
    <col min="2051" max="2051" width="5.85546875" customWidth="1"/>
    <col min="2052" max="2052" width="7" customWidth="1"/>
    <col min="2053" max="2053" width="5" customWidth="1"/>
    <col min="2054" max="2054" width="23.42578125" customWidth="1"/>
    <col min="2055" max="2055" width="10.7109375" customWidth="1"/>
    <col min="2056" max="2056" width="0" hidden="1" customWidth="1"/>
    <col min="2057" max="2058" width="9.7109375" bestFit="1" customWidth="1"/>
    <col min="2059" max="2059" width="9.85546875" customWidth="1"/>
    <col min="2304" max="2304" width="1.7109375" customWidth="1"/>
    <col min="2305" max="2305" width="4.140625" customWidth="1"/>
    <col min="2306" max="2306" width="5.7109375" customWidth="1"/>
    <col min="2307" max="2307" width="5.85546875" customWidth="1"/>
    <col min="2308" max="2308" width="7" customWidth="1"/>
    <col min="2309" max="2309" width="5" customWidth="1"/>
    <col min="2310" max="2310" width="23.42578125" customWidth="1"/>
    <col min="2311" max="2311" width="10.7109375" customWidth="1"/>
    <col min="2312" max="2312" width="0" hidden="1" customWidth="1"/>
    <col min="2313" max="2314" width="9.7109375" bestFit="1" customWidth="1"/>
    <col min="2315" max="2315" width="9.85546875" customWidth="1"/>
    <col min="2560" max="2560" width="1.7109375" customWidth="1"/>
    <col min="2561" max="2561" width="4.140625" customWidth="1"/>
    <col min="2562" max="2562" width="5.7109375" customWidth="1"/>
    <col min="2563" max="2563" width="5.85546875" customWidth="1"/>
    <col min="2564" max="2564" width="7" customWidth="1"/>
    <col min="2565" max="2565" width="5" customWidth="1"/>
    <col min="2566" max="2566" width="23.42578125" customWidth="1"/>
    <col min="2567" max="2567" width="10.7109375" customWidth="1"/>
    <col min="2568" max="2568" width="0" hidden="1" customWidth="1"/>
    <col min="2569" max="2570" width="9.7109375" bestFit="1" customWidth="1"/>
    <col min="2571" max="2571" width="9.85546875" customWidth="1"/>
    <col min="2816" max="2816" width="1.7109375" customWidth="1"/>
    <col min="2817" max="2817" width="4.140625" customWidth="1"/>
    <col min="2818" max="2818" width="5.7109375" customWidth="1"/>
    <col min="2819" max="2819" width="5.85546875" customWidth="1"/>
    <col min="2820" max="2820" width="7" customWidth="1"/>
    <col min="2821" max="2821" width="5" customWidth="1"/>
    <col min="2822" max="2822" width="23.42578125" customWidth="1"/>
    <col min="2823" max="2823" width="10.7109375" customWidth="1"/>
    <col min="2824" max="2824" width="0" hidden="1" customWidth="1"/>
    <col min="2825" max="2826" width="9.7109375" bestFit="1" customWidth="1"/>
    <col min="2827" max="2827" width="9.85546875" customWidth="1"/>
    <col min="3072" max="3072" width="1.7109375" customWidth="1"/>
    <col min="3073" max="3073" width="4.140625" customWidth="1"/>
    <col min="3074" max="3074" width="5.7109375" customWidth="1"/>
    <col min="3075" max="3075" width="5.85546875" customWidth="1"/>
    <col min="3076" max="3076" width="7" customWidth="1"/>
    <col min="3077" max="3077" width="5" customWidth="1"/>
    <col min="3078" max="3078" width="23.42578125" customWidth="1"/>
    <col min="3079" max="3079" width="10.7109375" customWidth="1"/>
    <col min="3080" max="3080" width="0" hidden="1" customWidth="1"/>
    <col min="3081" max="3082" width="9.7109375" bestFit="1" customWidth="1"/>
    <col min="3083" max="3083" width="9.85546875" customWidth="1"/>
    <col min="3328" max="3328" width="1.7109375" customWidth="1"/>
    <col min="3329" max="3329" width="4.140625" customWidth="1"/>
    <col min="3330" max="3330" width="5.7109375" customWidth="1"/>
    <col min="3331" max="3331" width="5.85546875" customWidth="1"/>
    <col min="3332" max="3332" width="7" customWidth="1"/>
    <col min="3333" max="3333" width="5" customWidth="1"/>
    <col min="3334" max="3334" width="23.42578125" customWidth="1"/>
    <col min="3335" max="3335" width="10.7109375" customWidth="1"/>
    <col min="3336" max="3336" width="0" hidden="1" customWidth="1"/>
    <col min="3337" max="3338" width="9.7109375" bestFit="1" customWidth="1"/>
    <col min="3339" max="3339" width="9.85546875" customWidth="1"/>
    <col min="3584" max="3584" width="1.7109375" customWidth="1"/>
    <col min="3585" max="3585" width="4.140625" customWidth="1"/>
    <col min="3586" max="3586" width="5.7109375" customWidth="1"/>
    <col min="3587" max="3587" width="5.85546875" customWidth="1"/>
    <col min="3588" max="3588" width="7" customWidth="1"/>
    <col min="3589" max="3589" width="5" customWidth="1"/>
    <col min="3590" max="3590" width="23.42578125" customWidth="1"/>
    <col min="3591" max="3591" width="10.7109375" customWidth="1"/>
    <col min="3592" max="3592" width="0" hidden="1" customWidth="1"/>
    <col min="3593" max="3594" width="9.7109375" bestFit="1" customWidth="1"/>
    <col min="3595" max="3595" width="9.85546875" customWidth="1"/>
    <col min="3840" max="3840" width="1.7109375" customWidth="1"/>
    <col min="3841" max="3841" width="4.140625" customWidth="1"/>
    <col min="3842" max="3842" width="5.7109375" customWidth="1"/>
    <col min="3843" max="3843" width="5.85546875" customWidth="1"/>
    <col min="3844" max="3844" width="7" customWidth="1"/>
    <col min="3845" max="3845" width="5" customWidth="1"/>
    <col min="3846" max="3846" width="23.42578125" customWidth="1"/>
    <col min="3847" max="3847" width="10.7109375" customWidth="1"/>
    <col min="3848" max="3848" width="0" hidden="1" customWidth="1"/>
    <col min="3849" max="3850" width="9.7109375" bestFit="1" customWidth="1"/>
    <col min="3851" max="3851" width="9.85546875" customWidth="1"/>
    <col min="4096" max="4096" width="1.7109375" customWidth="1"/>
    <col min="4097" max="4097" width="4.140625" customWidth="1"/>
    <col min="4098" max="4098" width="5.7109375" customWidth="1"/>
    <col min="4099" max="4099" width="5.85546875" customWidth="1"/>
    <col min="4100" max="4100" width="7" customWidth="1"/>
    <col min="4101" max="4101" width="5" customWidth="1"/>
    <col min="4102" max="4102" width="23.42578125" customWidth="1"/>
    <col min="4103" max="4103" width="10.7109375" customWidth="1"/>
    <col min="4104" max="4104" width="0" hidden="1" customWidth="1"/>
    <col min="4105" max="4106" width="9.7109375" bestFit="1" customWidth="1"/>
    <col min="4107" max="4107" width="9.85546875" customWidth="1"/>
    <col min="4352" max="4352" width="1.7109375" customWidth="1"/>
    <col min="4353" max="4353" width="4.140625" customWidth="1"/>
    <col min="4354" max="4354" width="5.7109375" customWidth="1"/>
    <col min="4355" max="4355" width="5.85546875" customWidth="1"/>
    <col min="4356" max="4356" width="7" customWidth="1"/>
    <col min="4357" max="4357" width="5" customWidth="1"/>
    <col min="4358" max="4358" width="23.42578125" customWidth="1"/>
    <col min="4359" max="4359" width="10.7109375" customWidth="1"/>
    <col min="4360" max="4360" width="0" hidden="1" customWidth="1"/>
    <col min="4361" max="4362" width="9.7109375" bestFit="1" customWidth="1"/>
    <col min="4363" max="4363" width="9.85546875" customWidth="1"/>
    <col min="4608" max="4608" width="1.7109375" customWidth="1"/>
    <col min="4609" max="4609" width="4.140625" customWidth="1"/>
    <col min="4610" max="4610" width="5.7109375" customWidth="1"/>
    <col min="4611" max="4611" width="5.85546875" customWidth="1"/>
    <col min="4612" max="4612" width="7" customWidth="1"/>
    <col min="4613" max="4613" width="5" customWidth="1"/>
    <col min="4614" max="4614" width="23.42578125" customWidth="1"/>
    <col min="4615" max="4615" width="10.7109375" customWidth="1"/>
    <col min="4616" max="4616" width="0" hidden="1" customWidth="1"/>
    <col min="4617" max="4618" width="9.7109375" bestFit="1" customWidth="1"/>
    <col min="4619" max="4619" width="9.85546875" customWidth="1"/>
    <col min="4864" max="4864" width="1.7109375" customWidth="1"/>
    <col min="4865" max="4865" width="4.140625" customWidth="1"/>
    <col min="4866" max="4866" width="5.7109375" customWidth="1"/>
    <col min="4867" max="4867" width="5.85546875" customWidth="1"/>
    <col min="4868" max="4868" width="7" customWidth="1"/>
    <col min="4869" max="4869" width="5" customWidth="1"/>
    <col min="4870" max="4870" width="23.42578125" customWidth="1"/>
    <col min="4871" max="4871" width="10.7109375" customWidth="1"/>
    <col min="4872" max="4872" width="0" hidden="1" customWidth="1"/>
    <col min="4873" max="4874" width="9.7109375" bestFit="1" customWidth="1"/>
    <col min="4875" max="4875" width="9.85546875" customWidth="1"/>
    <col min="5120" max="5120" width="1.7109375" customWidth="1"/>
    <col min="5121" max="5121" width="4.140625" customWidth="1"/>
    <col min="5122" max="5122" width="5.7109375" customWidth="1"/>
    <col min="5123" max="5123" width="5.85546875" customWidth="1"/>
    <col min="5124" max="5124" width="7" customWidth="1"/>
    <col min="5125" max="5125" width="5" customWidth="1"/>
    <col min="5126" max="5126" width="23.42578125" customWidth="1"/>
    <col min="5127" max="5127" width="10.7109375" customWidth="1"/>
    <col min="5128" max="5128" width="0" hidden="1" customWidth="1"/>
    <col min="5129" max="5130" width="9.7109375" bestFit="1" customWidth="1"/>
    <col min="5131" max="5131" width="9.85546875" customWidth="1"/>
    <col min="5376" max="5376" width="1.7109375" customWidth="1"/>
    <col min="5377" max="5377" width="4.140625" customWidth="1"/>
    <col min="5378" max="5378" width="5.7109375" customWidth="1"/>
    <col min="5379" max="5379" width="5.85546875" customWidth="1"/>
    <col min="5380" max="5380" width="7" customWidth="1"/>
    <col min="5381" max="5381" width="5" customWidth="1"/>
    <col min="5382" max="5382" width="23.42578125" customWidth="1"/>
    <col min="5383" max="5383" width="10.7109375" customWidth="1"/>
    <col min="5384" max="5384" width="0" hidden="1" customWidth="1"/>
    <col min="5385" max="5386" width="9.7109375" bestFit="1" customWidth="1"/>
    <col min="5387" max="5387" width="9.85546875" customWidth="1"/>
    <col min="5632" max="5632" width="1.7109375" customWidth="1"/>
    <col min="5633" max="5633" width="4.140625" customWidth="1"/>
    <col min="5634" max="5634" width="5.7109375" customWidth="1"/>
    <col min="5635" max="5635" width="5.85546875" customWidth="1"/>
    <col min="5636" max="5636" width="7" customWidth="1"/>
    <col min="5637" max="5637" width="5" customWidth="1"/>
    <col min="5638" max="5638" width="23.42578125" customWidth="1"/>
    <col min="5639" max="5639" width="10.7109375" customWidth="1"/>
    <col min="5640" max="5640" width="0" hidden="1" customWidth="1"/>
    <col min="5641" max="5642" width="9.7109375" bestFit="1" customWidth="1"/>
    <col min="5643" max="5643" width="9.85546875" customWidth="1"/>
    <col min="5888" max="5888" width="1.7109375" customWidth="1"/>
    <col min="5889" max="5889" width="4.140625" customWidth="1"/>
    <col min="5890" max="5890" width="5.7109375" customWidth="1"/>
    <col min="5891" max="5891" width="5.85546875" customWidth="1"/>
    <col min="5892" max="5892" width="7" customWidth="1"/>
    <col min="5893" max="5893" width="5" customWidth="1"/>
    <col min="5894" max="5894" width="23.42578125" customWidth="1"/>
    <col min="5895" max="5895" width="10.7109375" customWidth="1"/>
    <col min="5896" max="5896" width="0" hidden="1" customWidth="1"/>
    <col min="5897" max="5898" width="9.7109375" bestFit="1" customWidth="1"/>
    <col min="5899" max="5899" width="9.85546875" customWidth="1"/>
    <col min="6144" max="6144" width="1.7109375" customWidth="1"/>
    <col min="6145" max="6145" width="4.140625" customWidth="1"/>
    <col min="6146" max="6146" width="5.7109375" customWidth="1"/>
    <col min="6147" max="6147" width="5.85546875" customWidth="1"/>
    <col min="6148" max="6148" width="7" customWidth="1"/>
    <col min="6149" max="6149" width="5" customWidth="1"/>
    <col min="6150" max="6150" width="23.42578125" customWidth="1"/>
    <col min="6151" max="6151" width="10.7109375" customWidth="1"/>
    <col min="6152" max="6152" width="0" hidden="1" customWidth="1"/>
    <col min="6153" max="6154" width="9.7109375" bestFit="1" customWidth="1"/>
    <col min="6155" max="6155" width="9.85546875" customWidth="1"/>
    <col min="6400" max="6400" width="1.7109375" customWidth="1"/>
    <col min="6401" max="6401" width="4.140625" customWidth="1"/>
    <col min="6402" max="6402" width="5.7109375" customWidth="1"/>
    <col min="6403" max="6403" width="5.85546875" customWidth="1"/>
    <col min="6404" max="6404" width="7" customWidth="1"/>
    <col min="6405" max="6405" width="5" customWidth="1"/>
    <col min="6406" max="6406" width="23.42578125" customWidth="1"/>
    <col min="6407" max="6407" width="10.7109375" customWidth="1"/>
    <col min="6408" max="6408" width="0" hidden="1" customWidth="1"/>
    <col min="6409" max="6410" width="9.7109375" bestFit="1" customWidth="1"/>
    <col min="6411" max="6411" width="9.85546875" customWidth="1"/>
    <col min="6656" max="6656" width="1.7109375" customWidth="1"/>
    <col min="6657" max="6657" width="4.140625" customWidth="1"/>
    <col min="6658" max="6658" width="5.7109375" customWidth="1"/>
    <col min="6659" max="6659" width="5.85546875" customWidth="1"/>
    <col min="6660" max="6660" width="7" customWidth="1"/>
    <col min="6661" max="6661" width="5" customWidth="1"/>
    <col min="6662" max="6662" width="23.42578125" customWidth="1"/>
    <col min="6663" max="6663" width="10.7109375" customWidth="1"/>
    <col min="6664" max="6664" width="0" hidden="1" customWidth="1"/>
    <col min="6665" max="6666" width="9.7109375" bestFit="1" customWidth="1"/>
    <col min="6667" max="6667" width="9.85546875" customWidth="1"/>
    <col min="6912" max="6912" width="1.7109375" customWidth="1"/>
    <col min="6913" max="6913" width="4.140625" customWidth="1"/>
    <col min="6914" max="6914" width="5.7109375" customWidth="1"/>
    <col min="6915" max="6915" width="5.85546875" customWidth="1"/>
    <col min="6916" max="6916" width="7" customWidth="1"/>
    <col min="6917" max="6917" width="5" customWidth="1"/>
    <col min="6918" max="6918" width="23.42578125" customWidth="1"/>
    <col min="6919" max="6919" width="10.7109375" customWidth="1"/>
    <col min="6920" max="6920" width="0" hidden="1" customWidth="1"/>
    <col min="6921" max="6922" width="9.7109375" bestFit="1" customWidth="1"/>
    <col min="6923" max="6923" width="9.85546875" customWidth="1"/>
    <col min="7168" max="7168" width="1.7109375" customWidth="1"/>
    <col min="7169" max="7169" width="4.140625" customWidth="1"/>
    <col min="7170" max="7170" width="5.7109375" customWidth="1"/>
    <col min="7171" max="7171" width="5.85546875" customWidth="1"/>
    <col min="7172" max="7172" width="7" customWidth="1"/>
    <col min="7173" max="7173" width="5" customWidth="1"/>
    <col min="7174" max="7174" width="23.42578125" customWidth="1"/>
    <col min="7175" max="7175" width="10.7109375" customWidth="1"/>
    <col min="7176" max="7176" width="0" hidden="1" customWidth="1"/>
    <col min="7177" max="7178" width="9.7109375" bestFit="1" customWidth="1"/>
    <col min="7179" max="7179" width="9.85546875" customWidth="1"/>
    <col min="7424" max="7424" width="1.7109375" customWidth="1"/>
    <col min="7425" max="7425" width="4.140625" customWidth="1"/>
    <col min="7426" max="7426" width="5.7109375" customWidth="1"/>
    <col min="7427" max="7427" width="5.85546875" customWidth="1"/>
    <col min="7428" max="7428" width="7" customWidth="1"/>
    <col min="7429" max="7429" width="5" customWidth="1"/>
    <col min="7430" max="7430" width="23.42578125" customWidth="1"/>
    <col min="7431" max="7431" width="10.7109375" customWidth="1"/>
    <col min="7432" max="7432" width="0" hidden="1" customWidth="1"/>
    <col min="7433" max="7434" width="9.7109375" bestFit="1" customWidth="1"/>
    <col min="7435" max="7435" width="9.85546875" customWidth="1"/>
    <col min="7680" max="7680" width="1.7109375" customWidth="1"/>
    <col min="7681" max="7681" width="4.140625" customWidth="1"/>
    <col min="7682" max="7682" width="5.7109375" customWidth="1"/>
    <col min="7683" max="7683" width="5.85546875" customWidth="1"/>
    <col min="7684" max="7684" width="7" customWidth="1"/>
    <col min="7685" max="7685" width="5" customWidth="1"/>
    <col min="7686" max="7686" width="23.42578125" customWidth="1"/>
    <col min="7687" max="7687" width="10.7109375" customWidth="1"/>
    <col min="7688" max="7688" width="0" hidden="1" customWidth="1"/>
    <col min="7689" max="7690" width="9.7109375" bestFit="1" customWidth="1"/>
    <col min="7691" max="7691" width="9.85546875" customWidth="1"/>
    <col min="7936" max="7936" width="1.7109375" customWidth="1"/>
    <col min="7937" max="7937" width="4.140625" customWidth="1"/>
    <col min="7938" max="7938" width="5.7109375" customWidth="1"/>
    <col min="7939" max="7939" width="5.85546875" customWidth="1"/>
    <col min="7940" max="7940" width="7" customWidth="1"/>
    <col min="7941" max="7941" width="5" customWidth="1"/>
    <col min="7942" max="7942" width="23.42578125" customWidth="1"/>
    <col min="7943" max="7943" width="10.7109375" customWidth="1"/>
    <col min="7944" max="7944" width="0" hidden="1" customWidth="1"/>
    <col min="7945" max="7946" width="9.7109375" bestFit="1" customWidth="1"/>
    <col min="7947" max="7947" width="9.85546875" customWidth="1"/>
    <col min="8192" max="8192" width="1.7109375" customWidth="1"/>
    <col min="8193" max="8193" width="4.140625" customWidth="1"/>
    <col min="8194" max="8194" width="5.7109375" customWidth="1"/>
    <col min="8195" max="8195" width="5.85546875" customWidth="1"/>
    <col min="8196" max="8196" width="7" customWidth="1"/>
    <col min="8197" max="8197" width="5" customWidth="1"/>
    <col min="8198" max="8198" width="23.42578125" customWidth="1"/>
    <col min="8199" max="8199" width="10.7109375" customWidth="1"/>
    <col min="8200" max="8200" width="0" hidden="1" customWidth="1"/>
    <col min="8201" max="8202" width="9.7109375" bestFit="1" customWidth="1"/>
    <col min="8203" max="8203" width="9.85546875" customWidth="1"/>
    <col min="8448" max="8448" width="1.7109375" customWidth="1"/>
    <col min="8449" max="8449" width="4.140625" customWidth="1"/>
    <col min="8450" max="8450" width="5.7109375" customWidth="1"/>
    <col min="8451" max="8451" width="5.85546875" customWidth="1"/>
    <col min="8452" max="8452" width="7" customWidth="1"/>
    <col min="8453" max="8453" width="5" customWidth="1"/>
    <col min="8454" max="8454" width="23.42578125" customWidth="1"/>
    <col min="8455" max="8455" width="10.7109375" customWidth="1"/>
    <col min="8456" max="8456" width="0" hidden="1" customWidth="1"/>
    <col min="8457" max="8458" width="9.7109375" bestFit="1" customWidth="1"/>
    <col min="8459" max="8459" width="9.85546875" customWidth="1"/>
    <col min="8704" max="8704" width="1.7109375" customWidth="1"/>
    <col min="8705" max="8705" width="4.140625" customWidth="1"/>
    <col min="8706" max="8706" width="5.7109375" customWidth="1"/>
    <col min="8707" max="8707" width="5.85546875" customWidth="1"/>
    <col min="8708" max="8708" width="7" customWidth="1"/>
    <col min="8709" max="8709" width="5" customWidth="1"/>
    <col min="8710" max="8710" width="23.42578125" customWidth="1"/>
    <col min="8711" max="8711" width="10.7109375" customWidth="1"/>
    <col min="8712" max="8712" width="0" hidden="1" customWidth="1"/>
    <col min="8713" max="8714" width="9.7109375" bestFit="1" customWidth="1"/>
    <col min="8715" max="8715" width="9.85546875" customWidth="1"/>
    <col min="8960" max="8960" width="1.7109375" customWidth="1"/>
    <col min="8961" max="8961" width="4.140625" customWidth="1"/>
    <col min="8962" max="8962" width="5.7109375" customWidth="1"/>
    <col min="8963" max="8963" width="5.85546875" customWidth="1"/>
    <col min="8964" max="8964" width="7" customWidth="1"/>
    <col min="8965" max="8965" width="5" customWidth="1"/>
    <col min="8966" max="8966" width="23.42578125" customWidth="1"/>
    <col min="8967" max="8967" width="10.7109375" customWidth="1"/>
    <col min="8968" max="8968" width="0" hidden="1" customWidth="1"/>
    <col min="8969" max="8970" width="9.7109375" bestFit="1" customWidth="1"/>
    <col min="8971" max="8971" width="9.85546875" customWidth="1"/>
    <col min="9216" max="9216" width="1.7109375" customWidth="1"/>
    <col min="9217" max="9217" width="4.140625" customWidth="1"/>
    <col min="9218" max="9218" width="5.7109375" customWidth="1"/>
    <col min="9219" max="9219" width="5.85546875" customWidth="1"/>
    <col min="9220" max="9220" width="7" customWidth="1"/>
    <col min="9221" max="9221" width="5" customWidth="1"/>
    <col min="9222" max="9222" width="23.42578125" customWidth="1"/>
    <col min="9223" max="9223" width="10.7109375" customWidth="1"/>
    <col min="9224" max="9224" width="0" hidden="1" customWidth="1"/>
    <col min="9225" max="9226" width="9.7109375" bestFit="1" customWidth="1"/>
    <col min="9227" max="9227" width="9.85546875" customWidth="1"/>
    <col min="9472" max="9472" width="1.7109375" customWidth="1"/>
    <col min="9473" max="9473" width="4.140625" customWidth="1"/>
    <col min="9474" max="9474" width="5.7109375" customWidth="1"/>
    <col min="9475" max="9475" width="5.85546875" customWidth="1"/>
    <col min="9476" max="9476" width="7" customWidth="1"/>
    <col min="9477" max="9477" width="5" customWidth="1"/>
    <col min="9478" max="9478" width="23.42578125" customWidth="1"/>
    <col min="9479" max="9479" width="10.7109375" customWidth="1"/>
    <col min="9480" max="9480" width="0" hidden="1" customWidth="1"/>
    <col min="9481" max="9482" width="9.7109375" bestFit="1" customWidth="1"/>
    <col min="9483" max="9483" width="9.85546875" customWidth="1"/>
    <col min="9728" max="9728" width="1.7109375" customWidth="1"/>
    <col min="9729" max="9729" width="4.140625" customWidth="1"/>
    <col min="9730" max="9730" width="5.7109375" customWidth="1"/>
    <col min="9731" max="9731" width="5.85546875" customWidth="1"/>
    <col min="9732" max="9732" width="7" customWidth="1"/>
    <col min="9733" max="9733" width="5" customWidth="1"/>
    <col min="9734" max="9734" width="23.42578125" customWidth="1"/>
    <col min="9735" max="9735" width="10.7109375" customWidth="1"/>
    <col min="9736" max="9736" width="0" hidden="1" customWidth="1"/>
    <col min="9737" max="9738" width="9.7109375" bestFit="1" customWidth="1"/>
    <col min="9739" max="9739" width="9.85546875" customWidth="1"/>
    <col min="9984" max="9984" width="1.7109375" customWidth="1"/>
    <col min="9985" max="9985" width="4.140625" customWidth="1"/>
    <col min="9986" max="9986" width="5.7109375" customWidth="1"/>
    <col min="9987" max="9987" width="5.85546875" customWidth="1"/>
    <col min="9988" max="9988" width="7" customWidth="1"/>
    <col min="9989" max="9989" width="5" customWidth="1"/>
    <col min="9990" max="9990" width="23.42578125" customWidth="1"/>
    <col min="9991" max="9991" width="10.7109375" customWidth="1"/>
    <col min="9992" max="9992" width="0" hidden="1" customWidth="1"/>
    <col min="9993" max="9994" width="9.7109375" bestFit="1" customWidth="1"/>
    <col min="9995" max="9995" width="9.85546875" customWidth="1"/>
    <col min="10240" max="10240" width="1.7109375" customWidth="1"/>
    <col min="10241" max="10241" width="4.140625" customWidth="1"/>
    <col min="10242" max="10242" width="5.7109375" customWidth="1"/>
    <col min="10243" max="10243" width="5.85546875" customWidth="1"/>
    <col min="10244" max="10244" width="7" customWidth="1"/>
    <col min="10245" max="10245" width="5" customWidth="1"/>
    <col min="10246" max="10246" width="23.42578125" customWidth="1"/>
    <col min="10247" max="10247" width="10.7109375" customWidth="1"/>
    <col min="10248" max="10248" width="0" hidden="1" customWidth="1"/>
    <col min="10249" max="10250" width="9.7109375" bestFit="1" customWidth="1"/>
    <col min="10251" max="10251" width="9.85546875" customWidth="1"/>
    <col min="10496" max="10496" width="1.7109375" customWidth="1"/>
    <col min="10497" max="10497" width="4.140625" customWidth="1"/>
    <col min="10498" max="10498" width="5.7109375" customWidth="1"/>
    <col min="10499" max="10499" width="5.85546875" customWidth="1"/>
    <col min="10500" max="10500" width="7" customWidth="1"/>
    <col min="10501" max="10501" width="5" customWidth="1"/>
    <col min="10502" max="10502" width="23.42578125" customWidth="1"/>
    <col min="10503" max="10503" width="10.7109375" customWidth="1"/>
    <col min="10504" max="10504" width="0" hidden="1" customWidth="1"/>
    <col min="10505" max="10506" width="9.7109375" bestFit="1" customWidth="1"/>
    <col min="10507" max="10507" width="9.85546875" customWidth="1"/>
    <col min="10752" max="10752" width="1.7109375" customWidth="1"/>
    <col min="10753" max="10753" width="4.140625" customWidth="1"/>
    <col min="10754" max="10754" width="5.7109375" customWidth="1"/>
    <col min="10755" max="10755" width="5.85546875" customWidth="1"/>
    <col min="10756" max="10756" width="7" customWidth="1"/>
    <col min="10757" max="10757" width="5" customWidth="1"/>
    <col min="10758" max="10758" width="23.42578125" customWidth="1"/>
    <col min="10759" max="10759" width="10.7109375" customWidth="1"/>
    <col min="10760" max="10760" width="0" hidden="1" customWidth="1"/>
    <col min="10761" max="10762" width="9.7109375" bestFit="1" customWidth="1"/>
    <col min="10763" max="10763" width="9.85546875" customWidth="1"/>
    <col min="11008" max="11008" width="1.7109375" customWidth="1"/>
    <col min="11009" max="11009" width="4.140625" customWidth="1"/>
    <col min="11010" max="11010" width="5.7109375" customWidth="1"/>
    <col min="11011" max="11011" width="5.85546875" customWidth="1"/>
    <col min="11012" max="11012" width="7" customWidth="1"/>
    <col min="11013" max="11013" width="5" customWidth="1"/>
    <col min="11014" max="11014" width="23.42578125" customWidth="1"/>
    <col min="11015" max="11015" width="10.7109375" customWidth="1"/>
    <col min="11016" max="11016" width="0" hidden="1" customWidth="1"/>
    <col min="11017" max="11018" width="9.7109375" bestFit="1" customWidth="1"/>
    <col min="11019" max="11019" width="9.85546875" customWidth="1"/>
    <col min="11264" max="11264" width="1.7109375" customWidth="1"/>
    <col min="11265" max="11265" width="4.140625" customWidth="1"/>
    <col min="11266" max="11266" width="5.7109375" customWidth="1"/>
    <col min="11267" max="11267" width="5.85546875" customWidth="1"/>
    <col min="11268" max="11268" width="7" customWidth="1"/>
    <col min="11269" max="11269" width="5" customWidth="1"/>
    <col min="11270" max="11270" width="23.42578125" customWidth="1"/>
    <col min="11271" max="11271" width="10.7109375" customWidth="1"/>
    <col min="11272" max="11272" width="0" hidden="1" customWidth="1"/>
    <col min="11273" max="11274" width="9.7109375" bestFit="1" customWidth="1"/>
    <col min="11275" max="11275" width="9.85546875" customWidth="1"/>
    <col min="11520" max="11520" width="1.7109375" customWidth="1"/>
    <col min="11521" max="11521" width="4.140625" customWidth="1"/>
    <col min="11522" max="11522" width="5.7109375" customWidth="1"/>
    <col min="11523" max="11523" width="5.85546875" customWidth="1"/>
    <col min="11524" max="11524" width="7" customWidth="1"/>
    <col min="11525" max="11525" width="5" customWidth="1"/>
    <col min="11526" max="11526" width="23.42578125" customWidth="1"/>
    <col min="11527" max="11527" width="10.7109375" customWidth="1"/>
    <col min="11528" max="11528" width="0" hidden="1" customWidth="1"/>
    <col min="11529" max="11530" width="9.7109375" bestFit="1" customWidth="1"/>
    <col min="11531" max="11531" width="9.85546875" customWidth="1"/>
    <col min="11776" max="11776" width="1.7109375" customWidth="1"/>
    <col min="11777" max="11777" width="4.140625" customWidth="1"/>
    <col min="11778" max="11778" width="5.7109375" customWidth="1"/>
    <col min="11779" max="11779" width="5.85546875" customWidth="1"/>
    <col min="11780" max="11780" width="7" customWidth="1"/>
    <col min="11781" max="11781" width="5" customWidth="1"/>
    <col min="11782" max="11782" width="23.42578125" customWidth="1"/>
    <col min="11783" max="11783" width="10.7109375" customWidth="1"/>
    <col min="11784" max="11784" width="0" hidden="1" customWidth="1"/>
    <col min="11785" max="11786" width="9.7109375" bestFit="1" customWidth="1"/>
    <col min="11787" max="11787" width="9.85546875" customWidth="1"/>
    <col min="12032" max="12032" width="1.7109375" customWidth="1"/>
    <col min="12033" max="12033" width="4.140625" customWidth="1"/>
    <col min="12034" max="12034" width="5.7109375" customWidth="1"/>
    <col min="12035" max="12035" width="5.85546875" customWidth="1"/>
    <col min="12036" max="12036" width="7" customWidth="1"/>
    <col min="12037" max="12037" width="5" customWidth="1"/>
    <col min="12038" max="12038" width="23.42578125" customWidth="1"/>
    <col min="12039" max="12039" width="10.7109375" customWidth="1"/>
    <col min="12040" max="12040" width="0" hidden="1" customWidth="1"/>
    <col min="12041" max="12042" width="9.7109375" bestFit="1" customWidth="1"/>
    <col min="12043" max="12043" width="9.85546875" customWidth="1"/>
    <col min="12288" max="12288" width="1.7109375" customWidth="1"/>
    <col min="12289" max="12289" width="4.140625" customWidth="1"/>
    <col min="12290" max="12290" width="5.7109375" customWidth="1"/>
    <col min="12291" max="12291" width="5.85546875" customWidth="1"/>
    <col min="12292" max="12292" width="7" customWidth="1"/>
    <col min="12293" max="12293" width="5" customWidth="1"/>
    <col min="12294" max="12294" width="23.42578125" customWidth="1"/>
    <col min="12295" max="12295" width="10.7109375" customWidth="1"/>
    <col min="12296" max="12296" width="0" hidden="1" customWidth="1"/>
    <col min="12297" max="12298" width="9.7109375" bestFit="1" customWidth="1"/>
    <col min="12299" max="12299" width="9.85546875" customWidth="1"/>
    <col min="12544" max="12544" width="1.7109375" customWidth="1"/>
    <col min="12545" max="12545" width="4.140625" customWidth="1"/>
    <col min="12546" max="12546" width="5.7109375" customWidth="1"/>
    <col min="12547" max="12547" width="5.85546875" customWidth="1"/>
    <col min="12548" max="12548" width="7" customWidth="1"/>
    <col min="12549" max="12549" width="5" customWidth="1"/>
    <col min="12550" max="12550" width="23.42578125" customWidth="1"/>
    <col min="12551" max="12551" width="10.7109375" customWidth="1"/>
    <col min="12552" max="12552" width="0" hidden="1" customWidth="1"/>
    <col min="12553" max="12554" width="9.7109375" bestFit="1" customWidth="1"/>
    <col min="12555" max="12555" width="9.85546875" customWidth="1"/>
    <col min="12800" max="12800" width="1.7109375" customWidth="1"/>
    <col min="12801" max="12801" width="4.140625" customWidth="1"/>
    <col min="12802" max="12802" width="5.7109375" customWidth="1"/>
    <col min="12803" max="12803" width="5.85546875" customWidth="1"/>
    <col min="12804" max="12804" width="7" customWidth="1"/>
    <col min="12805" max="12805" width="5" customWidth="1"/>
    <col min="12806" max="12806" width="23.42578125" customWidth="1"/>
    <col min="12807" max="12807" width="10.7109375" customWidth="1"/>
    <col min="12808" max="12808" width="0" hidden="1" customWidth="1"/>
    <col min="12809" max="12810" width="9.7109375" bestFit="1" customWidth="1"/>
    <col min="12811" max="12811" width="9.85546875" customWidth="1"/>
    <col min="13056" max="13056" width="1.7109375" customWidth="1"/>
    <col min="13057" max="13057" width="4.140625" customWidth="1"/>
    <col min="13058" max="13058" width="5.7109375" customWidth="1"/>
    <col min="13059" max="13059" width="5.85546875" customWidth="1"/>
    <col min="13060" max="13060" width="7" customWidth="1"/>
    <col min="13061" max="13061" width="5" customWidth="1"/>
    <col min="13062" max="13062" width="23.42578125" customWidth="1"/>
    <col min="13063" max="13063" width="10.7109375" customWidth="1"/>
    <col min="13064" max="13064" width="0" hidden="1" customWidth="1"/>
    <col min="13065" max="13066" width="9.7109375" bestFit="1" customWidth="1"/>
    <col min="13067" max="13067" width="9.85546875" customWidth="1"/>
    <col min="13312" max="13312" width="1.7109375" customWidth="1"/>
    <col min="13313" max="13313" width="4.140625" customWidth="1"/>
    <col min="13314" max="13314" width="5.7109375" customWidth="1"/>
    <col min="13315" max="13315" width="5.85546875" customWidth="1"/>
    <col min="13316" max="13316" width="7" customWidth="1"/>
    <col min="13317" max="13317" width="5" customWidth="1"/>
    <col min="13318" max="13318" width="23.42578125" customWidth="1"/>
    <col min="13319" max="13319" width="10.7109375" customWidth="1"/>
    <col min="13320" max="13320" width="0" hidden="1" customWidth="1"/>
    <col min="13321" max="13322" width="9.7109375" bestFit="1" customWidth="1"/>
    <col min="13323" max="13323" width="9.85546875" customWidth="1"/>
    <col min="13568" max="13568" width="1.7109375" customWidth="1"/>
    <col min="13569" max="13569" width="4.140625" customWidth="1"/>
    <col min="13570" max="13570" width="5.7109375" customWidth="1"/>
    <col min="13571" max="13571" width="5.85546875" customWidth="1"/>
    <col min="13572" max="13572" width="7" customWidth="1"/>
    <col min="13573" max="13573" width="5" customWidth="1"/>
    <col min="13574" max="13574" width="23.42578125" customWidth="1"/>
    <col min="13575" max="13575" width="10.7109375" customWidth="1"/>
    <col min="13576" max="13576" width="0" hidden="1" customWidth="1"/>
    <col min="13577" max="13578" width="9.7109375" bestFit="1" customWidth="1"/>
    <col min="13579" max="13579" width="9.85546875" customWidth="1"/>
    <col min="13824" max="13824" width="1.7109375" customWidth="1"/>
    <col min="13825" max="13825" width="4.140625" customWidth="1"/>
    <col min="13826" max="13826" width="5.7109375" customWidth="1"/>
    <col min="13827" max="13827" width="5.85546875" customWidth="1"/>
    <col min="13828" max="13828" width="7" customWidth="1"/>
    <col min="13829" max="13829" width="5" customWidth="1"/>
    <col min="13830" max="13830" width="23.42578125" customWidth="1"/>
    <col min="13831" max="13831" width="10.7109375" customWidth="1"/>
    <col min="13832" max="13832" width="0" hidden="1" customWidth="1"/>
    <col min="13833" max="13834" width="9.7109375" bestFit="1" customWidth="1"/>
    <col min="13835" max="13835" width="9.85546875" customWidth="1"/>
    <col min="14080" max="14080" width="1.7109375" customWidth="1"/>
    <col min="14081" max="14081" width="4.140625" customWidth="1"/>
    <col min="14082" max="14082" width="5.7109375" customWidth="1"/>
    <col min="14083" max="14083" width="5.85546875" customWidth="1"/>
    <col min="14084" max="14084" width="7" customWidth="1"/>
    <col min="14085" max="14085" width="5" customWidth="1"/>
    <col min="14086" max="14086" width="23.42578125" customWidth="1"/>
    <col min="14087" max="14087" width="10.7109375" customWidth="1"/>
    <col min="14088" max="14088" width="0" hidden="1" customWidth="1"/>
    <col min="14089" max="14090" width="9.7109375" bestFit="1" customWidth="1"/>
    <col min="14091" max="14091" width="9.85546875" customWidth="1"/>
    <col min="14336" max="14336" width="1.7109375" customWidth="1"/>
    <col min="14337" max="14337" width="4.140625" customWidth="1"/>
    <col min="14338" max="14338" width="5.7109375" customWidth="1"/>
    <col min="14339" max="14339" width="5.85546875" customWidth="1"/>
    <col min="14340" max="14340" width="7" customWidth="1"/>
    <col min="14341" max="14341" width="5" customWidth="1"/>
    <col min="14342" max="14342" width="23.42578125" customWidth="1"/>
    <col min="14343" max="14343" width="10.7109375" customWidth="1"/>
    <col min="14344" max="14344" width="0" hidden="1" customWidth="1"/>
    <col min="14345" max="14346" width="9.7109375" bestFit="1" customWidth="1"/>
    <col min="14347" max="14347" width="9.85546875" customWidth="1"/>
    <col min="14592" max="14592" width="1.7109375" customWidth="1"/>
    <col min="14593" max="14593" width="4.140625" customWidth="1"/>
    <col min="14594" max="14594" width="5.7109375" customWidth="1"/>
    <col min="14595" max="14595" width="5.85546875" customWidth="1"/>
    <col min="14596" max="14596" width="7" customWidth="1"/>
    <col min="14597" max="14597" width="5" customWidth="1"/>
    <col min="14598" max="14598" width="23.42578125" customWidth="1"/>
    <col min="14599" max="14599" width="10.7109375" customWidth="1"/>
    <col min="14600" max="14600" width="0" hidden="1" customWidth="1"/>
    <col min="14601" max="14602" width="9.7109375" bestFit="1" customWidth="1"/>
    <col min="14603" max="14603" width="9.85546875" customWidth="1"/>
    <col min="14848" max="14848" width="1.7109375" customWidth="1"/>
    <col min="14849" max="14849" width="4.140625" customWidth="1"/>
    <col min="14850" max="14850" width="5.7109375" customWidth="1"/>
    <col min="14851" max="14851" width="5.85546875" customWidth="1"/>
    <col min="14852" max="14852" width="7" customWidth="1"/>
    <col min="14853" max="14853" width="5" customWidth="1"/>
    <col min="14854" max="14854" width="23.42578125" customWidth="1"/>
    <col min="14855" max="14855" width="10.7109375" customWidth="1"/>
    <col min="14856" max="14856" width="0" hidden="1" customWidth="1"/>
    <col min="14857" max="14858" width="9.7109375" bestFit="1" customWidth="1"/>
    <col min="14859" max="14859" width="9.85546875" customWidth="1"/>
    <col min="15104" max="15104" width="1.7109375" customWidth="1"/>
    <col min="15105" max="15105" width="4.140625" customWidth="1"/>
    <col min="15106" max="15106" width="5.7109375" customWidth="1"/>
    <col min="15107" max="15107" width="5.85546875" customWidth="1"/>
    <col min="15108" max="15108" width="7" customWidth="1"/>
    <col min="15109" max="15109" width="5" customWidth="1"/>
    <col min="15110" max="15110" width="23.42578125" customWidth="1"/>
    <col min="15111" max="15111" width="10.7109375" customWidth="1"/>
    <col min="15112" max="15112" width="0" hidden="1" customWidth="1"/>
    <col min="15113" max="15114" width="9.7109375" bestFit="1" customWidth="1"/>
    <col min="15115" max="15115" width="9.85546875" customWidth="1"/>
    <col min="15360" max="15360" width="1.7109375" customWidth="1"/>
    <col min="15361" max="15361" width="4.140625" customWidth="1"/>
    <col min="15362" max="15362" width="5.7109375" customWidth="1"/>
    <col min="15363" max="15363" width="5.85546875" customWidth="1"/>
    <col min="15364" max="15364" width="7" customWidth="1"/>
    <col min="15365" max="15365" width="5" customWidth="1"/>
    <col min="15366" max="15366" width="23.42578125" customWidth="1"/>
    <col min="15367" max="15367" width="10.7109375" customWidth="1"/>
    <col min="15368" max="15368" width="0" hidden="1" customWidth="1"/>
    <col min="15369" max="15370" width="9.7109375" bestFit="1" customWidth="1"/>
    <col min="15371" max="15371" width="9.85546875" customWidth="1"/>
    <col min="15616" max="15616" width="1.7109375" customWidth="1"/>
    <col min="15617" max="15617" width="4.140625" customWidth="1"/>
    <col min="15618" max="15618" width="5.7109375" customWidth="1"/>
    <col min="15619" max="15619" width="5.85546875" customWidth="1"/>
    <col min="15620" max="15620" width="7" customWidth="1"/>
    <col min="15621" max="15621" width="5" customWidth="1"/>
    <col min="15622" max="15622" width="23.42578125" customWidth="1"/>
    <col min="15623" max="15623" width="10.7109375" customWidth="1"/>
    <col min="15624" max="15624" width="0" hidden="1" customWidth="1"/>
    <col min="15625" max="15626" width="9.7109375" bestFit="1" customWidth="1"/>
    <col min="15627" max="15627" width="9.85546875" customWidth="1"/>
    <col min="15872" max="15872" width="1.7109375" customWidth="1"/>
    <col min="15873" max="15873" width="4.140625" customWidth="1"/>
    <col min="15874" max="15874" width="5.7109375" customWidth="1"/>
    <col min="15875" max="15875" width="5.85546875" customWidth="1"/>
    <col min="15876" max="15876" width="7" customWidth="1"/>
    <col min="15877" max="15877" width="5" customWidth="1"/>
    <col min="15878" max="15878" width="23.42578125" customWidth="1"/>
    <col min="15879" max="15879" width="10.7109375" customWidth="1"/>
    <col min="15880" max="15880" width="0" hidden="1" customWidth="1"/>
    <col min="15881" max="15882" width="9.7109375" bestFit="1" customWidth="1"/>
    <col min="15883" max="15883" width="9.85546875" customWidth="1"/>
    <col min="16128" max="16128" width="1.7109375" customWidth="1"/>
    <col min="16129" max="16129" width="4.140625" customWidth="1"/>
    <col min="16130" max="16130" width="5.7109375" customWidth="1"/>
    <col min="16131" max="16131" width="5.85546875" customWidth="1"/>
    <col min="16132" max="16132" width="7" customWidth="1"/>
    <col min="16133" max="16133" width="5" customWidth="1"/>
    <col min="16134" max="16134" width="23.42578125" customWidth="1"/>
    <col min="16135" max="16135" width="10.7109375" customWidth="1"/>
    <col min="16136" max="16136" width="0" hidden="1" customWidth="1"/>
    <col min="16137" max="16138" width="9.7109375" bestFit="1" customWidth="1"/>
    <col min="16139" max="16139" width="9.85546875" customWidth="1"/>
  </cols>
  <sheetData>
    <row r="2" spans="2:14" hidden="1" x14ac:dyDescent="0.25"/>
    <row r="3" spans="2:14" ht="15.75" thickBot="1" x14ac:dyDescent="0.3"/>
    <row r="4" spans="2:14" ht="18.75" x14ac:dyDescent="0.3">
      <c r="B4" s="235" t="s">
        <v>263</v>
      </c>
      <c r="C4" s="236"/>
      <c r="D4" s="236"/>
      <c r="E4" s="236"/>
      <c r="F4" s="314"/>
      <c r="G4" s="314"/>
      <c r="H4" s="508"/>
      <c r="I4" s="314"/>
      <c r="J4" s="314"/>
      <c r="K4" s="237"/>
      <c r="L4" s="237"/>
      <c r="M4" s="237"/>
      <c r="N4" s="237"/>
    </row>
    <row r="5" spans="2:14" ht="51.75" customHeight="1" x14ac:dyDescent="0.25">
      <c r="B5" s="1006" t="s">
        <v>0</v>
      </c>
      <c r="C5" s="1007"/>
      <c r="D5" s="1007"/>
      <c r="E5" s="1007"/>
      <c r="F5" s="1007"/>
      <c r="G5" s="1008"/>
      <c r="H5" s="866" t="s">
        <v>416</v>
      </c>
      <c r="I5" s="866" t="s">
        <v>417</v>
      </c>
      <c r="J5" s="867" t="s">
        <v>418</v>
      </c>
      <c r="K5" s="868" t="s">
        <v>403</v>
      </c>
      <c r="L5" s="868" t="s">
        <v>419</v>
      </c>
      <c r="M5" s="868" t="s">
        <v>420</v>
      </c>
      <c r="N5" s="868" t="s">
        <v>421</v>
      </c>
    </row>
    <row r="6" spans="2:14" ht="33.75" x14ac:dyDescent="0.25">
      <c r="B6" s="242" t="s">
        <v>200</v>
      </c>
      <c r="C6" s="240" t="s">
        <v>201</v>
      </c>
      <c r="D6" s="241" t="s">
        <v>202</v>
      </c>
      <c r="E6" s="241" t="s">
        <v>203</v>
      </c>
      <c r="F6" s="241" t="s">
        <v>228</v>
      </c>
      <c r="G6" s="242" t="s">
        <v>205</v>
      </c>
      <c r="H6" s="496">
        <f>H7+H12</f>
        <v>20684.25</v>
      </c>
      <c r="I6" s="243">
        <f>I7+I12</f>
        <v>31817.53</v>
      </c>
      <c r="J6" s="243">
        <f>J7+J12</f>
        <v>56279.82</v>
      </c>
      <c r="K6" s="243">
        <f>K7+K12</f>
        <v>56280.82</v>
      </c>
      <c r="L6" s="243">
        <f t="shared" ref="L6:N6" si="0">L7+L12</f>
        <v>35216</v>
      </c>
      <c r="M6" s="243">
        <f t="shared" si="0"/>
        <v>27876</v>
      </c>
      <c r="N6" s="243">
        <f t="shared" si="0"/>
        <v>27876</v>
      </c>
    </row>
    <row r="7" spans="2:14" x14ac:dyDescent="0.25">
      <c r="B7" s="439"/>
      <c r="C7" s="380">
        <v>1</v>
      </c>
      <c r="D7" s="440"/>
      <c r="E7" s="440"/>
      <c r="F7" s="441"/>
      <c r="G7" s="442" t="s">
        <v>264</v>
      </c>
      <c r="H7" s="407">
        <f>SUM(H8)</f>
        <v>14642.890000000001</v>
      </c>
      <c r="I7" s="246">
        <f>I8</f>
        <v>18491</v>
      </c>
      <c r="J7" s="246">
        <f>J8</f>
        <v>17696</v>
      </c>
      <c r="K7" s="246">
        <f>K8</f>
        <v>17696</v>
      </c>
      <c r="L7" s="246">
        <f t="shared" ref="L7:N7" si="1">L8</f>
        <v>19916</v>
      </c>
      <c r="M7" s="246">
        <f t="shared" si="1"/>
        <v>17996</v>
      </c>
      <c r="N7" s="246">
        <f t="shared" si="1"/>
        <v>17996</v>
      </c>
    </row>
    <row r="8" spans="2:14" x14ac:dyDescent="0.25">
      <c r="B8" s="443"/>
      <c r="C8" s="444"/>
      <c r="D8" s="444"/>
      <c r="E8" s="445" t="s">
        <v>265</v>
      </c>
      <c r="F8" s="89">
        <v>630</v>
      </c>
      <c r="G8" s="123" t="s">
        <v>19</v>
      </c>
      <c r="H8" s="101">
        <f>SUM(H9:H11)</f>
        <v>14642.890000000001</v>
      </c>
      <c r="I8" s="101">
        <f>SUM(I9:I11)</f>
        <v>18491</v>
      </c>
      <c r="J8" s="101">
        <f>SUM(J9:J11)</f>
        <v>17696</v>
      </c>
      <c r="K8" s="101">
        <f>SUM(K9:K11)</f>
        <v>17696</v>
      </c>
      <c r="L8" s="101">
        <f t="shared" ref="L8:N8" si="2">SUM(L9:L11)</f>
        <v>19916</v>
      </c>
      <c r="M8" s="101">
        <f t="shared" si="2"/>
        <v>17996</v>
      </c>
      <c r="N8" s="101">
        <f t="shared" si="2"/>
        <v>17996</v>
      </c>
    </row>
    <row r="9" spans="2:14" x14ac:dyDescent="0.25">
      <c r="B9" s="443"/>
      <c r="C9" s="444"/>
      <c r="D9" s="444"/>
      <c r="E9" s="445" t="s">
        <v>265</v>
      </c>
      <c r="F9" s="253">
        <v>632</v>
      </c>
      <c r="G9" s="254" t="s">
        <v>25</v>
      </c>
      <c r="H9" s="104">
        <v>12279.48</v>
      </c>
      <c r="I9" s="104">
        <v>14773.88</v>
      </c>
      <c r="J9" s="104">
        <v>4700</v>
      </c>
      <c r="K9" s="104">
        <v>4700</v>
      </c>
      <c r="L9" s="104">
        <v>6620</v>
      </c>
      <c r="M9" s="92">
        <v>4700</v>
      </c>
      <c r="N9" s="92">
        <v>4700</v>
      </c>
    </row>
    <row r="10" spans="2:14" x14ac:dyDescent="0.25">
      <c r="B10" s="443"/>
      <c r="C10" s="444"/>
      <c r="D10" s="444"/>
      <c r="E10" s="445" t="s">
        <v>265</v>
      </c>
      <c r="F10" s="131">
        <v>635</v>
      </c>
      <c r="G10" s="93" t="s">
        <v>73</v>
      </c>
      <c r="H10" s="68">
        <v>2090.88</v>
      </c>
      <c r="I10" s="106">
        <v>3461.82</v>
      </c>
      <c r="J10" s="104">
        <v>0</v>
      </c>
      <c r="K10" s="104">
        <v>0</v>
      </c>
      <c r="L10" s="104">
        <v>0</v>
      </c>
      <c r="M10" s="104">
        <v>0</v>
      </c>
      <c r="N10" s="104">
        <v>0</v>
      </c>
    </row>
    <row r="11" spans="2:14" x14ac:dyDescent="0.25">
      <c r="B11" s="443"/>
      <c r="C11" s="444"/>
      <c r="D11" s="444"/>
      <c r="E11" s="445" t="s">
        <v>265</v>
      </c>
      <c r="F11" s="131">
        <v>637</v>
      </c>
      <c r="G11" s="93" t="s">
        <v>49</v>
      </c>
      <c r="H11" s="68">
        <v>272.52999999999997</v>
      </c>
      <c r="I11" s="106">
        <v>255.3</v>
      </c>
      <c r="J11" s="104">
        <v>12996</v>
      </c>
      <c r="K11" s="104">
        <v>12996</v>
      </c>
      <c r="L11" s="104">
        <v>13296</v>
      </c>
      <c r="M11" s="104">
        <v>13296</v>
      </c>
      <c r="N11" s="104">
        <v>13296</v>
      </c>
    </row>
    <row r="12" spans="2:14" x14ac:dyDescent="0.25">
      <c r="B12" s="245"/>
      <c r="C12" s="380">
        <v>2</v>
      </c>
      <c r="D12" s="446"/>
      <c r="E12" s="447"/>
      <c r="F12" s="448"/>
      <c r="G12" s="449" t="s">
        <v>266</v>
      </c>
      <c r="H12" s="407">
        <f>SUM(H13:H14)</f>
        <v>6041.3600000000006</v>
      </c>
      <c r="I12" s="246">
        <f>I13+I14</f>
        <v>13326.529999999999</v>
      </c>
      <c r="J12" s="246">
        <f t="shared" ref="J12" si="3">J13+J14</f>
        <v>38583.82</v>
      </c>
      <c r="K12" s="246">
        <f t="shared" ref="K12:L12" si="4">K13+K14</f>
        <v>38584.82</v>
      </c>
      <c r="L12" s="246">
        <f t="shared" si="4"/>
        <v>15300</v>
      </c>
      <c r="M12" s="246">
        <f>M13+M14</f>
        <v>9880</v>
      </c>
      <c r="N12" s="246">
        <f t="shared" ref="N12" si="5">N13+N14</f>
        <v>9880</v>
      </c>
    </row>
    <row r="13" spans="2:14" ht="26.25" x14ac:dyDescent="0.25">
      <c r="B13" s="322"/>
      <c r="C13" s="322"/>
      <c r="D13" s="322"/>
      <c r="E13" s="323" t="s">
        <v>267</v>
      </c>
      <c r="F13" s="89">
        <v>625</v>
      </c>
      <c r="G13" s="123" t="s">
        <v>76</v>
      </c>
      <c r="H13" s="101">
        <v>399.76</v>
      </c>
      <c r="I13" s="101">
        <v>1926.29</v>
      </c>
      <c r="J13" s="101">
        <v>8183.82</v>
      </c>
      <c r="K13" s="101">
        <v>8184.82</v>
      </c>
      <c r="L13" s="101">
        <v>1900</v>
      </c>
      <c r="M13" s="101">
        <v>680</v>
      </c>
      <c r="N13" s="101">
        <v>680</v>
      </c>
    </row>
    <row r="14" spans="2:14" x14ac:dyDescent="0.25">
      <c r="B14" s="322"/>
      <c r="C14" s="322"/>
      <c r="D14" s="322"/>
      <c r="E14" s="323" t="s">
        <v>267</v>
      </c>
      <c r="F14" s="89">
        <v>630</v>
      </c>
      <c r="G14" s="123" t="s">
        <v>19</v>
      </c>
      <c r="H14" s="101">
        <f>SUM(H15:H17)</f>
        <v>5641.6</v>
      </c>
      <c r="I14" s="101">
        <f>SUM(I15:I17)</f>
        <v>11400.24</v>
      </c>
      <c r="J14" s="101">
        <f>SUM(J15:J17)</f>
        <v>30400</v>
      </c>
      <c r="K14" s="101">
        <f>SUM(K15:K17)</f>
        <v>30400</v>
      </c>
      <c r="L14" s="101">
        <f>SUM(L15:L17)</f>
        <v>13400</v>
      </c>
      <c r="M14" s="101">
        <f t="shared" ref="M14:N14" si="6">SUM(M15:M17)</f>
        <v>9200</v>
      </c>
      <c r="N14" s="101">
        <f t="shared" si="6"/>
        <v>9200</v>
      </c>
    </row>
    <row r="15" spans="2:14" x14ac:dyDescent="0.25">
      <c r="B15" s="322"/>
      <c r="C15" s="322"/>
      <c r="D15" s="322"/>
      <c r="E15" s="323" t="s">
        <v>267</v>
      </c>
      <c r="F15" s="131">
        <v>633</v>
      </c>
      <c r="G15" s="93" t="s">
        <v>28</v>
      </c>
      <c r="H15" s="68">
        <v>1769.37</v>
      </c>
      <c r="I15" s="106">
        <v>2629.45</v>
      </c>
      <c r="J15" s="104">
        <v>4000</v>
      </c>
      <c r="K15" s="104">
        <v>4000</v>
      </c>
      <c r="L15" s="104">
        <v>4500</v>
      </c>
      <c r="M15" s="92">
        <v>2000</v>
      </c>
      <c r="N15" s="92">
        <v>2000</v>
      </c>
    </row>
    <row r="16" spans="2:14" ht="26.25" x14ac:dyDescent="0.25">
      <c r="B16" s="322"/>
      <c r="C16" s="322"/>
      <c r="D16" s="322"/>
      <c r="E16" s="323" t="s">
        <v>267</v>
      </c>
      <c r="F16" s="134">
        <v>635</v>
      </c>
      <c r="G16" s="132" t="s">
        <v>84</v>
      </c>
      <c r="H16" s="104">
        <v>820.37</v>
      </c>
      <c r="I16" s="104">
        <v>866.57</v>
      </c>
      <c r="J16" s="104">
        <v>2000</v>
      </c>
      <c r="K16" s="104">
        <v>2000</v>
      </c>
      <c r="L16" s="104">
        <v>1400</v>
      </c>
      <c r="M16" s="92">
        <v>2000</v>
      </c>
      <c r="N16" s="92">
        <v>2000</v>
      </c>
    </row>
    <row r="17" spans="2:14" x14ac:dyDescent="0.25">
      <c r="B17" s="322"/>
      <c r="C17" s="322"/>
      <c r="D17" s="322"/>
      <c r="E17" s="323" t="s">
        <v>267</v>
      </c>
      <c r="F17" s="134">
        <v>637</v>
      </c>
      <c r="G17" s="132" t="s">
        <v>85</v>
      </c>
      <c r="H17" s="104">
        <v>3051.86</v>
      </c>
      <c r="I17" s="104">
        <v>7904.22</v>
      </c>
      <c r="J17" s="104">
        <v>24400</v>
      </c>
      <c r="K17" s="104">
        <v>24400</v>
      </c>
      <c r="L17" s="104">
        <v>7500</v>
      </c>
      <c r="M17" s="92">
        <v>5200</v>
      </c>
      <c r="N17" s="92">
        <v>5200</v>
      </c>
    </row>
    <row r="18" spans="2:14" x14ac:dyDescent="0.25">
      <c r="B18" s="4"/>
      <c r="C18" s="4"/>
      <c r="D18" s="4"/>
      <c r="E18" s="4"/>
      <c r="F18" s="4"/>
      <c r="G18" s="4"/>
      <c r="H18" s="310"/>
      <c r="I18" s="309"/>
      <c r="J18" s="309"/>
    </row>
    <row r="19" spans="2:14" x14ac:dyDescent="0.25">
      <c r="B19" s="1070" t="s">
        <v>106</v>
      </c>
      <c r="C19" s="1071"/>
      <c r="D19" s="1071"/>
      <c r="E19" s="1071"/>
      <c r="F19" s="1071"/>
      <c r="G19" s="1072"/>
      <c r="H19" s="510"/>
      <c r="I19" s="1073"/>
      <c r="J19" s="1073"/>
      <c r="K19" s="450"/>
      <c r="L19" s="450"/>
      <c r="M19" s="450"/>
      <c r="N19" s="450"/>
    </row>
    <row r="20" spans="2:14" ht="33.75" x14ac:dyDescent="0.25">
      <c r="B20" s="242" t="s">
        <v>200</v>
      </c>
      <c r="C20" s="240" t="s">
        <v>201</v>
      </c>
      <c r="D20" s="241" t="s">
        <v>202</v>
      </c>
      <c r="E20" s="241" t="s">
        <v>203</v>
      </c>
      <c r="F20" s="241" t="s">
        <v>228</v>
      </c>
      <c r="G20" s="242" t="s">
        <v>205</v>
      </c>
      <c r="H20" s="496">
        <f>SUM(H21:H22)</f>
        <v>0</v>
      </c>
      <c r="I20" s="243">
        <f>SUM(I21:I22)</f>
        <v>11839.1</v>
      </c>
      <c r="J20" s="243">
        <f>SUM(J21:J22)</f>
        <v>1989</v>
      </c>
      <c r="K20" s="243">
        <f>SUM(K21:K22)</f>
        <v>1989</v>
      </c>
      <c r="L20" s="243"/>
      <c r="M20" s="243">
        <f t="shared" ref="M20:N20" si="7">SUM(M21:M22)</f>
        <v>2000</v>
      </c>
      <c r="N20" s="243">
        <f t="shared" si="7"/>
        <v>0</v>
      </c>
    </row>
    <row r="21" spans="2:14" x14ac:dyDescent="0.25">
      <c r="B21" s="435"/>
      <c r="C21" s="436"/>
      <c r="D21" s="436"/>
      <c r="E21" s="451" t="s">
        <v>267</v>
      </c>
      <c r="F21" s="388">
        <v>713</v>
      </c>
      <c r="G21" s="367" t="s">
        <v>108</v>
      </c>
      <c r="H21" s="511"/>
      <c r="I21" s="73">
        <v>10719.1</v>
      </c>
      <c r="J21" s="73">
        <v>1989</v>
      </c>
      <c r="K21" s="73">
        <v>1989</v>
      </c>
      <c r="L21" s="73"/>
      <c r="M21" s="539">
        <v>2000</v>
      </c>
      <c r="N21" s="450"/>
    </row>
    <row r="22" spans="2:14" ht="26.25" x14ac:dyDescent="0.25">
      <c r="B22" s="452"/>
      <c r="C22" s="452"/>
      <c r="D22" s="452"/>
      <c r="E22" s="451" t="s">
        <v>267</v>
      </c>
      <c r="F22" s="453">
        <v>716</v>
      </c>
      <c r="G22" s="454" t="s">
        <v>109</v>
      </c>
      <c r="H22" s="512"/>
      <c r="I22" s="73">
        <v>1120</v>
      </c>
      <c r="J22" s="73">
        <v>0</v>
      </c>
      <c r="K22" s="73">
        <v>0</v>
      </c>
      <c r="L22" s="73"/>
      <c r="M22" s="450"/>
      <c r="N22" s="450"/>
    </row>
    <row r="23" spans="2:14" x14ac:dyDescent="0.25">
      <c r="E23" s="455"/>
      <c r="F23" s="455"/>
      <c r="G23" s="455"/>
      <c r="H23" s="310"/>
      <c r="I23" s="456"/>
      <c r="J23" s="456"/>
      <c r="K23" s="456"/>
      <c r="L23" s="456"/>
    </row>
    <row r="24" spans="2:14" ht="15.75" x14ac:dyDescent="0.25">
      <c r="B24" s="1017" t="s">
        <v>225</v>
      </c>
      <c r="C24" s="1019"/>
      <c r="D24" s="1019"/>
      <c r="E24" s="1019"/>
      <c r="F24" s="1019"/>
      <c r="G24" s="1019"/>
      <c r="H24" s="407">
        <f>H20+H6</f>
        <v>20684.25</v>
      </c>
      <c r="I24" s="246">
        <f>I6+I20</f>
        <v>43656.63</v>
      </c>
      <c r="J24" s="246">
        <f t="shared" ref="J24" si="8">J6+J20</f>
        <v>58268.82</v>
      </c>
      <c r="K24" s="246">
        <f t="shared" ref="K24:N24" si="9">K6+K20</f>
        <v>58269.82</v>
      </c>
      <c r="L24" s="246">
        <f t="shared" si="9"/>
        <v>35216</v>
      </c>
      <c r="M24" s="246">
        <f t="shared" si="9"/>
        <v>29876</v>
      </c>
      <c r="N24" s="246">
        <f t="shared" si="9"/>
        <v>27876</v>
      </c>
    </row>
    <row r="26" spans="2:14" x14ac:dyDescent="0.25">
      <c r="C26" s="4"/>
    </row>
  </sheetData>
  <mergeCells count="4">
    <mergeCell ref="B5:G5"/>
    <mergeCell ref="B19:G19"/>
    <mergeCell ref="I19:J19"/>
    <mergeCell ref="B24:G2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8"/>
  <sheetViews>
    <sheetView workbookViewId="0">
      <selection activeCell="L8" sqref="L8:N12"/>
    </sheetView>
  </sheetViews>
  <sheetFormatPr defaultRowHeight="15" x14ac:dyDescent="0.25"/>
  <cols>
    <col min="1" max="1" width="1" customWidth="1"/>
    <col min="2" max="2" width="4.28515625" customWidth="1"/>
    <col min="3" max="3" width="6" customWidth="1"/>
    <col min="4" max="4" width="5.7109375" customWidth="1"/>
    <col min="5" max="5" width="7.140625" customWidth="1"/>
    <col min="6" max="6" width="8.28515625" customWidth="1"/>
    <col min="7" max="7" width="23.28515625" customWidth="1"/>
    <col min="8" max="8" width="11.5703125" customWidth="1"/>
    <col min="9" max="9" width="10.5703125" style="7" customWidth="1"/>
    <col min="10" max="10" width="12" style="7" customWidth="1"/>
    <col min="11" max="12" width="11" customWidth="1"/>
    <col min="13" max="13" width="10.42578125" customWidth="1"/>
    <col min="14" max="14" width="10.85546875" customWidth="1"/>
    <col min="256" max="256" width="1" customWidth="1"/>
    <col min="257" max="257" width="4.28515625" customWidth="1"/>
    <col min="258" max="258" width="6" customWidth="1"/>
    <col min="259" max="259" width="5.7109375" customWidth="1"/>
    <col min="260" max="260" width="7.140625" customWidth="1"/>
    <col min="261" max="261" width="8.28515625" customWidth="1"/>
    <col min="262" max="262" width="23.28515625" customWidth="1"/>
    <col min="263" max="263" width="10.5703125" customWidth="1"/>
    <col min="264" max="264" width="0" hidden="1" customWidth="1"/>
    <col min="265" max="265" width="11.140625" customWidth="1"/>
    <col min="266" max="266" width="9.7109375" bestFit="1" customWidth="1"/>
    <col min="267" max="267" width="10.42578125" customWidth="1"/>
    <col min="268" max="268" width="11" customWidth="1"/>
    <col min="512" max="512" width="1" customWidth="1"/>
    <col min="513" max="513" width="4.28515625" customWidth="1"/>
    <col min="514" max="514" width="6" customWidth="1"/>
    <col min="515" max="515" width="5.7109375" customWidth="1"/>
    <col min="516" max="516" width="7.140625" customWidth="1"/>
    <col min="517" max="517" width="8.28515625" customWidth="1"/>
    <col min="518" max="518" width="23.28515625" customWidth="1"/>
    <col min="519" max="519" width="10.5703125" customWidth="1"/>
    <col min="520" max="520" width="0" hidden="1" customWidth="1"/>
    <col min="521" max="521" width="11.140625" customWidth="1"/>
    <col min="522" max="522" width="9.7109375" bestFit="1" customWidth="1"/>
    <col min="523" max="523" width="10.42578125" customWidth="1"/>
    <col min="524" max="524" width="11" customWidth="1"/>
    <col min="768" max="768" width="1" customWidth="1"/>
    <col min="769" max="769" width="4.28515625" customWidth="1"/>
    <col min="770" max="770" width="6" customWidth="1"/>
    <col min="771" max="771" width="5.7109375" customWidth="1"/>
    <col min="772" max="772" width="7.140625" customWidth="1"/>
    <col min="773" max="773" width="8.28515625" customWidth="1"/>
    <col min="774" max="774" width="23.28515625" customWidth="1"/>
    <col min="775" max="775" width="10.5703125" customWidth="1"/>
    <col min="776" max="776" width="0" hidden="1" customWidth="1"/>
    <col min="777" max="777" width="11.140625" customWidth="1"/>
    <col min="778" max="778" width="9.7109375" bestFit="1" customWidth="1"/>
    <col min="779" max="779" width="10.42578125" customWidth="1"/>
    <col min="780" max="780" width="11" customWidth="1"/>
    <col min="1024" max="1024" width="1" customWidth="1"/>
    <col min="1025" max="1025" width="4.28515625" customWidth="1"/>
    <col min="1026" max="1026" width="6" customWidth="1"/>
    <col min="1027" max="1027" width="5.7109375" customWidth="1"/>
    <col min="1028" max="1028" width="7.140625" customWidth="1"/>
    <col min="1029" max="1029" width="8.28515625" customWidth="1"/>
    <col min="1030" max="1030" width="23.28515625" customWidth="1"/>
    <col min="1031" max="1031" width="10.5703125" customWidth="1"/>
    <col min="1032" max="1032" width="0" hidden="1" customWidth="1"/>
    <col min="1033" max="1033" width="11.140625" customWidth="1"/>
    <col min="1034" max="1034" width="9.7109375" bestFit="1" customWidth="1"/>
    <col min="1035" max="1035" width="10.42578125" customWidth="1"/>
    <col min="1036" max="1036" width="11" customWidth="1"/>
    <col min="1280" max="1280" width="1" customWidth="1"/>
    <col min="1281" max="1281" width="4.28515625" customWidth="1"/>
    <col min="1282" max="1282" width="6" customWidth="1"/>
    <col min="1283" max="1283" width="5.7109375" customWidth="1"/>
    <col min="1284" max="1284" width="7.140625" customWidth="1"/>
    <col min="1285" max="1285" width="8.28515625" customWidth="1"/>
    <col min="1286" max="1286" width="23.28515625" customWidth="1"/>
    <col min="1287" max="1287" width="10.5703125" customWidth="1"/>
    <col min="1288" max="1288" width="0" hidden="1" customWidth="1"/>
    <col min="1289" max="1289" width="11.140625" customWidth="1"/>
    <col min="1290" max="1290" width="9.7109375" bestFit="1" customWidth="1"/>
    <col min="1291" max="1291" width="10.42578125" customWidth="1"/>
    <col min="1292" max="1292" width="11" customWidth="1"/>
    <col min="1536" max="1536" width="1" customWidth="1"/>
    <col min="1537" max="1537" width="4.28515625" customWidth="1"/>
    <col min="1538" max="1538" width="6" customWidth="1"/>
    <col min="1539" max="1539" width="5.7109375" customWidth="1"/>
    <col min="1540" max="1540" width="7.140625" customWidth="1"/>
    <col min="1541" max="1541" width="8.28515625" customWidth="1"/>
    <col min="1542" max="1542" width="23.28515625" customWidth="1"/>
    <col min="1543" max="1543" width="10.5703125" customWidth="1"/>
    <col min="1544" max="1544" width="0" hidden="1" customWidth="1"/>
    <col min="1545" max="1545" width="11.140625" customWidth="1"/>
    <col min="1546" max="1546" width="9.7109375" bestFit="1" customWidth="1"/>
    <col min="1547" max="1547" width="10.42578125" customWidth="1"/>
    <col min="1548" max="1548" width="11" customWidth="1"/>
    <col min="1792" max="1792" width="1" customWidth="1"/>
    <col min="1793" max="1793" width="4.28515625" customWidth="1"/>
    <col min="1794" max="1794" width="6" customWidth="1"/>
    <col min="1795" max="1795" width="5.7109375" customWidth="1"/>
    <col min="1796" max="1796" width="7.140625" customWidth="1"/>
    <col min="1797" max="1797" width="8.28515625" customWidth="1"/>
    <col min="1798" max="1798" width="23.28515625" customWidth="1"/>
    <col min="1799" max="1799" width="10.5703125" customWidth="1"/>
    <col min="1800" max="1800" width="0" hidden="1" customWidth="1"/>
    <col min="1801" max="1801" width="11.140625" customWidth="1"/>
    <col min="1802" max="1802" width="9.7109375" bestFit="1" customWidth="1"/>
    <col min="1803" max="1803" width="10.42578125" customWidth="1"/>
    <col min="1804" max="1804" width="11" customWidth="1"/>
    <col min="2048" max="2048" width="1" customWidth="1"/>
    <col min="2049" max="2049" width="4.28515625" customWidth="1"/>
    <col min="2050" max="2050" width="6" customWidth="1"/>
    <col min="2051" max="2051" width="5.7109375" customWidth="1"/>
    <col min="2052" max="2052" width="7.140625" customWidth="1"/>
    <col min="2053" max="2053" width="8.28515625" customWidth="1"/>
    <col min="2054" max="2054" width="23.28515625" customWidth="1"/>
    <col min="2055" max="2055" width="10.5703125" customWidth="1"/>
    <col min="2056" max="2056" width="0" hidden="1" customWidth="1"/>
    <col min="2057" max="2057" width="11.140625" customWidth="1"/>
    <col min="2058" max="2058" width="9.7109375" bestFit="1" customWidth="1"/>
    <col min="2059" max="2059" width="10.42578125" customWidth="1"/>
    <col min="2060" max="2060" width="11" customWidth="1"/>
    <col min="2304" max="2304" width="1" customWidth="1"/>
    <col min="2305" max="2305" width="4.28515625" customWidth="1"/>
    <col min="2306" max="2306" width="6" customWidth="1"/>
    <col min="2307" max="2307" width="5.7109375" customWidth="1"/>
    <col min="2308" max="2308" width="7.140625" customWidth="1"/>
    <col min="2309" max="2309" width="8.28515625" customWidth="1"/>
    <col min="2310" max="2310" width="23.28515625" customWidth="1"/>
    <col min="2311" max="2311" width="10.5703125" customWidth="1"/>
    <col min="2312" max="2312" width="0" hidden="1" customWidth="1"/>
    <col min="2313" max="2313" width="11.140625" customWidth="1"/>
    <col min="2314" max="2314" width="9.7109375" bestFit="1" customWidth="1"/>
    <col min="2315" max="2315" width="10.42578125" customWidth="1"/>
    <col min="2316" max="2316" width="11" customWidth="1"/>
    <col min="2560" max="2560" width="1" customWidth="1"/>
    <col min="2561" max="2561" width="4.28515625" customWidth="1"/>
    <col min="2562" max="2562" width="6" customWidth="1"/>
    <col min="2563" max="2563" width="5.7109375" customWidth="1"/>
    <col min="2564" max="2564" width="7.140625" customWidth="1"/>
    <col min="2565" max="2565" width="8.28515625" customWidth="1"/>
    <col min="2566" max="2566" width="23.28515625" customWidth="1"/>
    <col min="2567" max="2567" width="10.5703125" customWidth="1"/>
    <col min="2568" max="2568" width="0" hidden="1" customWidth="1"/>
    <col min="2569" max="2569" width="11.140625" customWidth="1"/>
    <col min="2570" max="2570" width="9.7109375" bestFit="1" customWidth="1"/>
    <col min="2571" max="2571" width="10.42578125" customWidth="1"/>
    <col min="2572" max="2572" width="11" customWidth="1"/>
    <col min="2816" max="2816" width="1" customWidth="1"/>
    <col min="2817" max="2817" width="4.28515625" customWidth="1"/>
    <col min="2818" max="2818" width="6" customWidth="1"/>
    <col min="2819" max="2819" width="5.7109375" customWidth="1"/>
    <col min="2820" max="2820" width="7.140625" customWidth="1"/>
    <col min="2821" max="2821" width="8.28515625" customWidth="1"/>
    <col min="2822" max="2822" width="23.28515625" customWidth="1"/>
    <col min="2823" max="2823" width="10.5703125" customWidth="1"/>
    <col min="2824" max="2824" width="0" hidden="1" customWidth="1"/>
    <col min="2825" max="2825" width="11.140625" customWidth="1"/>
    <col min="2826" max="2826" width="9.7109375" bestFit="1" customWidth="1"/>
    <col min="2827" max="2827" width="10.42578125" customWidth="1"/>
    <col min="2828" max="2828" width="11" customWidth="1"/>
    <col min="3072" max="3072" width="1" customWidth="1"/>
    <col min="3073" max="3073" width="4.28515625" customWidth="1"/>
    <col min="3074" max="3074" width="6" customWidth="1"/>
    <col min="3075" max="3075" width="5.7109375" customWidth="1"/>
    <col min="3076" max="3076" width="7.140625" customWidth="1"/>
    <col min="3077" max="3077" width="8.28515625" customWidth="1"/>
    <col min="3078" max="3078" width="23.28515625" customWidth="1"/>
    <col min="3079" max="3079" width="10.5703125" customWidth="1"/>
    <col min="3080" max="3080" width="0" hidden="1" customWidth="1"/>
    <col min="3081" max="3081" width="11.140625" customWidth="1"/>
    <col min="3082" max="3082" width="9.7109375" bestFit="1" customWidth="1"/>
    <col min="3083" max="3083" width="10.42578125" customWidth="1"/>
    <col min="3084" max="3084" width="11" customWidth="1"/>
    <col min="3328" max="3328" width="1" customWidth="1"/>
    <col min="3329" max="3329" width="4.28515625" customWidth="1"/>
    <col min="3330" max="3330" width="6" customWidth="1"/>
    <col min="3331" max="3331" width="5.7109375" customWidth="1"/>
    <col min="3332" max="3332" width="7.140625" customWidth="1"/>
    <col min="3333" max="3333" width="8.28515625" customWidth="1"/>
    <col min="3334" max="3334" width="23.28515625" customWidth="1"/>
    <col min="3335" max="3335" width="10.5703125" customWidth="1"/>
    <col min="3336" max="3336" width="0" hidden="1" customWidth="1"/>
    <col min="3337" max="3337" width="11.140625" customWidth="1"/>
    <col min="3338" max="3338" width="9.7109375" bestFit="1" customWidth="1"/>
    <col min="3339" max="3339" width="10.42578125" customWidth="1"/>
    <col min="3340" max="3340" width="11" customWidth="1"/>
    <col min="3584" max="3584" width="1" customWidth="1"/>
    <col min="3585" max="3585" width="4.28515625" customWidth="1"/>
    <col min="3586" max="3586" width="6" customWidth="1"/>
    <col min="3587" max="3587" width="5.7109375" customWidth="1"/>
    <col min="3588" max="3588" width="7.140625" customWidth="1"/>
    <col min="3589" max="3589" width="8.28515625" customWidth="1"/>
    <col min="3590" max="3590" width="23.28515625" customWidth="1"/>
    <col min="3591" max="3591" width="10.5703125" customWidth="1"/>
    <col min="3592" max="3592" width="0" hidden="1" customWidth="1"/>
    <col min="3593" max="3593" width="11.140625" customWidth="1"/>
    <col min="3594" max="3594" width="9.7109375" bestFit="1" customWidth="1"/>
    <col min="3595" max="3595" width="10.42578125" customWidth="1"/>
    <col min="3596" max="3596" width="11" customWidth="1"/>
    <col min="3840" max="3840" width="1" customWidth="1"/>
    <col min="3841" max="3841" width="4.28515625" customWidth="1"/>
    <col min="3842" max="3842" width="6" customWidth="1"/>
    <col min="3843" max="3843" width="5.7109375" customWidth="1"/>
    <col min="3844" max="3844" width="7.140625" customWidth="1"/>
    <col min="3845" max="3845" width="8.28515625" customWidth="1"/>
    <col min="3846" max="3846" width="23.28515625" customWidth="1"/>
    <col min="3847" max="3847" width="10.5703125" customWidth="1"/>
    <col min="3848" max="3848" width="0" hidden="1" customWidth="1"/>
    <col min="3849" max="3849" width="11.140625" customWidth="1"/>
    <col min="3850" max="3850" width="9.7109375" bestFit="1" customWidth="1"/>
    <col min="3851" max="3851" width="10.42578125" customWidth="1"/>
    <col min="3852" max="3852" width="11" customWidth="1"/>
    <col min="4096" max="4096" width="1" customWidth="1"/>
    <col min="4097" max="4097" width="4.28515625" customWidth="1"/>
    <col min="4098" max="4098" width="6" customWidth="1"/>
    <col min="4099" max="4099" width="5.7109375" customWidth="1"/>
    <col min="4100" max="4100" width="7.140625" customWidth="1"/>
    <col min="4101" max="4101" width="8.28515625" customWidth="1"/>
    <col min="4102" max="4102" width="23.28515625" customWidth="1"/>
    <col min="4103" max="4103" width="10.5703125" customWidth="1"/>
    <col min="4104" max="4104" width="0" hidden="1" customWidth="1"/>
    <col min="4105" max="4105" width="11.140625" customWidth="1"/>
    <col min="4106" max="4106" width="9.7109375" bestFit="1" customWidth="1"/>
    <col min="4107" max="4107" width="10.42578125" customWidth="1"/>
    <col min="4108" max="4108" width="11" customWidth="1"/>
    <col min="4352" max="4352" width="1" customWidth="1"/>
    <col min="4353" max="4353" width="4.28515625" customWidth="1"/>
    <col min="4354" max="4354" width="6" customWidth="1"/>
    <col min="4355" max="4355" width="5.7109375" customWidth="1"/>
    <col min="4356" max="4356" width="7.140625" customWidth="1"/>
    <col min="4357" max="4357" width="8.28515625" customWidth="1"/>
    <col min="4358" max="4358" width="23.28515625" customWidth="1"/>
    <col min="4359" max="4359" width="10.5703125" customWidth="1"/>
    <col min="4360" max="4360" width="0" hidden="1" customWidth="1"/>
    <col min="4361" max="4361" width="11.140625" customWidth="1"/>
    <col min="4362" max="4362" width="9.7109375" bestFit="1" customWidth="1"/>
    <col min="4363" max="4363" width="10.42578125" customWidth="1"/>
    <col min="4364" max="4364" width="11" customWidth="1"/>
    <col min="4608" max="4608" width="1" customWidth="1"/>
    <col min="4609" max="4609" width="4.28515625" customWidth="1"/>
    <col min="4610" max="4610" width="6" customWidth="1"/>
    <col min="4611" max="4611" width="5.7109375" customWidth="1"/>
    <col min="4612" max="4612" width="7.140625" customWidth="1"/>
    <col min="4613" max="4613" width="8.28515625" customWidth="1"/>
    <col min="4614" max="4614" width="23.28515625" customWidth="1"/>
    <col min="4615" max="4615" width="10.5703125" customWidth="1"/>
    <col min="4616" max="4616" width="0" hidden="1" customWidth="1"/>
    <col min="4617" max="4617" width="11.140625" customWidth="1"/>
    <col min="4618" max="4618" width="9.7109375" bestFit="1" customWidth="1"/>
    <col min="4619" max="4619" width="10.42578125" customWidth="1"/>
    <col min="4620" max="4620" width="11" customWidth="1"/>
    <col min="4864" max="4864" width="1" customWidth="1"/>
    <col min="4865" max="4865" width="4.28515625" customWidth="1"/>
    <col min="4866" max="4866" width="6" customWidth="1"/>
    <col min="4867" max="4867" width="5.7109375" customWidth="1"/>
    <col min="4868" max="4868" width="7.140625" customWidth="1"/>
    <col min="4869" max="4869" width="8.28515625" customWidth="1"/>
    <col min="4870" max="4870" width="23.28515625" customWidth="1"/>
    <col min="4871" max="4871" width="10.5703125" customWidth="1"/>
    <col min="4872" max="4872" width="0" hidden="1" customWidth="1"/>
    <col min="4873" max="4873" width="11.140625" customWidth="1"/>
    <col min="4874" max="4874" width="9.7109375" bestFit="1" customWidth="1"/>
    <col min="4875" max="4875" width="10.42578125" customWidth="1"/>
    <col min="4876" max="4876" width="11" customWidth="1"/>
    <col min="5120" max="5120" width="1" customWidth="1"/>
    <col min="5121" max="5121" width="4.28515625" customWidth="1"/>
    <col min="5122" max="5122" width="6" customWidth="1"/>
    <col min="5123" max="5123" width="5.7109375" customWidth="1"/>
    <col min="5124" max="5124" width="7.140625" customWidth="1"/>
    <col min="5125" max="5125" width="8.28515625" customWidth="1"/>
    <col min="5126" max="5126" width="23.28515625" customWidth="1"/>
    <col min="5127" max="5127" width="10.5703125" customWidth="1"/>
    <col min="5128" max="5128" width="0" hidden="1" customWidth="1"/>
    <col min="5129" max="5129" width="11.140625" customWidth="1"/>
    <col min="5130" max="5130" width="9.7109375" bestFit="1" customWidth="1"/>
    <col min="5131" max="5131" width="10.42578125" customWidth="1"/>
    <col min="5132" max="5132" width="11" customWidth="1"/>
    <col min="5376" max="5376" width="1" customWidth="1"/>
    <col min="5377" max="5377" width="4.28515625" customWidth="1"/>
    <col min="5378" max="5378" width="6" customWidth="1"/>
    <col min="5379" max="5379" width="5.7109375" customWidth="1"/>
    <col min="5380" max="5380" width="7.140625" customWidth="1"/>
    <col min="5381" max="5381" width="8.28515625" customWidth="1"/>
    <col min="5382" max="5382" width="23.28515625" customWidth="1"/>
    <col min="5383" max="5383" width="10.5703125" customWidth="1"/>
    <col min="5384" max="5384" width="0" hidden="1" customWidth="1"/>
    <col min="5385" max="5385" width="11.140625" customWidth="1"/>
    <col min="5386" max="5386" width="9.7109375" bestFit="1" customWidth="1"/>
    <col min="5387" max="5387" width="10.42578125" customWidth="1"/>
    <col min="5388" max="5388" width="11" customWidth="1"/>
    <col min="5632" max="5632" width="1" customWidth="1"/>
    <col min="5633" max="5633" width="4.28515625" customWidth="1"/>
    <col min="5634" max="5634" width="6" customWidth="1"/>
    <col min="5635" max="5635" width="5.7109375" customWidth="1"/>
    <col min="5636" max="5636" width="7.140625" customWidth="1"/>
    <col min="5637" max="5637" width="8.28515625" customWidth="1"/>
    <col min="5638" max="5638" width="23.28515625" customWidth="1"/>
    <col min="5639" max="5639" width="10.5703125" customWidth="1"/>
    <col min="5640" max="5640" width="0" hidden="1" customWidth="1"/>
    <col min="5641" max="5641" width="11.140625" customWidth="1"/>
    <col min="5642" max="5642" width="9.7109375" bestFit="1" customWidth="1"/>
    <col min="5643" max="5643" width="10.42578125" customWidth="1"/>
    <col min="5644" max="5644" width="11" customWidth="1"/>
    <col min="5888" max="5888" width="1" customWidth="1"/>
    <col min="5889" max="5889" width="4.28515625" customWidth="1"/>
    <col min="5890" max="5890" width="6" customWidth="1"/>
    <col min="5891" max="5891" width="5.7109375" customWidth="1"/>
    <col min="5892" max="5892" width="7.140625" customWidth="1"/>
    <col min="5893" max="5893" width="8.28515625" customWidth="1"/>
    <col min="5894" max="5894" width="23.28515625" customWidth="1"/>
    <col min="5895" max="5895" width="10.5703125" customWidth="1"/>
    <col min="5896" max="5896" width="0" hidden="1" customWidth="1"/>
    <col min="5897" max="5897" width="11.140625" customWidth="1"/>
    <col min="5898" max="5898" width="9.7109375" bestFit="1" customWidth="1"/>
    <col min="5899" max="5899" width="10.42578125" customWidth="1"/>
    <col min="5900" max="5900" width="11" customWidth="1"/>
    <col min="6144" max="6144" width="1" customWidth="1"/>
    <col min="6145" max="6145" width="4.28515625" customWidth="1"/>
    <col min="6146" max="6146" width="6" customWidth="1"/>
    <col min="6147" max="6147" width="5.7109375" customWidth="1"/>
    <col min="6148" max="6148" width="7.140625" customWidth="1"/>
    <col min="6149" max="6149" width="8.28515625" customWidth="1"/>
    <col min="6150" max="6150" width="23.28515625" customWidth="1"/>
    <col min="6151" max="6151" width="10.5703125" customWidth="1"/>
    <col min="6152" max="6152" width="0" hidden="1" customWidth="1"/>
    <col min="6153" max="6153" width="11.140625" customWidth="1"/>
    <col min="6154" max="6154" width="9.7109375" bestFit="1" customWidth="1"/>
    <col min="6155" max="6155" width="10.42578125" customWidth="1"/>
    <col min="6156" max="6156" width="11" customWidth="1"/>
    <col min="6400" max="6400" width="1" customWidth="1"/>
    <col min="6401" max="6401" width="4.28515625" customWidth="1"/>
    <col min="6402" max="6402" width="6" customWidth="1"/>
    <col min="6403" max="6403" width="5.7109375" customWidth="1"/>
    <col min="6404" max="6404" width="7.140625" customWidth="1"/>
    <col min="6405" max="6405" width="8.28515625" customWidth="1"/>
    <col min="6406" max="6406" width="23.28515625" customWidth="1"/>
    <col min="6407" max="6407" width="10.5703125" customWidth="1"/>
    <col min="6408" max="6408" width="0" hidden="1" customWidth="1"/>
    <col min="6409" max="6409" width="11.140625" customWidth="1"/>
    <col min="6410" max="6410" width="9.7109375" bestFit="1" customWidth="1"/>
    <col min="6411" max="6411" width="10.42578125" customWidth="1"/>
    <col min="6412" max="6412" width="11" customWidth="1"/>
    <col min="6656" max="6656" width="1" customWidth="1"/>
    <col min="6657" max="6657" width="4.28515625" customWidth="1"/>
    <col min="6658" max="6658" width="6" customWidth="1"/>
    <col min="6659" max="6659" width="5.7109375" customWidth="1"/>
    <col min="6660" max="6660" width="7.140625" customWidth="1"/>
    <col min="6661" max="6661" width="8.28515625" customWidth="1"/>
    <col min="6662" max="6662" width="23.28515625" customWidth="1"/>
    <col min="6663" max="6663" width="10.5703125" customWidth="1"/>
    <col min="6664" max="6664" width="0" hidden="1" customWidth="1"/>
    <col min="6665" max="6665" width="11.140625" customWidth="1"/>
    <col min="6666" max="6666" width="9.7109375" bestFit="1" customWidth="1"/>
    <col min="6667" max="6667" width="10.42578125" customWidth="1"/>
    <col min="6668" max="6668" width="11" customWidth="1"/>
    <col min="6912" max="6912" width="1" customWidth="1"/>
    <col min="6913" max="6913" width="4.28515625" customWidth="1"/>
    <col min="6914" max="6914" width="6" customWidth="1"/>
    <col min="6915" max="6915" width="5.7109375" customWidth="1"/>
    <col min="6916" max="6916" width="7.140625" customWidth="1"/>
    <col min="6917" max="6917" width="8.28515625" customWidth="1"/>
    <col min="6918" max="6918" width="23.28515625" customWidth="1"/>
    <col min="6919" max="6919" width="10.5703125" customWidth="1"/>
    <col min="6920" max="6920" width="0" hidden="1" customWidth="1"/>
    <col min="6921" max="6921" width="11.140625" customWidth="1"/>
    <col min="6922" max="6922" width="9.7109375" bestFit="1" customWidth="1"/>
    <col min="6923" max="6923" width="10.42578125" customWidth="1"/>
    <col min="6924" max="6924" width="11" customWidth="1"/>
    <col min="7168" max="7168" width="1" customWidth="1"/>
    <col min="7169" max="7169" width="4.28515625" customWidth="1"/>
    <col min="7170" max="7170" width="6" customWidth="1"/>
    <col min="7171" max="7171" width="5.7109375" customWidth="1"/>
    <col min="7172" max="7172" width="7.140625" customWidth="1"/>
    <col min="7173" max="7173" width="8.28515625" customWidth="1"/>
    <col min="7174" max="7174" width="23.28515625" customWidth="1"/>
    <col min="7175" max="7175" width="10.5703125" customWidth="1"/>
    <col min="7176" max="7176" width="0" hidden="1" customWidth="1"/>
    <col min="7177" max="7177" width="11.140625" customWidth="1"/>
    <col min="7178" max="7178" width="9.7109375" bestFit="1" customWidth="1"/>
    <col min="7179" max="7179" width="10.42578125" customWidth="1"/>
    <col min="7180" max="7180" width="11" customWidth="1"/>
    <col min="7424" max="7424" width="1" customWidth="1"/>
    <col min="7425" max="7425" width="4.28515625" customWidth="1"/>
    <col min="7426" max="7426" width="6" customWidth="1"/>
    <col min="7427" max="7427" width="5.7109375" customWidth="1"/>
    <col min="7428" max="7428" width="7.140625" customWidth="1"/>
    <col min="7429" max="7429" width="8.28515625" customWidth="1"/>
    <col min="7430" max="7430" width="23.28515625" customWidth="1"/>
    <col min="7431" max="7431" width="10.5703125" customWidth="1"/>
    <col min="7432" max="7432" width="0" hidden="1" customWidth="1"/>
    <col min="7433" max="7433" width="11.140625" customWidth="1"/>
    <col min="7434" max="7434" width="9.7109375" bestFit="1" customWidth="1"/>
    <col min="7435" max="7435" width="10.42578125" customWidth="1"/>
    <col min="7436" max="7436" width="11" customWidth="1"/>
    <col min="7680" max="7680" width="1" customWidth="1"/>
    <col min="7681" max="7681" width="4.28515625" customWidth="1"/>
    <col min="7682" max="7682" width="6" customWidth="1"/>
    <col min="7683" max="7683" width="5.7109375" customWidth="1"/>
    <col min="7684" max="7684" width="7.140625" customWidth="1"/>
    <col min="7685" max="7685" width="8.28515625" customWidth="1"/>
    <col min="7686" max="7686" width="23.28515625" customWidth="1"/>
    <col min="7687" max="7687" width="10.5703125" customWidth="1"/>
    <col min="7688" max="7688" width="0" hidden="1" customWidth="1"/>
    <col min="7689" max="7689" width="11.140625" customWidth="1"/>
    <col min="7690" max="7690" width="9.7109375" bestFit="1" customWidth="1"/>
    <col min="7691" max="7691" width="10.42578125" customWidth="1"/>
    <col min="7692" max="7692" width="11" customWidth="1"/>
    <col min="7936" max="7936" width="1" customWidth="1"/>
    <col min="7937" max="7937" width="4.28515625" customWidth="1"/>
    <col min="7938" max="7938" width="6" customWidth="1"/>
    <col min="7939" max="7939" width="5.7109375" customWidth="1"/>
    <col min="7940" max="7940" width="7.140625" customWidth="1"/>
    <col min="7941" max="7941" width="8.28515625" customWidth="1"/>
    <col min="7942" max="7942" width="23.28515625" customWidth="1"/>
    <col min="7943" max="7943" width="10.5703125" customWidth="1"/>
    <col min="7944" max="7944" width="0" hidden="1" customWidth="1"/>
    <col min="7945" max="7945" width="11.140625" customWidth="1"/>
    <col min="7946" max="7946" width="9.7109375" bestFit="1" customWidth="1"/>
    <col min="7947" max="7947" width="10.42578125" customWidth="1"/>
    <col min="7948" max="7948" width="11" customWidth="1"/>
    <col min="8192" max="8192" width="1" customWidth="1"/>
    <col min="8193" max="8193" width="4.28515625" customWidth="1"/>
    <col min="8194" max="8194" width="6" customWidth="1"/>
    <col min="8195" max="8195" width="5.7109375" customWidth="1"/>
    <col min="8196" max="8196" width="7.140625" customWidth="1"/>
    <col min="8197" max="8197" width="8.28515625" customWidth="1"/>
    <col min="8198" max="8198" width="23.28515625" customWidth="1"/>
    <col min="8199" max="8199" width="10.5703125" customWidth="1"/>
    <col min="8200" max="8200" width="0" hidden="1" customWidth="1"/>
    <col min="8201" max="8201" width="11.140625" customWidth="1"/>
    <col min="8202" max="8202" width="9.7109375" bestFit="1" customWidth="1"/>
    <col min="8203" max="8203" width="10.42578125" customWidth="1"/>
    <col min="8204" max="8204" width="11" customWidth="1"/>
    <col min="8448" max="8448" width="1" customWidth="1"/>
    <col min="8449" max="8449" width="4.28515625" customWidth="1"/>
    <col min="8450" max="8450" width="6" customWidth="1"/>
    <col min="8451" max="8451" width="5.7109375" customWidth="1"/>
    <col min="8452" max="8452" width="7.140625" customWidth="1"/>
    <col min="8453" max="8453" width="8.28515625" customWidth="1"/>
    <col min="8454" max="8454" width="23.28515625" customWidth="1"/>
    <col min="8455" max="8455" width="10.5703125" customWidth="1"/>
    <col min="8456" max="8456" width="0" hidden="1" customWidth="1"/>
    <col min="8457" max="8457" width="11.140625" customWidth="1"/>
    <col min="8458" max="8458" width="9.7109375" bestFit="1" customWidth="1"/>
    <col min="8459" max="8459" width="10.42578125" customWidth="1"/>
    <col min="8460" max="8460" width="11" customWidth="1"/>
    <col min="8704" max="8704" width="1" customWidth="1"/>
    <col min="8705" max="8705" width="4.28515625" customWidth="1"/>
    <col min="8706" max="8706" width="6" customWidth="1"/>
    <col min="8707" max="8707" width="5.7109375" customWidth="1"/>
    <col min="8708" max="8708" width="7.140625" customWidth="1"/>
    <col min="8709" max="8709" width="8.28515625" customWidth="1"/>
    <col min="8710" max="8710" width="23.28515625" customWidth="1"/>
    <col min="8711" max="8711" width="10.5703125" customWidth="1"/>
    <col min="8712" max="8712" width="0" hidden="1" customWidth="1"/>
    <col min="8713" max="8713" width="11.140625" customWidth="1"/>
    <col min="8714" max="8714" width="9.7109375" bestFit="1" customWidth="1"/>
    <col min="8715" max="8715" width="10.42578125" customWidth="1"/>
    <col min="8716" max="8716" width="11" customWidth="1"/>
    <col min="8960" max="8960" width="1" customWidth="1"/>
    <col min="8961" max="8961" width="4.28515625" customWidth="1"/>
    <col min="8962" max="8962" width="6" customWidth="1"/>
    <col min="8963" max="8963" width="5.7109375" customWidth="1"/>
    <col min="8964" max="8964" width="7.140625" customWidth="1"/>
    <col min="8965" max="8965" width="8.28515625" customWidth="1"/>
    <col min="8966" max="8966" width="23.28515625" customWidth="1"/>
    <col min="8967" max="8967" width="10.5703125" customWidth="1"/>
    <col min="8968" max="8968" width="0" hidden="1" customWidth="1"/>
    <col min="8969" max="8969" width="11.140625" customWidth="1"/>
    <col min="8970" max="8970" width="9.7109375" bestFit="1" customWidth="1"/>
    <col min="8971" max="8971" width="10.42578125" customWidth="1"/>
    <col min="8972" max="8972" width="11" customWidth="1"/>
    <col min="9216" max="9216" width="1" customWidth="1"/>
    <col min="9217" max="9217" width="4.28515625" customWidth="1"/>
    <col min="9218" max="9218" width="6" customWidth="1"/>
    <col min="9219" max="9219" width="5.7109375" customWidth="1"/>
    <col min="9220" max="9220" width="7.140625" customWidth="1"/>
    <col min="9221" max="9221" width="8.28515625" customWidth="1"/>
    <col min="9222" max="9222" width="23.28515625" customWidth="1"/>
    <col min="9223" max="9223" width="10.5703125" customWidth="1"/>
    <col min="9224" max="9224" width="0" hidden="1" customWidth="1"/>
    <col min="9225" max="9225" width="11.140625" customWidth="1"/>
    <col min="9226" max="9226" width="9.7109375" bestFit="1" customWidth="1"/>
    <col min="9227" max="9227" width="10.42578125" customWidth="1"/>
    <col min="9228" max="9228" width="11" customWidth="1"/>
    <col min="9472" max="9472" width="1" customWidth="1"/>
    <col min="9473" max="9473" width="4.28515625" customWidth="1"/>
    <col min="9474" max="9474" width="6" customWidth="1"/>
    <col min="9475" max="9475" width="5.7109375" customWidth="1"/>
    <col min="9476" max="9476" width="7.140625" customWidth="1"/>
    <col min="9477" max="9477" width="8.28515625" customWidth="1"/>
    <col min="9478" max="9478" width="23.28515625" customWidth="1"/>
    <col min="9479" max="9479" width="10.5703125" customWidth="1"/>
    <col min="9480" max="9480" width="0" hidden="1" customWidth="1"/>
    <col min="9481" max="9481" width="11.140625" customWidth="1"/>
    <col min="9482" max="9482" width="9.7109375" bestFit="1" customWidth="1"/>
    <col min="9483" max="9483" width="10.42578125" customWidth="1"/>
    <col min="9484" max="9484" width="11" customWidth="1"/>
    <col min="9728" max="9728" width="1" customWidth="1"/>
    <col min="9729" max="9729" width="4.28515625" customWidth="1"/>
    <col min="9730" max="9730" width="6" customWidth="1"/>
    <col min="9731" max="9731" width="5.7109375" customWidth="1"/>
    <col min="9732" max="9732" width="7.140625" customWidth="1"/>
    <col min="9733" max="9733" width="8.28515625" customWidth="1"/>
    <col min="9734" max="9734" width="23.28515625" customWidth="1"/>
    <col min="9735" max="9735" width="10.5703125" customWidth="1"/>
    <col min="9736" max="9736" width="0" hidden="1" customWidth="1"/>
    <col min="9737" max="9737" width="11.140625" customWidth="1"/>
    <col min="9738" max="9738" width="9.7109375" bestFit="1" customWidth="1"/>
    <col min="9739" max="9739" width="10.42578125" customWidth="1"/>
    <col min="9740" max="9740" width="11" customWidth="1"/>
    <col min="9984" max="9984" width="1" customWidth="1"/>
    <col min="9985" max="9985" width="4.28515625" customWidth="1"/>
    <col min="9986" max="9986" width="6" customWidth="1"/>
    <col min="9987" max="9987" width="5.7109375" customWidth="1"/>
    <col min="9988" max="9988" width="7.140625" customWidth="1"/>
    <col min="9989" max="9989" width="8.28515625" customWidth="1"/>
    <col min="9990" max="9990" width="23.28515625" customWidth="1"/>
    <col min="9991" max="9991" width="10.5703125" customWidth="1"/>
    <col min="9992" max="9992" width="0" hidden="1" customWidth="1"/>
    <col min="9993" max="9993" width="11.140625" customWidth="1"/>
    <col min="9994" max="9994" width="9.7109375" bestFit="1" customWidth="1"/>
    <col min="9995" max="9995" width="10.42578125" customWidth="1"/>
    <col min="9996" max="9996" width="11" customWidth="1"/>
    <col min="10240" max="10240" width="1" customWidth="1"/>
    <col min="10241" max="10241" width="4.28515625" customWidth="1"/>
    <col min="10242" max="10242" width="6" customWidth="1"/>
    <col min="10243" max="10243" width="5.7109375" customWidth="1"/>
    <col min="10244" max="10244" width="7.140625" customWidth="1"/>
    <col min="10245" max="10245" width="8.28515625" customWidth="1"/>
    <col min="10246" max="10246" width="23.28515625" customWidth="1"/>
    <col min="10247" max="10247" width="10.5703125" customWidth="1"/>
    <col min="10248" max="10248" width="0" hidden="1" customWidth="1"/>
    <col min="10249" max="10249" width="11.140625" customWidth="1"/>
    <col min="10250" max="10250" width="9.7109375" bestFit="1" customWidth="1"/>
    <col min="10251" max="10251" width="10.42578125" customWidth="1"/>
    <col min="10252" max="10252" width="11" customWidth="1"/>
    <col min="10496" max="10496" width="1" customWidth="1"/>
    <col min="10497" max="10497" width="4.28515625" customWidth="1"/>
    <col min="10498" max="10498" width="6" customWidth="1"/>
    <col min="10499" max="10499" width="5.7109375" customWidth="1"/>
    <col min="10500" max="10500" width="7.140625" customWidth="1"/>
    <col min="10501" max="10501" width="8.28515625" customWidth="1"/>
    <col min="10502" max="10502" width="23.28515625" customWidth="1"/>
    <col min="10503" max="10503" width="10.5703125" customWidth="1"/>
    <col min="10504" max="10504" width="0" hidden="1" customWidth="1"/>
    <col min="10505" max="10505" width="11.140625" customWidth="1"/>
    <col min="10506" max="10506" width="9.7109375" bestFit="1" customWidth="1"/>
    <col min="10507" max="10507" width="10.42578125" customWidth="1"/>
    <col min="10508" max="10508" width="11" customWidth="1"/>
    <col min="10752" max="10752" width="1" customWidth="1"/>
    <col min="10753" max="10753" width="4.28515625" customWidth="1"/>
    <col min="10754" max="10754" width="6" customWidth="1"/>
    <col min="10755" max="10755" width="5.7109375" customWidth="1"/>
    <col min="10756" max="10756" width="7.140625" customWidth="1"/>
    <col min="10757" max="10757" width="8.28515625" customWidth="1"/>
    <col min="10758" max="10758" width="23.28515625" customWidth="1"/>
    <col min="10759" max="10759" width="10.5703125" customWidth="1"/>
    <col min="10760" max="10760" width="0" hidden="1" customWidth="1"/>
    <col min="10761" max="10761" width="11.140625" customWidth="1"/>
    <col min="10762" max="10762" width="9.7109375" bestFit="1" customWidth="1"/>
    <col min="10763" max="10763" width="10.42578125" customWidth="1"/>
    <col min="10764" max="10764" width="11" customWidth="1"/>
    <col min="11008" max="11008" width="1" customWidth="1"/>
    <col min="11009" max="11009" width="4.28515625" customWidth="1"/>
    <col min="11010" max="11010" width="6" customWidth="1"/>
    <col min="11011" max="11011" width="5.7109375" customWidth="1"/>
    <col min="11012" max="11012" width="7.140625" customWidth="1"/>
    <col min="11013" max="11013" width="8.28515625" customWidth="1"/>
    <col min="11014" max="11014" width="23.28515625" customWidth="1"/>
    <col min="11015" max="11015" width="10.5703125" customWidth="1"/>
    <col min="11016" max="11016" width="0" hidden="1" customWidth="1"/>
    <col min="11017" max="11017" width="11.140625" customWidth="1"/>
    <col min="11018" max="11018" width="9.7109375" bestFit="1" customWidth="1"/>
    <col min="11019" max="11019" width="10.42578125" customWidth="1"/>
    <col min="11020" max="11020" width="11" customWidth="1"/>
    <col min="11264" max="11264" width="1" customWidth="1"/>
    <col min="11265" max="11265" width="4.28515625" customWidth="1"/>
    <col min="11266" max="11266" width="6" customWidth="1"/>
    <col min="11267" max="11267" width="5.7109375" customWidth="1"/>
    <col min="11268" max="11268" width="7.140625" customWidth="1"/>
    <col min="11269" max="11269" width="8.28515625" customWidth="1"/>
    <col min="11270" max="11270" width="23.28515625" customWidth="1"/>
    <col min="11271" max="11271" width="10.5703125" customWidth="1"/>
    <col min="11272" max="11272" width="0" hidden="1" customWidth="1"/>
    <col min="11273" max="11273" width="11.140625" customWidth="1"/>
    <col min="11274" max="11274" width="9.7109375" bestFit="1" customWidth="1"/>
    <col min="11275" max="11275" width="10.42578125" customWidth="1"/>
    <col min="11276" max="11276" width="11" customWidth="1"/>
    <col min="11520" max="11520" width="1" customWidth="1"/>
    <col min="11521" max="11521" width="4.28515625" customWidth="1"/>
    <col min="11522" max="11522" width="6" customWidth="1"/>
    <col min="11523" max="11523" width="5.7109375" customWidth="1"/>
    <col min="11524" max="11524" width="7.140625" customWidth="1"/>
    <col min="11525" max="11525" width="8.28515625" customWidth="1"/>
    <col min="11526" max="11526" width="23.28515625" customWidth="1"/>
    <col min="11527" max="11527" width="10.5703125" customWidth="1"/>
    <col min="11528" max="11528" width="0" hidden="1" customWidth="1"/>
    <col min="11529" max="11529" width="11.140625" customWidth="1"/>
    <col min="11530" max="11530" width="9.7109375" bestFit="1" customWidth="1"/>
    <col min="11531" max="11531" width="10.42578125" customWidth="1"/>
    <col min="11532" max="11532" width="11" customWidth="1"/>
    <col min="11776" max="11776" width="1" customWidth="1"/>
    <col min="11777" max="11777" width="4.28515625" customWidth="1"/>
    <col min="11778" max="11778" width="6" customWidth="1"/>
    <col min="11779" max="11779" width="5.7109375" customWidth="1"/>
    <col min="11780" max="11780" width="7.140625" customWidth="1"/>
    <col min="11781" max="11781" width="8.28515625" customWidth="1"/>
    <col min="11782" max="11782" width="23.28515625" customWidth="1"/>
    <col min="11783" max="11783" width="10.5703125" customWidth="1"/>
    <col min="11784" max="11784" width="0" hidden="1" customWidth="1"/>
    <col min="11785" max="11785" width="11.140625" customWidth="1"/>
    <col min="11786" max="11786" width="9.7109375" bestFit="1" customWidth="1"/>
    <col min="11787" max="11787" width="10.42578125" customWidth="1"/>
    <col min="11788" max="11788" width="11" customWidth="1"/>
    <col min="12032" max="12032" width="1" customWidth="1"/>
    <col min="12033" max="12033" width="4.28515625" customWidth="1"/>
    <col min="12034" max="12034" width="6" customWidth="1"/>
    <col min="12035" max="12035" width="5.7109375" customWidth="1"/>
    <col min="12036" max="12036" width="7.140625" customWidth="1"/>
    <col min="12037" max="12037" width="8.28515625" customWidth="1"/>
    <col min="12038" max="12038" width="23.28515625" customWidth="1"/>
    <col min="12039" max="12039" width="10.5703125" customWidth="1"/>
    <col min="12040" max="12040" width="0" hidden="1" customWidth="1"/>
    <col min="12041" max="12041" width="11.140625" customWidth="1"/>
    <col min="12042" max="12042" width="9.7109375" bestFit="1" customWidth="1"/>
    <col min="12043" max="12043" width="10.42578125" customWidth="1"/>
    <col min="12044" max="12044" width="11" customWidth="1"/>
    <col min="12288" max="12288" width="1" customWidth="1"/>
    <col min="12289" max="12289" width="4.28515625" customWidth="1"/>
    <col min="12290" max="12290" width="6" customWidth="1"/>
    <col min="12291" max="12291" width="5.7109375" customWidth="1"/>
    <col min="12292" max="12292" width="7.140625" customWidth="1"/>
    <col min="12293" max="12293" width="8.28515625" customWidth="1"/>
    <col min="12294" max="12294" width="23.28515625" customWidth="1"/>
    <col min="12295" max="12295" width="10.5703125" customWidth="1"/>
    <col min="12296" max="12296" width="0" hidden="1" customWidth="1"/>
    <col min="12297" max="12297" width="11.140625" customWidth="1"/>
    <col min="12298" max="12298" width="9.7109375" bestFit="1" customWidth="1"/>
    <col min="12299" max="12299" width="10.42578125" customWidth="1"/>
    <col min="12300" max="12300" width="11" customWidth="1"/>
    <col min="12544" max="12544" width="1" customWidth="1"/>
    <col min="12545" max="12545" width="4.28515625" customWidth="1"/>
    <col min="12546" max="12546" width="6" customWidth="1"/>
    <col min="12547" max="12547" width="5.7109375" customWidth="1"/>
    <col min="12548" max="12548" width="7.140625" customWidth="1"/>
    <col min="12549" max="12549" width="8.28515625" customWidth="1"/>
    <col min="12550" max="12550" width="23.28515625" customWidth="1"/>
    <col min="12551" max="12551" width="10.5703125" customWidth="1"/>
    <col min="12552" max="12552" width="0" hidden="1" customWidth="1"/>
    <col min="12553" max="12553" width="11.140625" customWidth="1"/>
    <col min="12554" max="12554" width="9.7109375" bestFit="1" customWidth="1"/>
    <col min="12555" max="12555" width="10.42578125" customWidth="1"/>
    <col min="12556" max="12556" width="11" customWidth="1"/>
    <col min="12800" max="12800" width="1" customWidth="1"/>
    <col min="12801" max="12801" width="4.28515625" customWidth="1"/>
    <col min="12802" max="12802" width="6" customWidth="1"/>
    <col min="12803" max="12803" width="5.7109375" customWidth="1"/>
    <col min="12804" max="12804" width="7.140625" customWidth="1"/>
    <col min="12805" max="12805" width="8.28515625" customWidth="1"/>
    <col min="12806" max="12806" width="23.28515625" customWidth="1"/>
    <col min="12807" max="12807" width="10.5703125" customWidth="1"/>
    <col min="12808" max="12808" width="0" hidden="1" customWidth="1"/>
    <col min="12809" max="12809" width="11.140625" customWidth="1"/>
    <col min="12810" max="12810" width="9.7109375" bestFit="1" customWidth="1"/>
    <col min="12811" max="12811" width="10.42578125" customWidth="1"/>
    <col min="12812" max="12812" width="11" customWidth="1"/>
    <col min="13056" max="13056" width="1" customWidth="1"/>
    <col min="13057" max="13057" width="4.28515625" customWidth="1"/>
    <col min="13058" max="13058" width="6" customWidth="1"/>
    <col min="13059" max="13059" width="5.7109375" customWidth="1"/>
    <col min="13060" max="13060" width="7.140625" customWidth="1"/>
    <col min="13061" max="13061" width="8.28515625" customWidth="1"/>
    <col min="13062" max="13062" width="23.28515625" customWidth="1"/>
    <col min="13063" max="13063" width="10.5703125" customWidth="1"/>
    <col min="13064" max="13064" width="0" hidden="1" customWidth="1"/>
    <col min="13065" max="13065" width="11.140625" customWidth="1"/>
    <col min="13066" max="13066" width="9.7109375" bestFit="1" customWidth="1"/>
    <col min="13067" max="13067" width="10.42578125" customWidth="1"/>
    <col min="13068" max="13068" width="11" customWidth="1"/>
    <col min="13312" max="13312" width="1" customWidth="1"/>
    <col min="13313" max="13313" width="4.28515625" customWidth="1"/>
    <col min="13314" max="13314" width="6" customWidth="1"/>
    <col min="13315" max="13315" width="5.7109375" customWidth="1"/>
    <col min="13316" max="13316" width="7.140625" customWidth="1"/>
    <col min="13317" max="13317" width="8.28515625" customWidth="1"/>
    <col min="13318" max="13318" width="23.28515625" customWidth="1"/>
    <col min="13319" max="13319" width="10.5703125" customWidth="1"/>
    <col min="13320" max="13320" width="0" hidden="1" customWidth="1"/>
    <col min="13321" max="13321" width="11.140625" customWidth="1"/>
    <col min="13322" max="13322" width="9.7109375" bestFit="1" customWidth="1"/>
    <col min="13323" max="13323" width="10.42578125" customWidth="1"/>
    <col min="13324" max="13324" width="11" customWidth="1"/>
    <col min="13568" max="13568" width="1" customWidth="1"/>
    <col min="13569" max="13569" width="4.28515625" customWidth="1"/>
    <col min="13570" max="13570" width="6" customWidth="1"/>
    <col min="13571" max="13571" width="5.7109375" customWidth="1"/>
    <col min="13572" max="13572" width="7.140625" customWidth="1"/>
    <col min="13573" max="13573" width="8.28515625" customWidth="1"/>
    <col min="13574" max="13574" width="23.28515625" customWidth="1"/>
    <col min="13575" max="13575" width="10.5703125" customWidth="1"/>
    <col min="13576" max="13576" width="0" hidden="1" customWidth="1"/>
    <col min="13577" max="13577" width="11.140625" customWidth="1"/>
    <col min="13578" max="13578" width="9.7109375" bestFit="1" customWidth="1"/>
    <col min="13579" max="13579" width="10.42578125" customWidth="1"/>
    <col min="13580" max="13580" width="11" customWidth="1"/>
    <col min="13824" max="13824" width="1" customWidth="1"/>
    <col min="13825" max="13825" width="4.28515625" customWidth="1"/>
    <col min="13826" max="13826" width="6" customWidth="1"/>
    <col min="13827" max="13827" width="5.7109375" customWidth="1"/>
    <col min="13828" max="13828" width="7.140625" customWidth="1"/>
    <col min="13829" max="13829" width="8.28515625" customWidth="1"/>
    <col min="13830" max="13830" width="23.28515625" customWidth="1"/>
    <col min="13831" max="13831" width="10.5703125" customWidth="1"/>
    <col min="13832" max="13832" width="0" hidden="1" customWidth="1"/>
    <col min="13833" max="13833" width="11.140625" customWidth="1"/>
    <col min="13834" max="13834" width="9.7109375" bestFit="1" customWidth="1"/>
    <col min="13835" max="13835" width="10.42578125" customWidth="1"/>
    <col min="13836" max="13836" width="11" customWidth="1"/>
    <col min="14080" max="14080" width="1" customWidth="1"/>
    <col min="14081" max="14081" width="4.28515625" customWidth="1"/>
    <col min="14082" max="14082" width="6" customWidth="1"/>
    <col min="14083" max="14083" width="5.7109375" customWidth="1"/>
    <col min="14084" max="14084" width="7.140625" customWidth="1"/>
    <col min="14085" max="14085" width="8.28515625" customWidth="1"/>
    <col min="14086" max="14086" width="23.28515625" customWidth="1"/>
    <col min="14087" max="14087" width="10.5703125" customWidth="1"/>
    <col min="14088" max="14088" width="0" hidden="1" customWidth="1"/>
    <col min="14089" max="14089" width="11.140625" customWidth="1"/>
    <col min="14090" max="14090" width="9.7109375" bestFit="1" customWidth="1"/>
    <col min="14091" max="14091" width="10.42578125" customWidth="1"/>
    <col min="14092" max="14092" width="11" customWidth="1"/>
    <col min="14336" max="14336" width="1" customWidth="1"/>
    <col min="14337" max="14337" width="4.28515625" customWidth="1"/>
    <col min="14338" max="14338" width="6" customWidth="1"/>
    <col min="14339" max="14339" width="5.7109375" customWidth="1"/>
    <col min="14340" max="14340" width="7.140625" customWidth="1"/>
    <col min="14341" max="14341" width="8.28515625" customWidth="1"/>
    <col min="14342" max="14342" width="23.28515625" customWidth="1"/>
    <col min="14343" max="14343" width="10.5703125" customWidth="1"/>
    <col min="14344" max="14344" width="0" hidden="1" customWidth="1"/>
    <col min="14345" max="14345" width="11.140625" customWidth="1"/>
    <col min="14346" max="14346" width="9.7109375" bestFit="1" customWidth="1"/>
    <col min="14347" max="14347" width="10.42578125" customWidth="1"/>
    <col min="14348" max="14348" width="11" customWidth="1"/>
    <col min="14592" max="14592" width="1" customWidth="1"/>
    <col min="14593" max="14593" width="4.28515625" customWidth="1"/>
    <col min="14594" max="14594" width="6" customWidth="1"/>
    <col min="14595" max="14595" width="5.7109375" customWidth="1"/>
    <col min="14596" max="14596" width="7.140625" customWidth="1"/>
    <col min="14597" max="14597" width="8.28515625" customWidth="1"/>
    <col min="14598" max="14598" width="23.28515625" customWidth="1"/>
    <col min="14599" max="14599" width="10.5703125" customWidth="1"/>
    <col min="14600" max="14600" width="0" hidden="1" customWidth="1"/>
    <col min="14601" max="14601" width="11.140625" customWidth="1"/>
    <col min="14602" max="14602" width="9.7109375" bestFit="1" customWidth="1"/>
    <col min="14603" max="14603" width="10.42578125" customWidth="1"/>
    <col min="14604" max="14604" width="11" customWidth="1"/>
    <col min="14848" max="14848" width="1" customWidth="1"/>
    <col min="14849" max="14849" width="4.28515625" customWidth="1"/>
    <col min="14850" max="14850" width="6" customWidth="1"/>
    <col min="14851" max="14851" width="5.7109375" customWidth="1"/>
    <col min="14852" max="14852" width="7.140625" customWidth="1"/>
    <col min="14853" max="14853" width="8.28515625" customWidth="1"/>
    <col min="14854" max="14854" width="23.28515625" customWidth="1"/>
    <col min="14855" max="14855" width="10.5703125" customWidth="1"/>
    <col min="14856" max="14856" width="0" hidden="1" customWidth="1"/>
    <col min="14857" max="14857" width="11.140625" customWidth="1"/>
    <col min="14858" max="14858" width="9.7109375" bestFit="1" customWidth="1"/>
    <col min="14859" max="14859" width="10.42578125" customWidth="1"/>
    <col min="14860" max="14860" width="11" customWidth="1"/>
    <col min="15104" max="15104" width="1" customWidth="1"/>
    <col min="15105" max="15105" width="4.28515625" customWidth="1"/>
    <col min="15106" max="15106" width="6" customWidth="1"/>
    <col min="15107" max="15107" width="5.7109375" customWidth="1"/>
    <col min="15108" max="15108" width="7.140625" customWidth="1"/>
    <col min="15109" max="15109" width="8.28515625" customWidth="1"/>
    <col min="15110" max="15110" width="23.28515625" customWidth="1"/>
    <col min="15111" max="15111" width="10.5703125" customWidth="1"/>
    <col min="15112" max="15112" width="0" hidden="1" customWidth="1"/>
    <col min="15113" max="15113" width="11.140625" customWidth="1"/>
    <col min="15114" max="15114" width="9.7109375" bestFit="1" customWidth="1"/>
    <col min="15115" max="15115" width="10.42578125" customWidth="1"/>
    <col min="15116" max="15116" width="11" customWidth="1"/>
    <col min="15360" max="15360" width="1" customWidth="1"/>
    <col min="15361" max="15361" width="4.28515625" customWidth="1"/>
    <col min="15362" max="15362" width="6" customWidth="1"/>
    <col min="15363" max="15363" width="5.7109375" customWidth="1"/>
    <col min="15364" max="15364" width="7.140625" customWidth="1"/>
    <col min="15365" max="15365" width="8.28515625" customWidth="1"/>
    <col min="15366" max="15366" width="23.28515625" customWidth="1"/>
    <col min="15367" max="15367" width="10.5703125" customWidth="1"/>
    <col min="15368" max="15368" width="0" hidden="1" customWidth="1"/>
    <col min="15369" max="15369" width="11.140625" customWidth="1"/>
    <col min="15370" max="15370" width="9.7109375" bestFit="1" customWidth="1"/>
    <col min="15371" max="15371" width="10.42578125" customWidth="1"/>
    <col min="15372" max="15372" width="11" customWidth="1"/>
    <col min="15616" max="15616" width="1" customWidth="1"/>
    <col min="15617" max="15617" width="4.28515625" customWidth="1"/>
    <col min="15618" max="15618" width="6" customWidth="1"/>
    <col min="15619" max="15619" width="5.7109375" customWidth="1"/>
    <col min="15620" max="15620" width="7.140625" customWidth="1"/>
    <col min="15621" max="15621" width="8.28515625" customWidth="1"/>
    <col min="15622" max="15622" width="23.28515625" customWidth="1"/>
    <col min="15623" max="15623" width="10.5703125" customWidth="1"/>
    <col min="15624" max="15624" width="0" hidden="1" customWidth="1"/>
    <col min="15625" max="15625" width="11.140625" customWidth="1"/>
    <col min="15626" max="15626" width="9.7109375" bestFit="1" customWidth="1"/>
    <col min="15627" max="15627" width="10.42578125" customWidth="1"/>
    <col min="15628" max="15628" width="11" customWidth="1"/>
    <col min="15872" max="15872" width="1" customWidth="1"/>
    <col min="15873" max="15873" width="4.28515625" customWidth="1"/>
    <col min="15874" max="15874" width="6" customWidth="1"/>
    <col min="15875" max="15875" width="5.7109375" customWidth="1"/>
    <col min="15876" max="15876" width="7.140625" customWidth="1"/>
    <col min="15877" max="15877" width="8.28515625" customWidth="1"/>
    <col min="15878" max="15878" width="23.28515625" customWidth="1"/>
    <col min="15879" max="15879" width="10.5703125" customWidth="1"/>
    <col min="15880" max="15880" width="0" hidden="1" customWidth="1"/>
    <col min="15881" max="15881" width="11.140625" customWidth="1"/>
    <col min="15882" max="15882" width="9.7109375" bestFit="1" customWidth="1"/>
    <col min="15883" max="15883" width="10.42578125" customWidth="1"/>
    <col min="15884" max="15884" width="11" customWidth="1"/>
    <col min="16128" max="16128" width="1" customWidth="1"/>
    <col min="16129" max="16129" width="4.28515625" customWidth="1"/>
    <col min="16130" max="16130" width="6" customWidth="1"/>
    <col min="16131" max="16131" width="5.7109375" customWidth="1"/>
    <col min="16132" max="16132" width="7.140625" customWidth="1"/>
    <col min="16133" max="16133" width="8.28515625" customWidth="1"/>
    <col min="16134" max="16134" width="23.28515625" customWidth="1"/>
    <col min="16135" max="16135" width="10.5703125" customWidth="1"/>
    <col min="16136" max="16136" width="0" hidden="1" customWidth="1"/>
    <col min="16137" max="16137" width="11.140625" customWidth="1"/>
    <col min="16138" max="16138" width="9.7109375" bestFit="1" customWidth="1"/>
    <col min="16139" max="16139" width="10.42578125" customWidth="1"/>
    <col min="16140" max="16140" width="11" customWidth="1"/>
  </cols>
  <sheetData>
    <row r="2" spans="2:14" ht="15.75" thickBot="1" x14ac:dyDescent="0.3"/>
    <row r="3" spans="2:14" ht="18.75" x14ac:dyDescent="0.3">
      <c r="B3" s="235" t="s">
        <v>268</v>
      </c>
      <c r="C3" s="236"/>
      <c r="D3" s="236"/>
      <c r="E3" s="236"/>
      <c r="F3" s="314"/>
      <c r="G3" s="314"/>
      <c r="H3" s="314"/>
      <c r="I3" s="572"/>
      <c r="J3" s="237"/>
      <c r="K3" s="237"/>
      <c r="L3" s="237"/>
      <c r="M3" s="237"/>
      <c r="N3" s="237"/>
    </row>
    <row r="4" spans="2:14" ht="51" x14ac:dyDescent="0.25">
      <c r="B4" s="1006" t="s">
        <v>0</v>
      </c>
      <c r="C4" s="1007"/>
      <c r="D4" s="1007"/>
      <c r="E4" s="1007"/>
      <c r="F4" s="1007"/>
      <c r="G4" s="1008"/>
      <c r="H4" s="866" t="s">
        <v>416</v>
      </c>
      <c r="I4" s="866" t="s">
        <v>417</v>
      </c>
      <c r="J4" s="867" t="s">
        <v>418</v>
      </c>
      <c r="K4" s="868" t="s">
        <v>403</v>
      </c>
      <c r="L4" s="868" t="s">
        <v>419</v>
      </c>
      <c r="M4" s="868" t="s">
        <v>420</v>
      </c>
      <c r="N4" s="868" t="s">
        <v>421</v>
      </c>
    </row>
    <row r="5" spans="2:14" ht="33.75" x14ac:dyDescent="0.25">
      <c r="B5" s="242" t="s">
        <v>200</v>
      </c>
      <c r="C5" s="240" t="s">
        <v>201</v>
      </c>
      <c r="D5" s="241" t="s">
        <v>202</v>
      </c>
      <c r="E5" s="241" t="s">
        <v>203</v>
      </c>
      <c r="F5" s="241" t="s">
        <v>228</v>
      </c>
      <c r="G5" s="242" t="s">
        <v>205</v>
      </c>
      <c r="H5" s="513">
        <f>H6</f>
        <v>141622.24</v>
      </c>
      <c r="I5" s="504">
        <f>I6</f>
        <v>200247.85</v>
      </c>
      <c r="J5" s="504">
        <f t="shared" ref="J5:L5" si="0">J6</f>
        <v>173702.95</v>
      </c>
      <c r="K5" s="504">
        <f t="shared" si="0"/>
        <v>173703.95</v>
      </c>
      <c r="L5" s="504">
        <f t="shared" si="0"/>
        <v>146662.26</v>
      </c>
      <c r="M5" s="504">
        <f t="shared" ref="M5:N5" si="1">M6</f>
        <v>146662.26</v>
      </c>
      <c r="N5" s="504">
        <f t="shared" si="1"/>
        <v>146662.26</v>
      </c>
    </row>
    <row r="6" spans="2:14" x14ac:dyDescent="0.25">
      <c r="B6" s="244"/>
      <c r="C6" s="457"/>
      <c r="D6" s="457"/>
      <c r="E6" s="316"/>
      <c r="F6" s="991" t="s">
        <v>269</v>
      </c>
      <c r="G6" s="1010"/>
      <c r="H6" s="518">
        <f>H7</f>
        <v>141622.24</v>
      </c>
      <c r="I6" s="422">
        <f>I7</f>
        <v>200247.85</v>
      </c>
      <c r="J6" s="422">
        <f t="shared" ref="J6:K6" si="2">J7+J13</f>
        <v>173702.95</v>
      </c>
      <c r="K6" s="422">
        <f t="shared" si="2"/>
        <v>173703.95</v>
      </c>
      <c r="L6" s="422">
        <f t="shared" ref="L6" si="3">L7+L13</f>
        <v>146662.26</v>
      </c>
      <c r="M6" s="422">
        <f t="shared" ref="M6:N6" si="4">M7+M13</f>
        <v>146662.26</v>
      </c>
      <c r="N6" s="422">
        <f t="shared" si="4"/>
        <v>146662.26</v>
      </c>
    </row>
    <row r="7" spans="2:14" x14ac:dyDescent="0.25">
      <c r="B7" s="458"/>
      <c r="C7" s="459"/>
      <c r="D7" s="459"/>
      <c r="E7" s="460" t="s">
        <v>270</v>
      </c>
      <c r="F7" s="461"/>
      <c r="G7" s="462"/>
      <c r="H7" s="514">
        <f>H8+H13</f>
        <v>141622.24</v>
      </c>
      <c r="I7" s="296">
        <f>I8+I13</f>
        <v>200247.85</v>
      </c>
      <c r="J7" s="296">
        <f t="shared" ref="J7:K7" si="5">SUM(J9:J12)</f>
        <v>95702.95</v>
      </c>
      <c r="K7" s="296">
        <f t="shared" si="5"/>
        <v>95702.95</v>
      </c>
      <c r="L7" s="296">
        <f t="shared" ref="L7" si="6">SUM(L9:L12)</f>
        <v>73700</v>
      </c>
      <c r="M7" s="296">
        <f t="shared" ref="M7:N7" si="7">SUM(M9:M12)</f>
        <v>73700</v>
      </c>
      <c r="N7" s="296">
        <f t="shared" si="7"/>
        <v>73700</v>
      </c>
    </row>
    <row r="8" spans="2:14" x14ac:dyDescent="0.25">
      <c r="B8" s="378"/>
      <c r="C8" s="322"/>
      <c r="D8" s="322"/>
      <c r="E8" s="445" t="s">
        <v>271</v>
      </c>
      <c r="F8" s="89">
        <v>630</v>
      </c>
      <c r="G8" s="187" t="s">
        <v>19</v>
      </c>
      <c r="H8" s="515">
        <f>SUM(H9:H12)</f>
        <v>64683.680000000008</v>
      </c>
      <c r="I8" s="101">
        <f>SUM(I9:I12)</f>
        <v>125893.58</v>
      </c>
      <c r="J8" s="107">
        <f t="shared" ref="J8:K8" si="8">SUM(J9:J12)</f>
        <v>95702.95</v>
      </c>
      <c r="K8" s="107">
        <f t="shared" si="8"/>
        <v>95702.95</v>
      </c>
      <c r="L8" s="107">
        <f>SUM(L9:L12)</f>
        <v>73700</v>
      </c>
      <c r="M8" s="107">
        <f t="shared" ref="M8:N8" si="9">SUM(M9:M12)</f>
        <v>73700</v>
      </c>
      <c r="N8" s="107">
        <f t="shared" si="9"/>
        <v>73700</v>
      </c>
    </row>
    <row r="9" spans="2:14" ht="26.25" x14ac:dyDescent="0.25">
      <c r="B9" s="378"/>
      <c r="C9" s="322"/>
      <c r="D9" s="322"/>
      <c r="E9" s="445" t="s">
        <v>271</v>
      </c>
      <c r="F9" s="134">
        <v>632</v>
      </c>
      <c r="G9" s="132" t="s">
        <v>81</v>
      </c>
      <c r="H9" s="516">
        <v>41061.300000000003</v>
      </c>
      <c r="I9" s="104">
        <v>45607.45</v>
      </c>
      <c r="J9" s="92">
        <v>45873</v>
      </c>
      <c r="K9" s="92">
        <v>45873</v>
      </c>
      <c r="L9" s="92">
        <v>45600</v>
      </c>
      <c r="M9" s="92">
        <v>45600</v>
      </c>
      <c r="N9" s="92">
        <v>45600</v>
      </c>
    </row>
    <row r="10" spans="2:14" x14ac:dyDescent="0.25">
      <c r="B10" s="378"/>
      <c r="C10" s="322"/>
      <c r="D10" s="322"/>
      <c r="E10" s="445" t="s">
        <v>271</v>
      </c>
      <c r="F10" s="184">
        <v>633</v>
      </c>
      <c r="G10" s="184" t="s">
        <v>68</v>
      </c>
      <c r="H10" s="500">
        <v>351.51</v>
      </c>
      <c r="I10" s="104">
        <v>1658.62</v>
      </c>
      <c r="J10" s="68">
        <v>1829.95</v>
      </c>
      <c r="K10" s="68">
        <v>1829.95</v>
      </c>
      <c r="L10" s="92">
        <v>1000</v>
      </c>
      <c r="M10" s="92">
        <v>1000</v>
      </c>
      <c r="N10" s="92">
        <v>1000</v>
      </c>
    </row>
    <row r="11" spans="2:14" x14ac:dyDescent="0.25">
      <c r="B11" s="378"/>
      <c r="C11" s="322"/>
      <c r="D11" s="322"/>
      <c r="E11" s="445" t="s">
        <v>271</v>
      </c>
      <c r="F11" s="150">
        <v>635004</v>
      </c>
      <c r="G11" s="184" t="s">
        <v>82</v>
      </c>
      <c r="H11" s="500">
        <v>9117.61</v>
      </c>
      <c r="I11" s="104">
        <v>45291.85</v>
      </c>
      <c r="J11" s="68">
        <v>30000</v>
      </c>
      <c r="K11" s="68">
        <v>30000</v>
      </c>
      <c r="L11" s="92">
        <v>9100</v>
      </c>
      <c r="M11" s="92">
        <v>9100</v>
      </c>
      <c r="N11" s="92">
        <v>9100</v>
      </c>
    </row>
    <row r="12" spans="2:14" x14ac:dyDescent="0.25">
      <c r="B12" s="378"/>
      <c r="C12" s="322"/>
      <c r="D12" s="322"/>
      <c r="E12" s="445" t="s">
        <v>271</v>
      </c>
      <c r="F12" s="150">
        <v>637005</v>
      </c>
      <c r="G12" s="93" t="s">
        <v>49</v>
      </c>
      <c r="H12" s="71">
        <v>14153.26</v>
      </c>
      <c r="I12" s="104">
        <v>33335.660000000003</v>
      </c>
      <c r="J12" s="68">
        <v>18000</v>
      </c>
      <c r="K12" s="68">
        <v>18000</v>
      </c>
      <c r="L12" s="92">
        <v>18000</v>
      </c>
      <c r="M12" s="92">
        <v>18000</v>
      </c>
      <c r="N12" s="92">
        <v>18000</v>
      </c>
    </row>
    <row r="13" spans="2:14" x14ac:dyDescent="0.25">
      <c r="B13" s="378"/>
      <c r="C13" s="322"/>
      <c r="D13" s="322"/>
      <c r="E13" s="463" t="s">
        <v>272</v>
      </c>
      <c r="F13" s="89">
        <v>651</v>
      </c>
      <c r="G13" s="123" t="s">
        <v>70</v>
      </c>
      <c r="H13" s="517">
        <f>SUM(H14)</f>
        <v>76938.559999999998</v>
      </c>
      <c r="I13" s="622">
        <f>SUM(I14)</f>
        <v>74354.27</v>
      </c>
      <c r="J13" s="101">
        <f t="shared" ref="J13:L13" si="10">J14</f>
        <v>78000</v>
      </c>
      <c r="K13" s="101">
        <f t="shared" si="10"/>
        <v>78001</v>
      </c>
      <c r="L13" s="101">
        <f t="shared" si="10"/>
        <v>72962.259999999995</v>
      </c>
      <c r="M13" s="101">
        <f t="shared" ref="M13:N13" si="11">M14</f>
        <v>72962.259999999995</v>
      </c>
      <c r="N13" s="101">
        <f t="shared" si="11"/>
        <v>72962.259999999995</v>
      </c>
    </row>
    <row r="14" spans="2:14" x14ac:dyDescent="0.25">
      <c r="B14" s="378"/>
      <c r="C14" s="322"/>
      <c r="D14" s="322"/>
      <c r="E14" s="464" t="s">
        <v>272</v>
      </c>
      <c r="F14" s="131">
        <v>652</v>
      </c>
      <c r="G14" s="132" t="s">
        <v>70</v>
      </c>
      <c r="H14" s="516">
        <v>76938.559999999998</v>
      </c>
      <c r="I14" s="104">
        <v>74354.27</v>
      </c>
      <c r="J14" s="92">
        <v>78000</v>
      </c>
      <c r="K14" s="92">
        <v>78001</v>
      </c>
      <c r="L14" s="92">
        <v>72962.259999999995</v>
      </c>
      <c r="M14" s="92">
        <v>72962.259999999995</v>
      </c>
      <c r="N14" s="92">
        <v>72962.259999999995</v>
      </c>
    </row>
    <row r="15" spans="2:14" x14ac:dyDescent="0.25">
      <c r="B15" s="465"/>
      <c r="C15" s="466"/>
      <c r="D15" s="467" t="s">
        <v>106</v>
      </c>
      <c r="E15" s="468"/>
      <c r="F15" s="468"/>
      <c r="G15" s="469"/>
      <c r="H15" s="469"/>
      <c r="I15" s="450"/>
      <c r="J15" s="73"/>
      <c r="K15" s="73"/>
      <c r="L15" s="73"/>
      <c r="M15" s="73"/>
      <c r="N15" s="73"/>
    </row>
    <row r="16" spans="2:14" ht="33.75" x14ac:dyDescent="0.25">
      <c r="B16" s="242" t="s">
        <v>200</v>
      </c>
      <c r="C16" s="240" t="s">
        <v>201</v>
      </c>
      <c r="D16" s="241" t="s">
        <v>202</v>
      </c>
      <c r="E16" s="241" t="s">
        <v>203</v>
      </c>
      <c r="F16" s="241" t="s">
        <v>273</v>
      </c>
      <c r="G16" s="242" t="s">
        <v>205</v>
      </c>
      <c r="H16" s="497"/>
      <c r="I16" s="857"/>
      <c r="J16" s="333"/>
      <c r="K16" s="333"/>
      <c r="L16" s="333"/>
      <c r="M16" s="333"/>
      <c r="N16" s="333"/>
    </row>
    <row r="17" spans="2:14" x14ac:dyDescent="0.25">
      <c r="C17" s="4"/>
      <c r="D17" s="4"/>
      <c r="E17" s="4"/>
      <c r="F17" s="4"/>
      <c r="G17" s="4"/>
      <c r="H17" s="4"/>
      <c r="I17"/>
      <c r="J17"/>
    </row>
    <row r="18" spans="2:14" ht="15.75" x14ac:dyDescent="0.25">
      <c r="B18" s="1017" t="s">
        <v>225</v>
      </c>
      <c r="C18" s="1019"/>
      <c r="D18" s="1019"/>
      <c r="E18" s="1019"/>
      <c r="F18" s="1019"/>
      <c r="G18" s="1019"/>
      <c r="H18" s="407">
        <f>H5+H15</f>
        <v>141622.24</v>
      </c>
      <c r="I18" s="246">
        <f>I6+I15</f>
        <v>200247.85</v>
      </c>
      <c r="J18" s="246">
        <f t="shared" ref="J18:L18" si="12">J6+J15</f>
        <v>173702.95</v>
      </c>
      <c r="K18" s="246">
        <f t="shared" si="12"/>
        <v>173703.95</v>
      </c>
      <c r="L18" s="246">
        <f t="shared" si="12"/>
        <v>146662.26</v>
      </c>
      <c r="M18" s="246">
        <f t="shared" ref="M18:N18" si="13">M6+M15</f>
        <v>146662.26</v>
      </c>
      <c r="N18" s="246">
        <f t="shared" si="13"/>
        <v>146662.26</v>
      </c>
    </row>
  </sheetData>
  <mergeCells count="3">
    <mergeCell ref="B4:G4"/>
    <mergeCell ref="F6:G6"/>
    <mergeCell ref="B18:G18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workbookViewId="0">
      <selection activeCell="L13" sqref="L13"/>
    </sheetView>
  </sheetViews>
  <sheetFormatPr defaultRowHeight="15" x14ac:dyDescent="0.25"/>
  <cols>
    <col min="1" max="1" width="0.85546875" customWidth="1"/>
    <col min="2" max="2" width="4.28515625" customWidth="1"/>
    <col min="3" max="3" width="5.7109375" customWidth="1"/>
    <col min="4" max="4" width="6.140625" customWidth="1"/>
    <col min="5" max="5" width="6.7109375" customWidth="1"/>
    <col min="6" max="6" width="4.42578125" customWidth="1"/>
    <col min="7" max="7" width="25" customWidth="1"/>
    <col min="8" max="8" width="12" customWidth="1"/>
    <col min="9" max="9" width="10" style="7" customWidth="1"/>
    <col min="10" max="10" width="12.85546875" style="7" customWidth="1"/>
    <col min="11" max="12" width="11" customWidth="1"/>
    <col min="13" max="14" width="9.7109375" customWidth="1"/>
    <col min="256" max="256" width="0.85546875" customWidth="1"/>
    <col min="257" max="257" width="4.28515625" customWidth="1"/>
    <col min="258" max="258" width="5.7109375" customWidth="1"/>
    <col min="259" max="259" width="6.140625" customWidth="1"/>
    <col min="260" max="260" width="6.7109375" customWidth="1"/>
    <col min="261" max="261" width="4.42578125" customWidth="1"/>
    <col min="262" max="262" width="25" customWidth="1"/>
    <col min="263" max="263" width="10" customWidth="1"/>
    <col min="264" max="264" width="0" hidden="1" customWidth="1"/>
    <col min="265" max="266" width="9.7109375" bestFit="1" customWidth="1"/>
    <col min="267" max="267" width="11" customWidth="1"/>
    <col min="268" max="268" width="9.85546875" bestFit="1" customWidth="1"/>
    <col min="512" max="512" width="0.85546875" customWidth="1"/>
    <col min="513" max="513" width="4.28515625" customWidth="1"/>
    <col min="514" max="514" width="5.7109375" customWidth="1"/>
    <col min="515" max="515" width="6.140625" customWidth="1"/>
    <col min="516" max="516" width="6.7109375" customWidth="1"/>
    <col min="517" max="517" width="4.42578125" customWidth="1"/>
    <col min="518" max="518" width="25" customWidth="1"/>
    <col min="519" max="519" width="10" customWidth="1"/>
    <col min="520" max="520" width="0" hidden="1" customWidth="1"/>
    <col min="521" max="522" width="9.7109375" bestFit="1" customWidth="1"/>
    <col min="523" max="523" width="11" customWidth="1"/>
    <col min="524" max="524" width="9.85546875" bestFit="1" customWidth="1"/>
    <col min="768" max="768" width="0.85546875" customWidth="1"/>
    <col min="769" max="769" width="4.28515625" customWidth="1"/>
    <col min="770" max="770" width="5.7109375" customWidth="1"/>
    <col min="771" max="771" width="6.140625" customWidth="1"/>
    <col min="772" max="772" width="6.7109375" customWidth="1"/>
    <col min="773" max="773" width="4.42578125" customWidth="1"/>
    <col min="774" max="774" width="25" customWidth="1"/>
    <col min="775" max="775" width="10" customWidth="1"/>
    <col min="776" max="776" width="0" hidden="1" customWidth="1"/>
    <col min="777" max="778" width="9.7109375" bestFit="1" customWidth="1"/>
    <col min="779" max="779" width="11" customWidth="1"/>
    <col min="780" max="780" width="9.85546875" bestFit="1" customWidth="1"/>
    <col min="1024" max="1024" width="0.85546875" customWidth="1"/>
    <col min="1025" max="1025" width="4.28515625" customWidth="1"/>
    <col min="1026" max="1026" width="5.7109375" customWidth="1"/>
    <col min="1027" max="1027" width="6.140625" customWidth="1"/>
    <col min="1028" max="1028" width="6.7109375" customWidth="1"/>
    <col min="1029" max="1029" width="4.42578125" customWidth="1"/>
    <col min="1030" max="1030" width="25" customWidth="1"/>
    <col min="1031" max="1031" width="10" customWidth="1"/>
    <col min="1032" max="1032" width="0" hidden="1" customWidth="1"/>
    <col min="1033" max="1034" width="9.7109375" bestFit="1" customWidth="1"/>
    <col min="1035" max="1035" width="11" customWidth="1"/>
    <col min="1036" max="1036" width="9.85546875" bestFit="1" customWidth="1"/>
    <col min="1280" max="1280" width="0.85546875" customWidth="1"/>
    <col min="1281" max="1281" width="4.28515625" customWidth="1"/>
    <col min="1282" max="1282" width="5.7109375" customWidth="1"/>
    <col min="1283" max="1283" width="6.140625" customWidth="1"/>
    <col min="1284" max="1284" width="6.7109375" customWidth="1"/>
    <col min="1285" max="1285" width="4.42578125" customWidth="1"/>
    <col min="1286" max="1286" width="25" customWidth="1"/>
    <col min="1287" max="1287" width="10" customWidth="1"/>
    <col min="1288" max="1288" width="0" hidden="1" customWidth="1"/>
    <col min="1289" max="1290" width="9.7109375" bestFit="1" customWidth="1"/>
    <col min="1291" max="1291" width="11" customWidth="1"/>
    <col min="1292" max="1292" width="9.85546875" bestFit="1" customWidth="1"/>
    <col min="1536" max="1536" width="0.85546875" customWidth="1"/>
    <col min="1537" max="1537" width="4.28515625" customWidth="1"/>
    <col min="1538" max="1538" width="5.7109375" customWidth="1"/>
    <col min="1539" max="1539" width="6.140625" customWidth="1"/>
    <col min="1540" max="1540" width="6.7109375" customWidth="1"/>
    <col min="1541" max="1541" width="4.42578125" customWidth="1"/>
    <col min="1542" max="1542" width="25" customWidth="1"/>
    <col min="1543" max="1543" width="10" customWidth="1"/>
    <col min="1544" max="1544" width="0" hidden="1" customWidth="1"/>
    <col min="1545" max="1546" width="9.7109375" bestFit="1" customWidth="1"/>
    <col min="1547" max="1547" width="11" customWidth="1"/>
    <col min="1548" max="1548" width="9.85546875" bestFit="1" customWidth="1"/>
    <col min="1792" max="1792" width="0.85546875" customWidth="1"/>
    <col min="1793" max="1793" width="4.28515625" customWidth="1"/>
    <col min="1794" max="1794" width="5.7109375" customWidth="1"/>
    <col min="1795" max="1795" width="6.140625" customWidth="1"/>
    <col min="1796" max="1796" width="6.7109375" customWidth="1"/>
    <col min="1797" max="1797" width="4.42578125" customWidth="1"/>
    <col min="1798" max="1798" width="25" customWidth="1"/>
    <col min="1799" max="1799" width="10" customWidth="1"/>
    <col min="1800" max="1800" width="0" hidden="1" customWidth="1"/>
    <col min="1801" max="1802" width="9.7109375" bestFit="1" customWidth="1"/>
    <col min="1803" max="1803" width="11" customWidth="1"/>
    <col min="1804" max="1804" width="9.85546875" bestFit="1" customWidth="1"/>
    <col min="2048" max="2048" width="0.85546875" customWidth="1"/>
    <col min="2049" max="2049" width="4.28515625" customWidth="1"/>
    <col min="2050" max="2050" width="5.7109375" customWidth="1"/>
    <col min="2051" max="2051" width="6.140625" customWidth="1"/>
    <col min="2052" max="2052" width="6.7109375" customWidth="1"/>
    <col min="2053" max="2053" width="4.42578125" customWidth="1"/>
    <col min="2054" max="2054" width="25" customWidth="1"/>
    <col min="2055" max="2055" width="10" customWidth="1"/>
    <col min="2056" max="2056" width="0" hidden="1" customWidth="1"/>
    <col min="2057" max="2058" width="9.7109375" bestFit="1" customWidth="1"/>
    <col min="2059" max="2059" width="11" customWidth="1"/>
    <col min="2060" max="2060" width="9.85546875" bestFit="1" customWidth="1"/>
    <col min="2304" max="2304" width="0.85546875" customWidth="1"/>
    <col min="2305" max="2305" width="4.28515625" customWidth="1"/>
    <col min="2306" max="2306" width="5.7109375" customWidth="1"/>
    <col min="2307" max="2307" width="6.140625" customWidth="1"/>
    <col min="2308" max="2308" width="6.7109375" customWidth="1"/>
    <col min="2309" max="2309" width="4.42578125" customWidth="1"/>
    <col min="2310" max="2310" width="25" customWidth="1"/>
    <col min="2311" max="2311" width="10" customWidth="1"/>
    <col min="2312" max="2312" width="0" hidden="1" customWidth="1"/>
    <col min="2313" max="2314" width="9.7109375" bestFit="1" customWidth="1"/>
    <col min="2315" max="2315" width="11" customWidth="1"/>
    <col min="2316" max="2316" width="9.85546875" bestFit="1" customWidth="1"/>
    <col min="2560" max="2560" width="0.85546875" customWidth="1"/>
    <col min="2561" max="2561" width="4.28515625" customWidth="1"/>
    <col min="2562" max="2562" width="5.7109375" customWidth="1"/>
    <col min="2563" max="2563" width="6.140625" customWidth="1"/>
    <col min="2564" max="2564" width="6.7109375" customWidth="1"/>
    <col min="2565" max="2565" width="4.42578125" customWidth="1"/>
    <col min="2566" max="2566" width="25" customWidth="1"/>
    <col min="2567" max="2567" width="10" customWidth="1"/>
    <col min="2568" max="2568" width="0" hidden="1" customWidth="1"/>
    <col min="2569" max="2570" width="9.7109375" bestFit="1" customWidth="1"/>
    <col min="2571" max="2571" width="11" customWidth="1"/>
    <col min="2572" max="2572" width="9.85546875" bestFit="1" customWidth="1"/>
    <col min="2816" max="2816" width="0.85546875" customWidth="1"/>
    <col min="2817" max="2817" width="4.28515625" customWidth="1"/>
    <col min="2818" max="2818" width="5.7109375" customWidth="1"/>
    <col min="2819" max="2819" width="6.140625" customWidth="1"/>
    <col min="2820" max="2820" width="6.7109375" customWidth="1"/>
    <col min="2821" max="2821" width="4.42578125" customWidth="1"/>
    <col min="2822" max="2822" width="25" customWidth="1"/>
    <col min="2823" max="2823" width="10" customWidth="1"/>
    <col min="2824" max="2824" width="0" hidden="1" customWidth="1"/>
    <col min="2825" max="2826" width="9.7109375" bestFit="1" customWidth="1"/>
    <col min="2827" max="2827" width="11" customWidth="1"/>
    <col min="2828" max="2828" width="9.85546875" bestFit="1" customWidth="1"/>
    <col min="3072" max="3072" width="0.85546875" customWidth="1"/>
    <col min="3073" max="3073" width="4.28515625" customWidth="1"/>
    <col min="3074" max="3074" width="5.7109375" customWidth="1"/>
    <col min="3075" max="3075" width="6.140625" customWidth="1"/>
    <col min="3076" max="3076" width="6.7109375" customWidth="1"/>
    <col min="3077" max="3077" width="4.42578125" customWidth="1"/>
    <col min="3078" max="3078" width="25" customWidth="1"/>
    <col min="3079" max="3079" width="10" customWidth="1"/>
    <col min="3080" max="3080" width="0" hidden="1" customWidth="1"/>
    <col min="3081" max="3082" width="9.7109375" bestFit="1" customWidth="1"/>
    <col min="3083" max="3083" width="11" customWidth="1"/>
    <col min="3084" max="3084" width="9.85546875" bestFit="1" customWidth="1"/>
    <col min="3328" max="3328" width="0.85546875" customWidth="1"/>
    <col min="3329" max="3329" width="4.28515625" customWidth="1"/>
    <col min="3330" max="3330" width="5.7109375" customWidth="1"/>
    <col min="3331" max="3331" width="6.140625" customWidth="1"/>
    <col min="3332" max="3332" width="6.7109375" customWidth="1"/>
    <col min="3333" max="3333" width="4.42578125" customWidth="1"/>
    <col min="3334" max="3334" width="25" customWidth="1"/>
    <col min="3335" max="3335" width="10" customWidth="1"/>
    <col min="3336" max="3336" width="0" hidden="1" customWidth="1"/>
    <col min="3337" max="3338" width="9.7109375" bestFit="1" customWidth="1"/>
    <col min="3339" max="3339" width="11" customWidth="1"/>
    <col min="3340" max="3340" width="9.85546875" bestFit="1" customWidth="1"/>
    <col min="3584" max="3584" width="0.85546875" customWidth="1"/>
    <col min="3585" max="3585" width="4.28515625" customWidth="1"/>
    <col min="3586" max="3586" width="5.7109375" customWidth="1"/>
    <col min="3587" max="3587" width="6.140625" customWidth="1"/>
    <col min="3588" max="3588" width="6.7109375" customWidth="1"/>
    <col min="3589" max="3589" width="4.42578125" customWidth="1"/>
    <col min="3590" max="3590" width="25" customWidth="1"/>
    <col min="3591" max="3591" width="10" customWidth="1"/>
    <col min="3592" max="3592" width="0" hidden="1" customWidth="1"/>
    <col min="3593" max="3594" width="9.7109375" bestFit="1" customWidth="1"/>
    <col min="3595" max="3595" width="11" customWidth="1"/>
    <col min="3596" max="3596" width="9.85546875" bestFit="1" customWidth="1"/>
    <col min="3840" max="3840" width="0.85546875" customWidth="1"/>
    <col min="3841" max="3841" width="4.28515625" customWidth="1"/>
    <col min="3842" max="3842" width="5.7109375" customWidth="1"/>
    <col min="3843" max="3843" width="6.140625" customWidth="1"/>
    <col min="3844" max="3844" width="6.7109375" customWidth="1"/>
    <col min="3845" max="3845" width="4.42578125" customWidth="1"/>
    <col min="3846" max="3846" width="25" customWidth="1"/>
    <col min="3847" max="3847" width="10" customWidth="1"/>
    <col min="3848" max="3848" width="0" hidden="1" customWidth="1"/>
    <col min="3849" max="3850" width="9.7109375" bestFit="1" customWidth="1"/>
    <col min="3851" max="3851" width="11" customWidth="1"/>
    <col min="3852" max="3852" width="9.85546875" bestFit="1" customWidth="1"/>
    <col min="4096" max="4096" width="0.85546875" customWidth="1"/>
    <col min="4097" max="4097" width="4.28515625" customWidth="1"/>
    <col min="4098" max="4098" width="5.7109375" customWidth="1"/>
    <col min="4099" max="4099" width="6.140625" customWidth="1"/>
    <col min="4100" max="4100" width="6.7109375" customWidth="1"/>
    <col min="4101" max="4101" width="4.42578125" customWidth="1"/>
    <col min="4102" max="4102" width="25" customWidth="1"/>
    <col min="4103" max="4103" width="10" customWidth="1"/>
    <col min="4104" max="4104" width="0" hidden="1" customWidth="1"/>
    <col min="4105" max="4106" width="9.7109375" bestFit="1" customWidth="1"/>
    <col min="4107" max="4107" width="11" customWidth="1"/>
    <col min="4108" max="4108" width="9.85546875" bestFit="1" customWidth="1"/>
    <col min="4352" max="4352" width="0.85546875" customWidth="1"/>
    <col min="4353" max="4353" width="4.28515625" customWidth="1"/>
    <col min="4354" max="4354" width="5.7109375" customWidth="1"/>
    <col min="4355" max="4355" width="6.140625" customWidth="1"/>
    <col min="4356" max="4356" width="6.7109375" customWidth="1"/>
    <col min="4357" max="4357" width="4.42578125" customWidth="1"/>
    <col min="4358" max="4358" width="25" customWidth="1"/>
    <col min="4359" max="4359" width="10" customWidth="1"/>
    <col min="4360" max="4360" width="0" hidden="1" customWidth="1"/>
    <col min="4361" max="4362" width="9.7109375" bestFit="1" customWidth="1"/>
    <col min="4363" max="4363" width="11" customWidth="1"/>
    <col min="4364" max="4364" width="9.85546875" bestFit="1" customWidth="1"/>
    <col min="4608" max="4608" width="0.85546875" customWidth="1"/>
    <col min="4609" max="4609" width="4.28515625" customWidth="1"/>
    <col min="4610" max="4610" width="5.7109375" customWidth="1"/>
    <col min="4611" max="4611" width="6.140625" customWidth="1"/>
    <col min="4612" max="4612" width="6.7109375" customWidth="1"/>
    <col min="4613" max="4613" width="4.42578125" customWidth="1"/>
    <col min="4614" max="4614" width="25" customWidth="1"/>
    <col min="4615" max="4615" width="10" customWidth="1"/>
    <col min="4616" max="4616" width="0" hidden="1" customWidth="1"/>
    <col min="4617" max="4618" width="9.7109375" bestFit="1" customWidth="1"/>
    <col min="4619" max="4619" width="11" customWidth="1"/>
    <col min="4620" max="4620" width="9.85546875" bestFit="1" customWidth="1"/>
    <col min="4864" max="4864" width="0.85546875" customWidth="1"/>
    <col min="4865" max="4865" width="4.28515625" customWidth="1"/>
    <col min="4866" max="4866" width="5.7109375" customWidth="1"/>
    <col min="4867" max="4867" width="6.140625" customWidth="1"/>
    <col min="4868" max="4868" width="6.7109375" customWidth="1"/>
    <col min="4869" max="4869" width="4.42578125" customWidth="1"/>
    <col min="4870" max="4870" width="25" customWidth="1"/>
    <col min="4871" max="4871" width="10" customWidth="1"/>
    <col min="4872" max="4872" width="0" hidden="1" customWidth="1"/>
    <col min="4873" max="4874" width="9.7109375" bestFit="1" customWidth="1"/>
    <col min="4875" max="4875" width="11" customWidth="1"/>
    <col min="4876" max="4876" width="9.85546875" bestFit="1" customWidth="1"/>
    <col min="5120" max="5120" width="0.85546875" customWidth="1"/>
    <col min="5121" max="5121" width="4.28515625" customWidth="1"/>
    <col min="5122" max="5122" width="5.7109375" customWidth="1"/>
    <col min="5123" max="5123" width="6.140625" customWidth="1"/>
    <col min="5124" max="5124" width="6.7109375" customWidth="1"/>
    <col min="5125" max="5125" width="4.42578125" customWidth="1"/>
    <col min="5126" max="5126" width="25" customWidth="1"/>
    <col min="5127" max="5127" width="10" customWidth="1"/>
    <col min="5128" max="5128" width="0" hidden="1" customWidth="1"/>
    <col min="5129" max="5130" width="9.7109375" bestFit="1" customWidth="1"/>
    <col min="5131" max="5131" width="11" customWidth="1"/>
    <col min="5132" max="5132" width="9.85546875" bestFit="1" customWidth="1"/>
    <col min="5376" max="5376" width="0.85546875" customWidth="1"/>
    <col min="5377" max="5377" width="4.28515625" customWidth="1"/>
    <col min="5378" max="5378" width="5.7109375" customWidth="1"/>
    <col min="5379" max="5379" width="6.140625" customWidth="1"/>
    <col min="5380" max="5380" width="6.7109375" customWidth="1"/>
    <col min="5381" max="5381" width="4.42578125" customWidth="1"/>
    <col min="5382" max="5382" width="25" customWidth="1"/>
    <col min="5383" max="5383" width="10" customWidth="1"/>
    <col min="5384" max="5384" width="0" hidden="1" customWidth="1"/>
    <col min="5385" max="5386" width="9.7109375" bestFit="1" customWidth="1"/>
    <col min="5387" max="5387" width="11" customWidth="1"/>
    <col min="5388" max="5388" width="9.85546875" bestFit="1" customWidth="1"/>
    <col min="5632" max="5632" width="0.85546875" customWidth="1"/>
    <col min="5633" max="5633" width="4.28515625" customWidth="1"/>
    <col min="5634" max="5634" width="5.7109375" customWidth="1"/>
    <col min="5635" max="5635" width="6.140625" customWidth="1"/>
    <col min="5636" max="5636" width="6.7109375" customWidth="1"/>
    <col min="5637" max="5637" width="4.42578125" customWidth="1"/>
    <col min="5638" max="5638" width="25" customWidth="1"/>
    <col min="5639" max="5639" width="10" customWidth="1"/>
    <col min="5640" max="5640" width="0" hidden="1" customWidth="1"/>
    <col min="5641" max="5642" width="9.7109375" bestFit="1" customWidth="1"/>
    <col min="5643" max="5643" width="11" customWidth="1"/>
    <col min="5644" max="5644" width="9.85546875" bestFit="1" customWidth="1"/>
    <col min="5888" max="5888" width="0.85546875" customWidth="1"/>
    <col min="5889" max="5889" width="4.28515625" customWidth="1"/>
    <col min="5890" max="5890" width="5.7109375" customWidth="1"/>
    <col min="5891" max="5891" width="6.140625" customWidth="1"/>
    <col min="5892" max="5892" width="6.7109375" customWidth="1"/>
    <col min="5893" max="5893" width="4.42578125" customWidth="1"/>
    <col min="5894" max="5894" width="25" customWidth="1"/>
    <col min="5895" max="5895" width="10" customWidth="1"/>
    <col min="5896" max="5896" width="0" hidden="1" customWidth="1"/>
    <col min="5897" max="5898" width="9.7109375" bestFit="1" customWidth="1"/>
    <col min="5899" max="5899" width="11" customWidth="1"/>
    <col min="5900" max="5900" width="9.85546875" bestFit="1" customWidth="1"/>
    <col min="6144" max="6144" width="0.85546875" customWidth="1"/>
    <col min="6145" max="6145" width="4.28515625" customWidth="1"/>
    <col min="6146" max="6146" width="5.7109375" customWidth="1"/>
    <col min="6147" max="6147" width="6.140625" customWidth="1"/>
    <col min="6148" max="6148" width="6.7109375" customWidth="1"/>
    <col min="6149" max="6149" width="4.42578125" customWidth="1"/>
    <col min="6150" max="6150" width="25" customWidth="1"/>
    <col min="6151" max="6151" width="10" customWidth="1"/>
    <col min="6152" max="6152" width="0" hidden="1" customWidth="1"/>
    <col min="6153" max="6154" width="9.7109375" bestFit="1" customWidth="1"/>
    <col min="6155" max="6155" width="11" customWidth="1"/>
    <col min="6156" max="6156" width="9.85546875" bestFit="1" customWidth="1"/>
    <col min="6400" max="6400" width="0.85546875" customWidth="1"/>
    <col min="6401" max="6401" width="4.28515625" customWidth="1"/>
    <col min="6402" max="6402" width="5.7109375" customWidth="1"/>
    <col min="6403" max="6403" width="6.140625" customWidth="1"/>
    <col min="6404" max="6404" width="6.7109375" customWidth="1"/>
    <col min="6405" max="6405" width="4.42578125" customWidth="1"/>
    <col min="6406" max="6406" width="25" customWidth="1"/>
    <col min="6407" max="6407" width="10" customWidth="1"/>
    <col min="6408" max="6408" width="0" hidden="1" customWidth="1"/>
    <col min="6409" max="6410" width="9.7109375" bestFit="1" customWidth="1"/>
    <col min="6411" max="6411" width="11" customWidth="1"/>
    <col min="6412" max="6412" width="9.85546875" bestFit="1" customWidth="1"/>
    <col min="6656" max="6656" width="0.85546875" customWidth="1"/>
    <col min="6657" max="6657" width="4.28515625" customWidth="1"/>
    <col min="6658" max="6658" width="5.7109375" customWidth="1"/>
    <col min="6659" max="6659" width="6.140625" customWidth="1"/>
    <col min="6660" max="6660" width="6.7109375" customWidth="1"/>
    <col min="6661" max="6661" width="4.42578125" customWidth="1"/>
    <col min="6662" max="6662" width="25" customWidth="1"/>
    <col min="6663" max="6663" width="10" customWidth="1"/>
    <col min="6664" max="6664" width="0" hidden="1" customWidth="1"/>
    <col min="6665" max="6666" width="9.7109375" bestFit="1" customWidth="1"/>
    <col min="6667" max="6667" width="11" customWidth="1"/>
    <col min="6668" max="6668" width="9.85546875" bestFit="1" customWidth="1"/>
    <col min="6912" max="6912" width="0.85546875" customWidth="1"/>
    <col min="6913" max="6913" width="4.28515625" customWidth="1"/>
    <col min="6914" max="6914" width="5.7109375" customWidth="1"/>
    <col min="6915" max="6915" width="6.140625" customWidth="1"/>
    <col min="6916" max="6916" width="6.7109375" customWidth="1"/>
    <col min="6917" max="6917" width="4.42578125" customWidth="1"/>
    <col min="6918" max="6918" width="25" customWidth="1"/>
    <col min="6919" max="6919" width="10" customWidth="1"/>
    <col min="6920" max="6920" width="0" hidden="1" customWidth="1"/>
    <col min="6921" max="6922" width="9.7109375" bestFit="1" customWidth="1"/>
    <col min="6923" max="6923" width="11" customWidth="1"/>
    <col min="6924" max="6924" width="9.85546875" bestFit="1" customWidth="1"/>
    <col min="7168" max="7168" width="0.85546875" customWidth="1"/>
    <col min="7169" max="7169" width="4.28515625" customWidth="1"/>
    <col min="7170" max="7170" width="5.7109375" customWidth="1"/>
    <col min="7171" max="7171" width="6.140625" customWidth="1"/>
    <col min="7172" max="7172" width="6.7109375" customWidth="1"/>
    <col min="7173" max="7173" width="4.42578125" customWidth="1"/>
    <col min="7174" max="7174" width="25" customWidth="1"/>
    <col min="7175" max="7175" width="10" customWidth="1"/>
    <col min="7176" max="7176" width="0" hidden="1" customWidth="1"/>
    <col min="7177" max="7178" width="9.7109375" bestFit="1" customWidth="1"/>
    <col min="7179" max="7179" width="11" customWidth="1"/>
    <col min="7180" max="7180" width="9.85546875" bestFit="1" customWidth="1"/>
    <col min="7424" max="7424" width="0.85546875" customWidth="1"/>
    <col min="7425" max="7425" width="4.28515625" customWidth="1"/>
    <col min="7426" max="7426" width="5.7109375" customWidth="1"/>
    <col min="7427" max="7427" width="6.140625" customWidth="1"/>
    <col min="7428" max="7428" width="6.7109375" customWidth="1"/>
    <col min="7429" max="7429" width="4.42578125" customWidth="1"/>
    <col min="7430" max="7430" width="25" customWidth="1"/>
    <col min="7431" max="7431" width="10" customWidth="1"/>
    <col min="7432" max="7432" width="0" hidden="1" customWidth="1"/>
    <col min="7433" max="7434" width="9.7109375" bestFit="1" customWidth="1"/>
    <col min="7435" max="7435" width="11" customWidth="1"/>
    <col min="7436" max="7436" width="9.85546875" bestFit="1" customWidth="1"/>
    <col min="7680" max="7680" width="0.85546875" customWidth="1"/>
    <col min="7681" max="7681" width="4.28515625" customWidth="1"/>
    <col min="7682" max="7682" width="5.7109375" customWidth="1"/>
    <col min="7683" max="7683" width="6.140625" customWidth="1"/>
    <col min="7684" max="7684" width="6.7109375" customWidth="1"/>
    <col min="7685" max="7685" width="4.42578125" customWidth="1"/>
    <col min="7686" max="7686" width="25" customWidth="1"/>
    <col min="7687" max="7687" width="10" customWidth="1"/>
    <col min="7688" max="7688" width="0" hidden="1" customWidth="1"/>
    <col min="7689" max="7690" width="9.7109375" bestFit="1" customWidth="1"/>
    <col min="7691" max="7691" width="11" customWidth="1"/>
    <col min="7692" max="7692" width="9.85546875" bestFit="1" customWidth="1"/>
    <col min="7936" max="7936" width="0.85546875" customWidth="1"/>
    <col min="7937" max="7937" width="4.28515625" customWidth="1"/>
    <col min="7938" max="7938" width="5.7109375" customWidth="1"/>
    <col min="7939" max="7939" width="6.140625" customWidth="1"/>
    <col min="7940" max="7940" width="6.7109375" customWidth="1"/>
    <col min="7941" max="7941" width="4.42578125" customWidth="1"/>
    <col min="7942" max="7942" width="25" customWidth="1"/>
    <col min="7943" max="7943" width="10" customWidth="1"/>
    <col min="7944" max="7944" width="0" hidden="1" customWidth="1"/>
    <col min="7945" max="7946" width="9.7109375" bestFit="1" customWidth="1"/>
    <col min="7947" max="7947" width="11" customWidth="1"/>
    <col min="7948" max="7948" width="9.85546875" bestFit="1" customWidth="1"/>
    <col min="8192" max="8192" width="0.85546875" customWidth="1"/>
    <col min="8193" max="8193" width="4.28515625" customWidth="1"/>
    <col min="8194" max="8194" width="5.7109375" customWidth="1"/>
    <col min="8195" max="8195" width="6.140625" customWidth="1"/>
    <col min="8196" max="8196" width="6.7109375" customWidth="1"/>
    <col min="8197" max="8197" width="4.42578125" customWidth="1"/>
    <col min="8198" max="8198" width="25" customWidth="1"/>
    <col min="8199" max="8199" width="10" customWidth="1"/>
    <col min="8200" max="8200" width="0" hidden="1" customWidth="1"/>
    <col min="8201" max="8202" width="9.7109375" bestFit="1" customWidth="1"/>
    <col min="8203" max="8203" width="11" customWidth="1"/>
    <col min="8204" max="8204" width="9.85546875" bestFit="1" customWidth="1"/>
    <col min="8448" max="8448" width="0.85546875" customWidth="1"/>
    <col min="8449" max="8449" width="4.28515625" customWidth="1"/>
    <col min="8450" max="8450" width="5.7109375" customWidth="1"/>
    <col min="8451" max="8451" width="6.140625" customWidth="1"/>
    <col min="8452" max="8452" width="6.7109375" customWidth="1"/>
    <col min="8453" max="8453" width="4.42578125" customWidth="1"/>
    <col min="8454" max="8454" width="25" customWidth="1"/>
    <col min="8455" max="8455" width="10" customWidth="1"/>
    <col min="8456" max="8456" width="0" hidden="1" customWidth="1"/>
    <col min="8457" max="8458" width="9.7109375" bestFit="1" customWidth="1"/>
    <col min="8459" max="8459" width="11" customWidth="1"/>
    <col min="8460" max="8460" width="9.85546875" bestFit="1" customWidth="1"/>
    <col min="8704" max="8704" width="0.85546875" customWidth="1"/>
    <col min="8705" max="8705" width="4.28515625" customWidth="1"/>
    <col min="8706" max="8706" width="5.7109375" customWidth="1"/>
    <col min="8707" max="8707" width="6.140625" customWidth="1"/>
    <col min="8708" max="8708" width="6.7109375" customWidth="1"/>
    <col min="8709" max="8709" width="4.42578125" customWidth="1"/>
    <col min="8710" max="8710" width="25" customWidth="1"/>
    <col min="8711" max="8711" width="10" customWidth="1"/>
    <col min="8712" max="8712" width="0" hidden="1" customWidth="1"/>
    <col min="8713" max="8714" width="9.7109375" bestFit="1" customWidth="1"/>
    <col min="8715" max="8715" width="11" customWidth="1"/>
    <col min="8716" max="8716" width="9.85546875" bestFit="1" customWidth="1"/>
    <col min="8960" max="8960" width="0.85546875" customWidth="1"/>
    <col min="8961" max="8961" width="4.28515625" customWidth="1"/>
    <col min="8962" max="8962" width="5.7109375" customWidth="1"/>
    <col min="8963" max="8963" width="6.140625" customWidth="1"/>
    <col min="8964" max="8964" width="6.7109375" customWidth="1"/>
    <col min="8965" max="8965" width="4.42578125" customWidth="1"/>
    <col min="8966" max="8966" width="25" customWidth="1"/>
    <col min="8967" max="8967" width="10" customWidth="1"/>
    <col min="8968" max="8968" width="0" hidden="1" customWidth="1"/>
    <col min="8969" max="8970" width="9.7109375" bestFit="1" customWidth="1"/>
    <col min="8971" max="8971" width="11" customWidth="1"/>
    <col min="8972" max="8972" width="9.85546875" bestFit="1" customWidth="1"/>
    <col min="9216" max="9216" width="0.85546875" customWidth="1"/>
    <col min="9217" max="9217" width="4.28515625" customWidth="1"/>
    <col min="9218" max="9218" width="5.7109375" customWidth="1"/>
    <col min="9219" max="9219" width="6.140625" customWidth="1"/>
    <col min="9220" max="9220" width="6.7109375" customWidth="1"/>
    <col min="9221" max="9221" width="4.42578125" customWidth="1"/>
    <col min="9222" max="9222" width="25" customWidth="1"/>
    <col min="9223" max="9223" width="10" customWidth="1"/>
    <col min="9224" max="9224" width="0" hidden="1" customWidth="1"/>
    <col min="9225" max="9226" width="9.7109375" bestFit="1" customWidth="1"/>
    <col min="9227" max="9227" width="11" customWidth="1"/>
    <col min="9228" max="9228" width="9.85546875" bestFit="1" customWidth="1"/>
    <col min="9472" max="9472" width="0.85546875" customWidth="1"/>
    <col min="9473" max="9473" width="4.28515625" customWidth="1"/>
    <col min="9474" max="9474" width="5.7109375" customWidth="1"/>
    <col min="9475" max="9475" width="6.140625" customWidth="1"/>
    <col min="9476" max="9476" width="6.7109375" customWidth="1"/>
    <col min="9477" max="9477" width="4.42578125" customWidth="1"/>
    <col min="9478" max="9478" width="25" customWidth="1"/>
    <col min="9479" max="9479" width="10" customWidth="1"/>
    <col min="9480" max="9480" width="0" hidden="1" customWidth="1"/>
    <col min="9481" max="9482" width="9.7109375" bestFit="1" customWidth="1"/>
    <col min="9483" max="9483" width="11" customWidth="1"/>
    <col min="9484" max="9484" width="9.85546875" bestFit="1" customWidth="1"/>
    <col min="9728" max="9728" width="0.85546875" customWidth="1"/>
    <col min="9729" max="9729" width="4.28515625" customWidth="1"/>
    <col min="9730" max="9730" width="5.7109375" customWidth="1"/>
    <col min="9731" max="9731" width="6.140625" customWidth="1"/>
    <col min="9732" max="9732" width="6.7109375" customWidth="1"/>
    <col min="9733" max="9733" width="4.42578125" customWidth="1"/>
    <col min="9734" max="9734" width="25" customWidth="1"/>
    <col min="9735" max="9735" width="10" customWidth="1"/>
    <col min="9736" max="9736" width="0" hidden="1" customWidth="1"/>
    <col min="9737" max="9738" width="9.7109375" bestFit="1" customWidth="1"/>
    <col min="9739" max="9739" width="11" customWidth="1"/>
    <col min="9740" max="9740" width="9.85546875" bestFit="1" customWidth="1"/>
    <col min="9984" max="9984" width="0.85546875" customWidth="1"/>
    <col min="9985" max="9985" width="4.28515625" customWidth="1"/>
    <col min="9986" max="9986" width="5.7109375" customWidth="1"/>
    <col min="9987" max="9987" width="6.140625" customWidth="1"/>
    <col min="9988" max="9988" width="6.7109375" customWidth="1"/>
    <col min="9989" max="9989" width="4.42578125" customWidth="1"/>
    <col min="9990" max="9990" width="25" customWidth="1"/>
    <col min="9991" max="9991" width="10" customWidth="1"/>
    <col min="9992" max="9992" width="0" hidden="1" customWidth="1"/>
    <col min="9993" max="9994" width="9.7109375" bestFit="1" customWidth="1"/>
    <col min="9995" max="9995" width="11" customWidth="1"/>
    <col min="9996" max="9996" width="9.85546875" bestFit="1" customWidth="1"/>
    <col min="10240" max="10240" width="0.85546875" customWidth="1"/>
    <col min="10241" max="10241" width="4.28515625" customWidth="1"/>
    <col min="10242" max="10242" width="5.7109375" customWidth="1"/>
    <col min="10243" max="10243" width="6.140625" customWidth="1"/>
    <col min="10244" max="10244" width="6.7109375" customWidth="1"/>
    <col min="10245" max="10245" width="4.42578125" customWidth="1"/>
    <col min="10246" max="10246" width="25" customWidth="1"/>
    <col min="10247" max="10247" width="10" customWidth="1"/>
    <col min="10248" max="10248" width="0" hidden="1" customWidth="1"/>
    <col min="10249" max="10250" width="9.7109375" bestFit="1" customWidth="1"/>
    <col min="10251" max="10251" width="11" customWidth="1"/>
    <col min="10252" max="10252" width="9.85546875" bestFit="1" customWidth="1"/>
    <col min="10496" max="10496" width="0.85546875" customWidth="1"/>
    <col min="10497" max="10497" width="4.28515625" customWidth="1"/>
    <col min="10498" max="10498" width="5.7109375" customWidth="1"/>
    <col min="10499" max="10499" width="6.140625" customWidth="1"/>
    <col min="10500" max="10500" width="6.7109375" customWidth="1"/>
    <col min="10501" max="10501" width="4.42578125" customWidth="1"/>
    <col min="10502" max="10502" width="25" customWidth="1"/>
    <col min="10503" max="10503" width="10" customWidth="1"/>
    <col min="10504" max="10504" width="0" hidden="1" customWidth="1"/>
    <col min="10505" max="10506" width="9.7109375" bestFit="1" customWidth="1"/>
    <col min="10507" max="10507" width="11" customWidth="1"/>
    <col min="10508" max="10508" width="9.85546875" bestFit="1" customWidth="1"/>
    <col min="10752" max="10752" width="0.85546875" customWidth="1"/>
    <col min="10753" max="10753" width="4.28515625" customWidth="1"/>
    <col min="10754" max="10754" width="5.7109375" customWidth="1"/>
    <col min="10755" max="10755" width="6.140625" customWidth="1"/>
    <col min="10756" max="10756" width="6.7109375" customWidth="1"/>
    <col min="10757" max="10757" width="4.42578125" customWidth="1"/>
    <col min="10758" max="10758" width="25" customWidth="1"/>
    <col min="10759" max="10759" width="10" customWidth="1"/>
    <col min="10760" max="10760" width="0" hidden="1" customWidth="1"/>
    <col min="10761" max="10762" width="9.7109375" bestFit="1" customWidth="1"/>
    <col min="10763" max="10763" width="11" customWidth="1"/>
    <col min="10764" max="10764" width="9.85546875" bestFit="1" customWidth="1"/>
    <col min="11008" max="11008" width="0.85546875" customWidth="1"/>
    <col min="11009" max="11009" width="4.28515625" customWidth="1"/>
    <col min="11010" max="11010" width="5.7109375" customWidth="1"/>
    <col min="11011" max="11011" width="6.140625" customWidth="1"/>
    <col min="11012" max="11012" width="6.7109375" customWidth="1"/>
    <col min="11013" max="11013" width="4.42578125" customWidth="1"/>
    <col min="11014" max="11014" width="25" customWidth="1"/>
    <col min="11015" max="11015" width="10" customWidth="1"/>
    <col min="11016" max="11016" width="0" hidden="1" customWidth="1"/>
    <col min="11017" max="11018" width="9.7109375" bestFit="1" customWidth="1"/>
    <col min="11019" max="11019" width="11" customWidth="1"/>
    <col min="11020" max="11020" width="9.85546875" bestFit="1" customWidth="1"/>
    <col min="11264" max="11264" width="0.85546875" customWidth="1"/>
    <col min="11265" max="11265" width="4.28515625" customWidth="1"/>
    <col min="11266" max="11266" width="5.7109375" customWidth="1"/>
    <col min="11267" max="11267" width="6.140625" customWidth="1"/>
    <col min="11268" max="11268" width="6.7109375" customWidth="1"/>
    <col min="11269" max="11269" width="4.42578125" customWidth="1"/>
    <col min="11270" max="11270" width="25" customWidth="1"/>
    <col min="11271" max="11271" width="10" customWidth="1"/>
    <col min="11272" max="11272" width="0" hidden="1" customWidth="1"/>
    <col min="11273" max="11274" width="9.7109375" bestFit="1" customWidth="1"/>
    <col min="11275" max="11275" width="11" customWidth="1"/>
    <col min="11276" max="11276" width="9.85546875" bestFit="1" customWidth="1"/>
    <col min="11520" max="11520" width="0.85546875" customWidth="1"/>
    <col min="11521" max="11521" width="4.28515625" customWidth="1"/>
    <col min="11522" max="11522" width="5.7109375" customWidth="1"/>
    <col min="11523" max="11523" width="6.140625" customWidth="1"/>
    <col min="11524" max="11524" width="6.7109375" customWidth="1"/>
    <col min="11525" max="11525" width="4.42578125" customWidth="1"/>
    <col min="11526" max="11526" width="25" customWidth="1"/>
    <col min="11527" max="11527" width="10" customWidth="1"/>
    <col min="11528" max="11528" width="0" hidden="1" customWidth="1"/>
    <col min="11529" max="11530" width="9.7109375" bestFit="1" customWidth="1"/>
    <col min="11531" max="11531" width="11" customWidth="1"/>
    <col min="11532" max="11532" width="9.85546875" bestFit="1" customWidth="1"/>
    <col min="11776" max="11776" width="0.85546875" customWidth="1"/>
    <col min="11777" max="11777" width="4.28515625" customWidth="1"/>
    <col min="11778" max="11778" width="5.7109375" customWidth="1"/>
    <col min="11779" max="11779" width="6.140625" customWidth="1"/>
    <col min="11780" max="11780" width="6.7109375" customWidth="1"/>
    <col min="11781" max="11781" width="4.42578125" customWidth="1"/>
    <col min="11782" max="11782" width="25" customWidth="1"/>
    <col min="11783" max="11783" width="10" customWidth="1"/>
    <col min="11784" max="11784" width="0" hidden="1" customWidth="1"/>
    <col min="11785" max="11786" width="9.7109375" bestFit="1" customWidth="1"/>
    <col min="11787" max="11787" width="11" customWidth="1"/>
    <col min="11788" max="11788" width="9.85546875" bestFit="1" customWidth="1"/>
    <col min="12032" max="12032" width="0.85546875" customWidth="1"/>
    <col min="12033" max="12033" width="4.28515625" customWidth="1"/>
    <col min="12034" max="12034" width="5.7109375" customWidth="1"/>
    <col min="12035" max="12035" width="6.140625" customWidth="1"/>
    <col min="12036" max="12036" width="6.7109375" customWidth="1"/>
    <col min="12037" max="12037" width="4.42578125" customWidth="1"/>
    <col min="12038" max="12038" width="25" customWidth="1"/>
    <col min="12039" max="12039" width="10" customWidth="1"/>
    <col min="12040" max="12040" width="0" hidden="1" customWidth="1"/>
    <col min="12041" max="12042" width="9.7109375" bestFit="1" customWidth="1"/>
    <col min="12043" max="12043" width="11" customWidth="1"/>
    <col min="12044" max="12044" width="9.85546875" bestFit="1" customWidth="1"/>
    <col min="12288" max="12288" width="0.85546875" customWidth="1"/>
    <col min="12289" max="12289" width="4.28515625" customWidth="1"/>
    <col min="12290" max="12290" width="5.7109375" customWidth="1"/>
    <col min="12291" max="12291" width="6.140625" customWidth="1"/>
    <col min="12292" max="12292" width="6.7109375" customWidth="1"/>
    <col min="12293" max="12293" width="4.42578125" customWidth="1"/>
    <col min="12294" max="12294" width="25" customWidth="1"/>
    <col min="12295" max="12295" width="10" customWidth="1"/>
    <col min="12296" max="12296" width="0" hidden="1" customWidth="1"/>
    <col min="12297" max="12298" width="9.7109375" bestFit="1" customWidth="1"/>
    <col min="12299" max="12299" width="11" customWidth="1"/>
    <col min="12300" max="12300" width="9.85546875" bestFit="1" customWidth="1"/>
    <col min="12544" max="12544" width="0.85546875" customWidth="1"/>
    <col min="12545" max="12545" width="4.28515625" customWidth="1"/>
    <col min="12546" max="12546" width="5.7109375" customWidth="1"/>
    <col min="12547" max="12547" width="6.140625" customWidth="1"/>
    <col min="12548" max="12548" width="6.7109375" customWidth="1"/>
    <col min="12549" max="12549" width="4.42578125" customWidth="1"/>
    <col min="12550" max="12550" width="25" customWidth="1"/>
    <col min="12551" max="12551" width="10" customWidth="1"/>
    <col min="12552" max="12552" width="0" hidden="1" customWidth="1"/>
    <col min="12553" max="12554" width="9.7109375" bestFit="1" customWidth="1"/>
    <col min="12555" max="12555" width="11" customWidth="1"/>
    <col min="12556" max="12556" width="9.85546875" bestFit="1" customWidth="1"/>
    <col min="12800" max="12800" width="0.85546875" customWidth="1"/>
    <col min="12801" max="12801" width="4.28515625" customWidth="1"/>
    <col min="12802" max="12802" width="5.7109375" customWidth="1"/>
    <col min="12803" max="12803" width="6.140625" customWidth="1"/>
    <col min="12804" max="12804" width="6.7109375" customWidth="1"/>
    <col min="12805" max="12805" width="4.42578125" customWidth="1"/>
    <col min="12806" max="12806" width="25" customWidth="1"/>
    <col min="12807" max="12807" width="10" customWidth="1"/>
    <col min="12808" max="12808" width="0" hidden="1" customWidth="1"/>
    <col min="12809" max="12810" width="9.7109375" bestFit="1" customWidth="1"/>
    <col min="12811" max="12811" width="11" customWidth="1"/>
    <col min="12812" max="12812" width="9.85546875" bestFit="1" customWidth="1"/>
    <col min="13056" max="13056" width="0.85546875" customWidth="1"/>
    <col min="13057" max="13057" width="4.28515625" customWidth="1"/>
    <col min="13058" max="13058" width="5.7109375" customWidth="1"/>
    <col min="13059" max="13059" width="6.140625" customWidth="1"/>
    <col min="13060" max="13060" width="6.7109375" customWidth="1"/>
    <col min="13061" max="13061" width="4.42578125" customWidth="1"/>
    <col min="13062" max="13062" width="25" customWidth="1"/>
    <col min="13063" max="13063" width="10" customWidth="1"/>
    <col min="13064" max="13064" width="0" hidden="1" customWidth="1"/>
    <col min="13065" max="13066" width="9.7109375" bestFit="1" customWidth="1"/>
    <col min="13067" max="13067" width="11" customWidth="1"/>
    <col min="13068" max="13068" width="9.85546875" bestFit="1" customWidth="1"/>
    <col min="13312" max="13312" width="0.85546875" customWidth="1"/>
    <col min="13313" max="13313" width="4.28515625" customWidth="1"/>
    <col min="13314" max="13314" width="5.7109375" customWidth="1"/>
    <col min="13315" max="13315" width="6.140625" customWidth="1"/>
    <col min="13316" max="13316" width="6.7109375" customWidth="1"/>
    <col min="13317" max="13317" width="4.42578125" customWidth="1"/>
    <col min="13318" max="13318" width="25" customWidth="1"/>
    <col min="13319" max="13319" width="10" customWidth="1"/>
    <col min="13320" max="13320" width="0" hidden="1" customWidth="1"/>
    <col min="13321" max="13322" width="9.7109375" bestFit="1" customWidth="1"/>
    <col min="13323" max="13323" width="11" customWidth="1"/>
    <col min="13324" max="13324" width="9.85546875" bestFit="1" customWidth="1"/>
    <col min="13568" max="13568" width="0.85546875" customWidth="1"/>
    <col min="13569" max="13569" width="4.28515625" customWidth="1"/>
    <col min="13570" max="13570" width="5.7109375" customWidth="1"/>
    <col min="13571" max="13571" width="6.140625" customWidth="1"/>
    <col min="13572" max="13572" width="6.7109375" customWidth="1"/>
    <col min="13573" max="13573" width="4.42578125" customWidth="1"/>
    <col min="13574" max="13574" width="25" customWidth="1"/>
    <col min="13575" max="13575" width="10" customWidth="1"/>
    <col min="13576" max="13576" width="0" hidden="1" customWidth="1"/>
    <col min="13577" max="13578" width="9.7109375" bestFit="1" customWidth="1"/>
    <col min="13579" max="13579" width="11" customWidth="1"/>
    <col min="13580" max="13580" width="9.85546875" bestFit="1" customWidth="1"/>
    <col min="13824" max="13824" width="0.85546875" customWidth="1"/>
    <col min="13825" max="13825" width="4.28515625" customWidth="1"/>
    <col min="13826" max="13826" width="5.7109375" customWidth="1"/>
    <col min="13827" max="13827" width="6.140625" customWidth="1"/>
    <col min="13828" max="13828" width="6.7109375" customWidth="1"/>
    <col min="13829" max="13829" width="4.42578125" customWidth="1"/>
    <col min="13830" max="13830" width="25" customWidth="1"/>
    <col min="13831" max="13831" width="10" customWidth="1"/>
    <col min="13832" max="13832" width="0" hidden="1" customWidth="1"/>
    <col min="13833" max="13834" width="9.7109375" bestFit="1" customWidth="1"/>
    <col min="13835" max="13835" width="11" customWidth="1"/>
    <col min="13836" max="13836" width="9.85546875" bestFit="1" customWidth="1"/>
    <col min="14080" max="14080" width="0.85546875" customWidth="1"/>
    <col min="14081" max="14081" width="4.28515625" customWidth="1"/>
    <col min="14082" max="14082" width="5.7109375" customWidth="1"/>
    <col min="14083" max="14083" width="6.140625" customWidth="1"/>
    <col min="14084" max="14084" width="6.7109375" customWidth="1"/>
    <col min="14085" max="14085" width="4.42578125" customWidth="1"/>
    <col min="14086" max="14086" width="25" customWidth="1"/>
    <col min="14087" max="14087" width="10" customWidth="1"/>
    <col min="14088" max="14088" width="0" hidden="1" customWidth="1"/>
    <col min="14089" max="14090" width="9.7109375" bestFit="1" customWidth="1"/>
    <col min="14091" max="14091" width="11" customWidth="1"/>
    <col min="14092" max="14092" width="9.85546875" bestFit="1" customWidth="1"/>
    <col min="14336" max="14336" width="0.85546875" customWidth="1"/>
    <col min="14337" max="14337" width="4.28515625" customWidth="1"/>
    <col min="14338" max="14338" width="5.7109375" customWidth="1"/>
    <col min="14339" max="14339" width="6.140625" customWidth="1"/>
    <col min="14340" max="14340" width="6.7109375" customWidth="1"/>
    <col min="14341" max="14341" width="4.42578125" customWidth="1"/>
    <col min="14342" max="14342" width="25" customWidth="1"/>
    <col min="14343" max="14343" width="10" customWidth="1"/>
    <col min="14344" max="14344" width="0" hidden="1" customWidth="1"/>
    <col min="14345" max="14346" width="9.7109375" bestFit="1" customWidth="1"/>
    <col min="14347" max="14347" width="11" customWidth="1"/>
    <col min="14348" max="14348" width="9.85546875" bestFit="1" customWidth="1"/>
    <col min="14592" max="14592" width="0.85546875" customWidth="1"/>
    <col min="14593" max="14593" width="4.28515625" customWidth="1"/>
    <col min="14594" max="14594" width="5.7109375" customWidth="1"/>
    <col min="14595" max="14595" width="6.140625" customWidth="1"/>
    <col min="14596" max="14596" width="6.7109375" customWidth="1"/>
    <col min="14597" max="14597" width="4.42578125" customWidth="1"/>
    <col min="14598" max="14598" width="25" customWidth="1"/>
    <col min="14599" max="14599" width="10" customWidth="1"/>
    <col min="14600" max="14600" width="0" hidden="1" customWidth="1"/>
    <col min="14601" max="14602" width="9.7109375" bestFit="1" customWidth="1"/>
    <col min="14603" max="14603" width="11" customWidth="1"/>
    <col min="14604" max="14604" width="9.85546875" bestFit="1" customWidth="1"/>
    <col min="14848" max="14848" width="0.85546875" customWidth="1"/>
    <col min="14849" max="14849" width="4.28515625" customWidth="1"/>
    <col min="14850" max="14850" width="5.7109375" customWidth="1"/>
    <col min="14851" max="14851" width="6.140625" customWidth="1"/>
    <col min="14852" max="14852" width="6.7109375" customWidth="1"/>
    <col min="14853" max="14853" width="4.42578125" customWidth="1"/>
    <col min="14854" max="14854" width="25" customWidth="1"/>
    <col min="14855" max="14855" width="10" customWidth="1"/>
    <col min="14856" max="14856" width="0" hidden="1" customWidth="1"/>
    <col min="14857" max="14858" width="9.7109375" bestFit="1" customWidth="1"/>
    <col min="14859" max="14859" width="11" customWidth="1"/>
    <col min="14860" max="14860" width="9.85546875" bestFit="1" customWidth="1"/>
    <col min="15104" max="15104" width="0.85546875" customWidth="1"/>
    <col min="15105" max="15105" width="4.28515625" customWidth="1"/>
    <col min="15106" max="15106" width="5.7109375" customWidth="1"/>
    <col min="15107" max="15107" width="6.140625" customWidth="1"/>
    <col min="15108" max="15108" width="6.7109375" customWidth="1"/>
    <col min="15109" max="15109" width="4.42578125" customWidth="1"/>
    <col min="15110" max="15110" width="25" customWidth="1"/>
    <col min="15111" max="15111" width="10" customWidth="1"/>
    <col min="15112" max="15112" width="0" hidden="1" customWidth="1"/>
    <col min="15113" max="15114" width="9.7109375" bestFit="1" customWidth="1"/>
    <col min="15115" max="15115" width="11" customWidth="1"/>
    <col min="15116" max="15116" width="9.85546875" bestFit="1" customWidth="1"/>
    <col min="15360" max="15360" width="0.85546875" customWidth="1"/>
    <col min="15361" max="15361" width="4.28515625" customWidth="1"/>
    <col min="15362" max="15362" width="5.7109375" customWidth="1"/>
    <col min="15363" max="15363" width="6.140625" customWidth="1"/>
    <col min="15364" max="15364" width="6.7109375" customWidth="1"/>
    <col min="15365" max="15365" width="4.42578125" customWidth="1"/>
    <col min="15366" max="15366" width="25" customWidth="1"/>
    <col min="15367" max="15367" width="10" customWidth="1"/>
    <col min="15368" max="15368" width="0" hidden="1" customWidth="1"/>
    <col min="15369" max="15370" width="9.7109375" bestFit="1" customWidth="1"/>
    <col min="15371" max="15371" width="11" customWidth="1"/>
    <col min="15372" max="15372" width="9.85546875" bestFit="1" customWidth="1"/>
    <col min="15616" max="15616" width="0.85546875" customWidth="1"/>
    <col min="15617" max="15617" width="4.28515625" customWidth="1"/>
    <col min="15618" max="15618" width="5.7109375" customWidth="1"/>
    <col min="15619" max="15619" width="6.140625" customWidth="1"/>
    <col min="15620" max="15620" width="6.7109375" customWidth="1"/>
    <col min="15621" max="15621" width="4.42578125" customWidth="1"/>
    <col min="15622" max="15622" width="25" customWidth="1"/>
    <col min="15623" max="15623" width="10" customWidth="1"/>
    <col min="15624" max="15624" width="0" hidden="1" customWidth="1"/>
    <col min="15625" max="15626" width="9.7109375" bestFit="1" customWidth="1"/>
    <col min="15627" max="15627" width="11" customWidth="1"/>
    <col min="15628" max="15628" width="9.85546875" bestFit="1" customWidth="1"/>
    <col min="15872" max="15872" width="0.85546875" customWidth="1"/>
    <col min="15873" max="15873" width="4.28515625" customWidth="1"/>
    <col min="15874" max="15874" width="5.7109375" customWidth="1"/>
    <col min="15875" max="15875" width="6.140625" customWidth="1"/>
    <col min="15876" max="15876" width="6.7109375" customWidth="1"/>
    <col min="15877" max="15877" width="4.42578125" customWidth="1"/>
    <col min="15878" max="15878" width="25" customWidth="1"/>
    <col min="15879" max="15879" width="10" customWidth="1"/>
    <col min="15880" max="15880" width="0" hidden="1" customWidth="1"/>
    <col min="15881" max="15882" width="9.7109375" bestFit="1" customWidth="1"/>
    <col min="15883" max="15883" width="11" customWidth="1"/>
    <col min="15884" max="15884" width="9.85546875" bestFit="1" customWidth="1"/>
    <col min="16128" max="16128" width="0.85546875" customWidth="1"/>
    <col min="16129" max="16129" width="4.28515625" customWidth="1"/>
    <col min="16130" max="16130" width="5.7109375" customWidth="1"/>
    <col min="16131" max="16131" width="6.140625" customWidth="1"/>
    <col min="16132" max="16132" width="6.7109375" customWidth="1"/>
    <col min="16133" max="16133" width="4.42578125" customWidth="1"/>
    <col min="16134" max="16134" width="25" customWidth="1"/>
    <col min="16135" max="16135" width="10" customWidth="1"/>
    <col min="16136" max="16136" width="0" hidden="1" customWidth="1"/>
    <col min="16137" max="16138" width="9.7109375" bestFit="1" customWidth="1"/>
    <col min="16139" max="16139" width="11" customWidth="1"/>
    <col min="16140" max="16140" width="9.85546875" bestFit="1" customWidth="1"/>
  </cols>
  <sheetData>
    <row r="1" spans="2:14" ht="15.75" thickBot="1" x14ac:dyDescent="0.3"/>
    <row r="2" spans="2:14" ht="15.75" hidden="1" thickBot="1" x14ac:dyDescent="0.3"/>
    <row r="3" spans="2:14" ht="18.75" x14ac:dyDescent="0.3">
      <c r="B3" s="235" t="s">
        <v>274</v>
      </c>
      <c r="C3" s="236"/>
      <c r="D3" s="236"/>
      <c r="E3" s="236"/>
      <c r="F3" s="314"/>
      <c r="G3" s="314"/>
      <c r="H3" s="314"/>
      <c r="I3" s="572"/>
      <c r="J3" s="237"/>
      <c r="K3" s="237"/>
      <c r="L3" s="237"/>
      <c r="M3" s="237"/>
      <c r="N3" s="237"/>
    </row>
    <row r="4" spans="2:14" ht="51.75" thickBot="1" x14ac:dyDescent="0.3">
      <c r="B4" s="1074" t="s">
        <v>0</v>
      </c>
      <c r="C4" s="1075"/>
      <c r="D4" s="1075"/>
      <c r="E4" s="1075"/>
      <c r="F4" s="1075"/>
      <c r="G4" s="1076"/>
      <c r="H4" s="866" t="s">
        <v>416</v>
      </c>
      <c r="I4" s="866" t="s">
        <v>417</v>
      </c>
      <c r="J4" s="867" t="s">
        <v>418</v>
      </c>
      <c r="K4" s="868" t="s">
        <v>403</v>
      </c>
      <c r="L4" s="868" t="s">
        <v>419</v>
      </c>
      <c r="M4" s="868" t="s">
        <v>420</v>
      </c>
      <c r="N4" s="868" t="s">
        <v>421</v>
      </c>
    </row>
    <row r="5" spans="2:14" s="7" customFormat="1" ht="33.75" x14ac:dyDescent="0.25">
      <c r="B5" s="471" t="s">
        <v>200</v>
      </c>
      <c r="C5" s="472" t="s">
        <v>201</v>
      </c>
      <c r="D5" s="473" t="s">
        <v>202</v>
      </c>
      <c r="E5" s="473" t="s">
        <v>203</v>
      </c>
      <c r="F5" s="473" t="s">
        <v>228</v>
      </c>
      <c r="G5" s="474" t="s">
        <v>205</v>
      </c>
      <c r="H5" s="524">
        <f>H6+H8+H14</f>
        <v>34653.79</v>
      </c>
      <c r="I5" s="504">
        <f>I6+I8+I14</f>
        <v>40049.480000000003</v>
      </c>
      <c r="J5" s="504">
        <f>J8+J14</f>
        <v>47755.32</v>
      </c>
      <c r="K5" s="504">
        <f>K8+K14</f>
        <v>47756.32</v>
      </c>
      <c r="L5" s="504">
        <f t="shared" ref="L5:N5" si="0">L8+L14</f>
        <v>41100</v>
      </c>
      <c r="M5" s="504">
        <f t="shared" si="0"/>
        <v>41400</v>
      </c>
      <c r="N5" s="504">
        <f t="shared" si="0"/>
        <v>41400</v>
      </c>
    </row>
    <row r="6" spans="2:14" s="372" customFormat="1" ht="14.25" x14ac:dyDescent="0.2">
      <c r="B6" s="475"/>
      <c r="C6" s="245">
        <v>1</v>
      </c>
      <c r="D6" s="380"/>
      <c r="E6" s="442" t="s">
        <v>275</v>
      </c>
      <c r="F6" s="441"/>
      <c r="G6" s="441"/>
      <c r="H6" s="519"/>
      <c r="I6" s="422"/>
      <c r="J6" s="422"/>
      <c r="K6" s="422"/>
      <c r="L6" s="422"/>
      <c r="M6" s="422"/>
      <c r="N6" s="422"/>
    </row>
    <row r="7" spans="2:14" x14ac:dyDescent="0.25">
      <c r="B7" s="476"/>
      <c r="C7" s="209"/>
      <c r="D7" s="209"/>
      <c r="E7" s="130" t="s">
        <v>276</v>
      </c>
      <c r="F7" s="134"/>
      <c r="G7" s="132" t="s">
        <v>277</v>
      </c>
      <c r="H7" s="104"/>
      <c r="I7" s="76"/>
      <c r="J7" s="76"/>
      <c r="K7" s="76"/>
      <c r="L7" s="76"/>
      <c r="M7" s="209"/>
      <c r="N7" s="209"/>
    </row>
    <row r="8" spans="2:14" s="372" customFormat="1" ht="12.75" x14ac:dyDescent="0.2">
      <c r="B8" s="244"/>
      <c r="C8" s="245">
        <v>2</v>
      </c>
      <c r="D8" s="380"/>
      <c r="E8" s="449" t="s">
        <v>278</v>
      </c>
      <c r="F8" s="477"/>
      <c r="G8" s="477"/>
      <c r="H8" s="246">
        <f>SUM(H9+H12)</f>
        <v>34653.79</v>
      </c>
      <c r="I8" s="422">
        <f>I9+I12</f>
        <v>36393.18</v>
      </c>
      <c r="J8" s="422">
        <f>SUM(J9+J12)</f>
        <v>37800</v>
      </c>
      <c r="K8" s="422">
        <f>SUM(K9+K12)</f>
        <v>37800</v>
      </c>
      <c r="L8" s="422">
        <f>SUM(L9+L12)</f>
        <v>41100</v>
      </c>
      <c r="M8" s="422">
        <f t="shared" ref="M8:N8" si="1">SUM(M9+M12)</f>
        <v>41400</v>
      </c>
      <c r="N8" s="422">
        <f t="shared" si="1"/>
        <v>41400</v>
      </c>
    </row>
    <row r="9" spans="2:14" s="7" customFormat="1" x14ac:dyDescent="0.25">
      <c r="B9" s="478"/>
      <c r="C9" s="479"/>
      <c r="D9" s="479"/>
      <c r="E9" s="93" t="s">
        <v>279</v>
      </c>
      <c r="F9" s="89">
        <v>630</v>
      </c>
      <c r="G9" s="123" t="s">
        <v>19</v>
      </c>
      <c r="H9" s="101">
        <f>SUM(H10:H11)</f>
        <v>33153.79</v>
      </c>
      <c r="I9" s="67">
        <f>SUM(I10:I11)</f>
        <v>34393.18</v>
      </c>
      <c r="J9" s="67">
        <f>SUM(J10:J11)</f>
        <v>35800</v>
      </c>
      <c r="K9" s="67">
        <f>SUM(K10:K11)</f>
        <v>35800</v>
      </c>
      <c r="L9" s="67">
        <f>SUM(L10:L11)</f>
        <v>39100</v>
      </c>
      <c r="M9" s="67">
        <f t="shared" ref="M9:N9" si="2">SUM(M10:M11)</f>
        <v>39100</v>
      </c>
      <c r="N9" s="67">
        <f t="shared" si="2"/>
        <v>39100</v>
      </c>
    </row>
    <row r="10" spans="2:14" s="7" customFormat="1" ht="26.25" x14ac:dyDescent="0.25">
      <c r="B10" s="478"/>
      <c r="C10" s="479"/>
      <c r="D10" s="479"/>
      <c r="E10" s="93" t="s">
        <v>279</v>
      </c>
      <c r="F10" s="131">
        <v>633</v>
      </c>
      <c r="G10" s="132" t="s">
        <v>103</v>
      </c>
      <c r="H10" s="104">
        <v>3214.09</v>
      </c>
      <c r="I10" s="68">
        <v>3571.78</v>
      </c>
      <c r="J10" s="92">
        <v>3800</v>
      </c>
      <c r="K10" s="92">
        <v>3800</v>
      </c>
      <c r="L10" s="92">
        <v>3800</v>
      </c>
      <c r="M10" s="92">
        <v>3800</v>
      </c>
      <c r="N10" s="92">
        <v>3800</v>
      </c>
    </row>
    <row r="11" spans="2:14" s="7" customFormat="1" ht="26.25" x14ac:dyDescent="0.25">
      <c r="B11" s="478"/>
      <c r="C11" s="479"/>
      <c r="D11" s="479"/>
      <c r="E11" s="93" t="s">
        <v>279</v>
      </c>
      <c r="F11" s="131">
        <v>637</v>
      </c>
      <c r="G11" s="132" t="s">
        <v>104</v>
      </c>
      <c r="H11" s="104">
        <v>29939.7</v>
      </c>
      <c r="I11" s="68">
        <v>30821.4</v>
      </c>
      <c r="J11" s="92">
        <v>32000</v>
      </c>
      <c r="K11" s="92">
        <v>32000</v>
      </c>
      <c r="L11" s="92">
        <v>35300</v>
      </c>
      <c r="M11" s="92">
        <v>35300</v>
      </c>
      <c r="N11" s="92">
        <v>35300</v>
      </c>
    </row>
    <row r="12" spans="2:14" s="7" customFormat="1" x14ac:dyDescent="0.25">
      <c r="B12" s="478"/>
      <c r="C12" s="479"/>
      <c r="D12" s="479"/>
      <c r="E12" s="93" t="s">
        <v>279</v>
      </c>
      <c r="F12" s="89">
        <v>640</v>
      </c>
      <c r="G12" s="128" t="s">
        <v>62</v>
      </c>
      <c r="H12" s="67">
        <f>SUM(H13)</f>
        <v>1500</v>
      </c>
      <c r="I12" s="67">
        <f>I13</f>
        <v>2000</v>
      </c>
      <c r="J12" s="67">
        <f>SUM(J13)</f>
        <v>2000</v>
      </c>
      <c r="K12" s="67">
        <f>SUM(K13)</f>
        <v>2000</v>
      </c>
      <c r="L12" s="67">
        <f>SUM(L13)</f>
        <v>2000</v>
      </c>
      <c r="M12" s="67">
        <f t="shared" ref="M12:N12" si="3">SUM(M13)</f>
        <v>2300</v>
      </c>
      <c r="N12" s="67">
        <f t="shared" si="3"/>
        <v>2300</v>
      </c>
    </row>
    <row r="13" spans="2:14" s="7" customFormat="1" ht="39" x14ac:dyDescent="0.25">
      <c r="B13" s="478"/>
      <c r="C13" s="479"/>
      <c r="D13" s="479"/>
      <c r="E13" s="93" t="s">
        <v>279</v>
      </c>
      <c r="F13" s="134">
        <v>642</v>
      </c>
      <c r="G13" s="132" t="s">
        <v>280</v>
      </c>
      <c r="H13" s="104">
        <v>1500</v>
      </c>
      <c r="I13" s="68">
        <v>2000</v>
      </c>
      <c r="J13" s="92">
        <v>2000</v>
      </c>
      <c r="K13" s="92">
        <v>2000</v>
      </c>
      <c r="L13" s="92">
        <v>2000</v>
      </c>
      <c r="M13" s="92">
        <v>2300</v>
      </c>
      <c r="N13" s="92">
        <v>2300</v>
      </c>
    </row>
    <row r="14" spans="2:14" s="372" customFormat="1" ht="14.25" x14ac:dyDescent="0.2">
      <c r="B14" s="475"/>
      <c r="C14" s="245">
        <v>3</v>
      </c>
      <c r="D14" s="291"/>
      <c r="E14" s="449" t="s">
        <v>281</v>
      </c>
      <c r="F14" s="477"/>
      <c r="G14" s="477"/>
      <c r="H14" s="246"/>
      <c r="I14" s="422">
        <f>I15+I17</f>
        <v>3656.3</v>
      </c>
      <c r="J14" s="422">
        <f>J15+J17</f>
        <v>9955.32</v>
      </c>
      <c r="K14" s="422">
        <f>K15+K17</f>
        <v>9956.32</v>
      </c>
      <c r="L14" s="422">
        <f>L15+L17</f>
        <v>0</v>
      </c>
      <c r="M14" s="422">
        <f t="shared" ref="M14:N14" si="4">M15+M17</f>
        <v>0</v>
      </c>
      <c r="N14" s="422">
        <f t="shared" si="4"/>
        <v>0</v>
      </c>
    </row>
    <row r="15" spans="2:14" s="7" customFormat="1" x14ac:dyDescent="0.25">
      <c r="B15" s="480"/>
      <c r="C15" s="481"/>
      <c r="D15" s="482">
        <v>1</v>
      </c>
      <c r="E15" s="483" t="s">
        <v>282</v>
      </c>
      <c r="F15" s="169"/>
      <c r="G15" s="169"/>
      <c r="H15" s="520"/>
      <c r="I15" s="484">
        <f>SUM(I16)</f>
        <v>94.08</v>
      </c>
      <c r="J15" s="484">
        <f>SUM(J16)</f>
        <v>117.6</v>
      </c>
      <c r="K15" s="484">
        <f>SUM(K16)</f>
        <v>118.6</v>
      </c>
      <c r="L15" s="484">
        <f>SUM(L16)</f>
        <v>0</v>
      </c>
      <c r="M15" s="484">
        <f t="shared" ref="M15:N15" si="5">SUM(M16)</f>
        <v>0</v>
      </c>
      <c r="N15" s="484">
        <f t="shared" si="5"/>
        <v>0</v>
      </c>
    </row>
    <row r="16" spans="2:14" s="7" customFormat="1" x14ac:dyDescent="0.25">
      <c r="B16" s="478"/>
      <c r="C16" s="479"/>
      <c r="D16" s="479"/>
      <c r="E16" s="93" t="s">
        <v>283</v>
      </c>
      <c r="F16" s="131">
        <v>640</v>
      </c>
      <c r="G16" s="93" t="s">
        <v>62</v>
      </c>
      <c r="H16" s="68">
        <v>0</v>
      </c>
      <c r="I16" s="68">
        <v>94.08</v>
      </c>
      <c r="J16" s="68">
        <v>117.6</v>
      </c>
      <c r="K16" s="68">
        <v>118.6</v>
      </c>
      <c r="L16" s="68">
        <v>0</v>
      </c>
      <c r="M16" s="68">
        <v>0</v>
      </c>
      <c r="N16" s="68">
        <v>0</v>
      </c>
    </row>
    <row r="17" spans="2:14" s="7" customFormat="1" x14ac:dyDescent="0.25">
      <c r="B17" s="480"/>
      <c r="C17" s="481"/>
      <c r="D17" s="485">
        <v>2</v>
      </c>
      <c r="E17" s="483" t="s">
        <v>284</v>
      </c>
      <c r="F17" s="169"/>
      <c r="G17" s="169"/>
      <c r="H17" s="520"/>
      <c r="I17" s="486">
        <f>SUM(I18:I21)</f>
        <v>3562.2200000000003</v>
      </c>
      <c r="J17" s="486">
        <f>SUM(J18:J21)</f>
        <v>9837.7199999999993</v>
      </c>
      <c r="K17" s="486">
        <f>SUM(K18:K21)</f>
        <v>9837.7199999999993</v>
      </c>
      <c r="L17" s="486">
        <f>SUM(L18:L21)</f>
        <v>0</v>
      </c>
      <c r="M17" s="486">
        <f t="shared" ref="M17:N17" si="6">SUM(M18:M21)</f>
        <v>0</v>
      </c>
      <c r="N17" s="486">
        <f t="shared" si="6"/>
        <v>0</v>
      </c>
    </row>
    <row r="18" spans="2:14" s="7" customFormat="1" ht="26.25" x14ac:dyDescent="0.25">
      <c r="B18" s="478"/>
      <c r="C18" s="479"/>
      <c r="D18" s="479"/>
      <c r="E18" s="93" t="s">
        <v>285</v>
      </c>
      <c r="F18" s="131">
        <v>610</v>
      </c>
      <c r="G18" s="132" t="s">
        <v>3</v>
      </c>
      <c r="H18" s="104">
        <v>0</v>
      </c>
      <c r="I18" s="68">
        <v>2672.73</v>
      </c>
      <c r="J18" s="68">
        <v>7290</v>
      </c>
      <c r="K18" s="68">
        <v>7290</v>
      </c>
      <c r="L18" s="68">
        <v>0</v>
      </c>
      <c r="M18" s="68">
        <v>0</v>
      </c>
      <c r="N18" s="68">
        <v>0</v>
      </c>
    </row>
    <row r="19" spans="2:14" ht="26.25" x14ac:dyDescent="0.25">
      <c r="B19" s="378"/>
      <c r="C19" s="209"/>
      <c r="D19" s="209"/>
      <c r="E19" s="93" t="s">
        <v>285</v>
      </c>
      <c r="F19" s="134">
        <v>620</v>
      </c>
      <c r="G19" s="132" t="s">
        <v>8</v>
      </c>
      <c r="H19" s="104">
        <v>0</v>
      </c>
      <c r="I19" s="76">
        <v>889.49</v>
      </c>
      <c r="J19" s="68">
        <v>2547.7199999999998</v>
      </c>
      <c r="K19" s="68">
        <v>2547.7199999999998</v>
      </c>
      <c r="L19" s="68">
        <v>0</v>
      </c>
      <c r="M19" s="68">
        <v>0</v>
      </c>
      <c r="N19" s="68">
        <v>0</v>
      </c>
    </row>
    <row r="20" spans="2:14" x14ac:dyDescent="0.25">
      <c r="B20" s="378"/>
      <c r="C20" s="209"/>
      <c r="D20" s="209"/>
      <c r="E20" s="93" t="s">
        <v>285</v>
      </c>
      <c r="F20" s="184">
        <v>642</v>
      </c>
      <c r="G20" s="94" t="s">
        <v>62</v>
      </c>
      <c r="H20" s="76"/>
      <c r="I20" s="76"/>
      <c r="J20" s="68"/>
      <c r="K20" s="68"/>
      <c r="L20" s="68"/>
      <c r="M20" s="209"/>
      <c r="N20" s="209"/>
    </row>
    <row r="21" spans="2:14" x14ac:dyDescent="0.25">
      <c r="B21" s="487"/>
      <c r="C21" s="488"/>
      <c r="D21" s="488"/>
      <c r="E21" s="489" t="s">
        <v>285</v>
      </c>
      <c r="F21" s="490">
        <v>630</v>
      </c>
      <c r="G21" s="491" t="s">
        <v>53</v>
      </c>
      <c r="H21" s="521"/>
      <c r="I21" s="76"/>
      <c r="J21" s="68"/>
      <c r="K21" s="68"/>
      <c r="L21" s="68"/>
      <c r="M21" s="209"/>
      <c r="N21" s="209"/>
    </row>
    <row r="22" spans="2:14" x14ac:dyDescent="0.25">
      <c r="B22" s="492"/>
      <c r="C22" s="8"/>
      <c r="D22" s="8"/>
      <c r="E22" s="8"/>
      <c r="F22" s="8"/>
      <c r="G22" s="8"/>
      <c r="H22" s="522"/>
      <c r="I22" s="76"/>
      <c r="J22"/>
      <c r="L22" s="310"/>
    </row>
    <row r="23" spans="2:14" x14ac:dyDescent="0.25">
      <c r="B23" s="1077" t="s">
        <v>106</v>
      </c>
      <c r="C23" s="1078"/>
      <c r="D23" s="1078"/>
      <c r="E23" s="1078"/>
      <c r="F23" s="1078"/>
      <c r="G23" s="1079"/>
      <c r="H23" s="523"/>
      <c r="I23" s="73"/>
      <c r="J23" s="73"/>
      <c r="K23" s="73"/>
      <c r="L23" s="73"/>
      <c r="M23" s="73"/>
      <c r="N23" s="73"/>
    </row>
    <row r="24" spans="2:14" ht="33.75" x14ac:dyDescent="0.25">
      <c r="B24" s="242" t="s">
        <v>200</v>
      </c>
      <c r="C24" s="240" t="s">
        <v>227</v>
      </c>
      <c r="D24" s="241" t="s">
        <v>202</v>
      </c>
      <c r="E24" s="241" t="s">
        <v>203</v>
      </c>
      <c r="F24" s="241" t="s">
        <v>228</v>
      </c>
      <c r="G24" s="242" t="s">
        <v>205</v>
      </c>
      <c r="H24" s="494"/>
      <c r="I24" s="333"/>
      <c r="J24" s="333"/>
      <c r="K24" s="333"/>
      <c r="L24" s="333"/>
      <c r="M24" s="333"/>
      <c r="N24" s="333"/>
    </row>
    <row r="25" spans="2:14" x14ac:dyDescent="0.25">
      <c r="H25" s="98"/>
      <c r="I25" s="76"/>
      <c r="J25"/>
      <c r="L25" s="310"/>
    </row>
    <row r="26" spans="2:14" ht="15.75" x14ac:dyDescent="0.25">
      <c r="B26" s="1080" t="s">
        <v>225</v>
      </c>
      <c r="C26" s="1081"/>
      <c r="D26" s="1081"/>
      <c r="E26" s="1081"/>
      <c r="F26" s="1081"/>
      <c r="G26" s="1082"/>
      <c r="H26" s="506">
        <f>H24+H5</f>
        <v>34653.79</v>
      </c>
      <c r="I26" s="849">
        <f>I5+I24</f>
        <v>40049.480000000003</v>
      </c>
      <c r="J26" s="246">
        <f t="shared" ref="J26:L26" si="7">J5+J24</f>
        <v>47755.32</v>
      </c>
      <c r="K26" s="246">
        <f t="shared" si="7"/>
        <v>47756.32</v>
      </c>
      <c r="L26" s="246">
        <f t="shared" si="7"/>
        <v>41100</v>
      </c>
      <c r="M26" s="246">
        <f t="shared" ref="M26:N26" si="8">M5+M24</f>
        <v>41400</v>
      </c>
      <c r="N26" s="246">
        <f t="shared" si="8"/>
        <v>41400</v>
      </c>
    </row>
  </sheetData>
  <mergeCells count="3">
    <mergeCell ref="B4:G4"/>
    <mergeCell ref="B23:G23"/>
    <mergeCell ref="B26:G26"/>
  </mergeCells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6"/>
  <sheetViews>
    <sheetView workbookViewId="0">
      <selection activeCell="C11" sqref="C11"/>
    </sheetView>
  </sheetViews>
  <sheetFormatPr defaultRowHeight="15" x14ac:dyDescent="0.25"/>
  <cols>
    <col min="1" max="1" width="1.140625" customWidth="1"/>
    <col min="2" max="2" width="46.5703125" customWidth="1"/>
    <col min="3" max="3" width="12.140625" customWidth="1"/>
    <col min="4" max="4" width="11.28515625" customWidth="1"/>
    <col min="5" max="5" width="12" customWidth="1"/>
    <col min="6" max="6" width="12.140625" customWidth="1"/>
    <col min="7" max="7" width="10.7109375" customWidth="1"/>
    <col min="8" max="8" width="11.28515625" customWidth="1"/>
    <col min="9" max="9" width="11.140625" customWidth="1"/>
    <col min="10" max="10" width="10.28515625" customWidth="1"/>
    <col min="11" max="11" width="11.85546875" customWidth="1"/>
    <col min="256" max="256" width="1.140625" customWidth="1"/>
    <col min="257" max="257" width="49.85546875" customWidth="1"/>
    <col min="258" max="258" width="11" customWidth="1"/>
    <col min="259" max="259" width="11.28515625" customWidth="1"/>
    <col min="260" max="260" width="10.7109375" customWidth="1"/>
    <col min="261" max="261" width="9.7109375" customWidth="1"/>
    <col min="262" max="262" width="10.7109375" customWidth="1"/>
    <col min="263" max="263" width="9.5703125" customWidth="1"/>
    <col min="264" max="264" width="9.85546875" customWidth="1"/>
    <col min="265" max="266" width="10.28515625" customWidth="1"/>
    <col min="267" max="267" width="0" hidden="1" customWidth="1"/>
    <col min="512" max="512" width="1.140625" customWidth="1"/>
    <col min="513" max="513" width="49.85546875" customWidth="1"/>
    <col min="514" max="514" width="11" customWidth="1"/>
    <col min="515" max="515" width="11.28515625" customWidth="1"/>
    <col min="516" max="516" width="10.7109375" customWidth="1"/>
    <col min="517" max="517" width="9.7109375" customWidth="1"/>
    <col min="518" max="518" width="10.7109375" customWidth="1"/>
    <col min="519" max="519" width="9.5703125" customWidth="1"/>
    <col min="520" max="520" width="9.85546875" customWidth="1"/>
    <col min="521" max="522" width="10.28515625" customWidth="1"/>
    <col min="523" max="523" width="0" hidden="1" customWidth="1"/>
    <col min="768" max="768" width="1.140625" customWidth="1"/>
    <col min="769" max="769" width="49.85546875" customWidth="1"/>
    <col min="770" max="770" width="11" customWidth="1"/>
    <col min="771" max="771" width="11.28515625" customWidth="1"/>
    <col min="772" max="772" width="10.7109375" customWidth="1"/>
    <col min="773" max="773" width="9.7109375" customWidth="1"/>
    <col min="774" max="774" width="10.7109375" customWidth="1"/>
    <col min="775" max="775" width="9.5703125" customWidth="1"/>
    <col min="776" max="776" width="9.85546875" customWidth="1"/>
    <col min="777" max="778" width="10.28515625" customWidth="1"/>
    <col min="779" max="779" width="0" hidden="1" customWidth="1"/>
    <col min="1024" max="1024" width="1.140625" customWidth="1"/>
    <col min="1025" max="1025" width="49.85546875" customWidth="1"/>
    <col min="1026" max="1026" width="11" customWidth="1"/>
    <col min="1027" max="1027" width="11.28515625" customWidth="1"/>
    <col min="1028" max="1028" width="10.7109375" customWidth="1"/>
    <col min="1029" max="1029" width="9.7109375" customWidth="1"/>
    <col min="1030" max="1030" width="10.7109375" customWidth="1"/>
    <col min="1031" max="1031" width="9.5703125" customWidth="1"/>
    <col min="1032" max="1032" width="9.85546875" customWidth="1"/>
    <col min="1033" max="1034" width="10.28515625" customWidth="1"/>
    <col min="1035" max="1035" width="0" hidden="1" customWidth="1"/>
    <col min="1280" max="1280" width="1.140625" customWidth="1"/>
    <col min="1281" max="1281" width="49.85546875" customWidth="1"/>
    <col min="1282" max="1282" width="11" customWidth="1"/>
    <col min="1283" max="1283" width="11.28515625" customWidth="1"/>
    <col min="1284" max="1284" width="10.7109375" customWidth="1"/>
    <col min="1285" max="1285" width="9.7109375" customWidth="1"/>
    <col min="1286" max="1286" width="10.7109375" customWidth="1"/>
    <col min="1287" max="1287" width="9.5703125" customWidth="1"/>
    <col min="1288" max="1288" width="9.85546875" customWidth="1"/>
    <col min="1289" max="1290" width="10.28515625" customWidth="1"/>
    <col min="1291" max="1291" width="0" hidden="1" customWidth="1"/>
    <col min="1536" max="1536" width="1.140625" customWidth="1"/>
    <col min="1537" max="1537" width="49.85546875" customWidth="1"/>
    <col min="1538" max="1538" width="11" customWidth="1"/>
    <col min="1539" max="1539" width="11.28515625" customWidth="1"/>
    <col min="1540" max="1540" width="10.7109375" customWidth="1"/>
    <col min="1541" max="1541" width="9.7109375" customWidth="1"/>
    <col min="1542" max="1542" width="10.7109375" customWidth="1"/>
    <col min="1543" max="1543" width="9.5703125" customWidth="1"/>
    <col min="1544" max="1544" width="9.85546875" customWidth="1"/>
    <col min="1545" max="1546" width="10.28515625" customWidth="1"/>
    <col min="1547" max="1547" width="0" hidden="1" customWidth="1"/>
    <col min="1792" max="1792" width="1.140625" customWidth="1"/>
    <col min="1793" max="1793" width="49.85546875" customWidth="1"/>
    <col min="1794" max="1794" width="11" customWidth="1"/>
    <col min="1795" max="1795" width="11.28515625" customWidth="1"/>
    <col min="1796" max="1796" width="10.7109375" customWidth="1"/>
    <col min="1797" max="1797" width="9.7109375" customWidth="1"/>
    <col min="1798" max="1798" width="10.7109375" customWidth="1"/>
    <col min="1799" max="1799" width="9.5703125" customWidth="1"/>
    <col min="1800" max="1800" width="9.85546875" customWidth="1"/>
    <col min="1801" max="1802" width="10.28515625" customWidth="1"/>
    <col min="1803" max="1803" width="0" hidden="1" customWidth="1"/>
    <col min="2048" max="2048" width="1.140625" customWidth="1"/>
    <col min="2049" max="2049" width="49.85546875" customWidth="1"/>
    <col min="2050" max="2050" width="11" customWidth="1"/>
    <col min="2051" max="2051" width="11.28515625" customWidth="1"/>
    <col min="2052" max="2052" width="10.7109375" customWidth="1"/>
    <col min="2053" max="2053" width="9.7109375" customWidth="1"/>
    <col min="2054" max="2054" width="10.7109375" customWidth="1"/>
    <col min="2055" max="2055" width="9.5703125" customWidth="1"/>
    <col min="2056" max="2056" width="9.85546875" customWidth="1"/>
    <col min="2057" max="2058" width="10.28515625" customWidth="1"/>
    <col min="2059" max="2059" width="0" hidden="1" customWidth="1"/>
    <col min="2304" max="2304" width="1.140625" customWidth="1"/>
    <col min="2305" max="2305" width="49.85546875" customWidth="1"/>
    <col min="2306" max="2306" width="11" customWidth="1"/>
    <col min="2307" max="2307" width="11.28515625" customWidth="1"/>
    <col min="2308" max="2308" width="10.7109375" customWidth="1"/>
    <col min="2309" max="2309" width="9.7109375" customWidth="1"/>
    <col min="2310" max="2310" width="10.7109375" customWidth="1"/>
    <col min="2311" max="2311" width="9.5703125" customWidth="1"/>
    <col min="2312" max="2312" width="9.85546875" customWidth="1"/>
    <col min="2313" max="2314" width="10.28515625" customWidth="1"/>
    <col min="2315" max="2315" width="0" hidden="1" customWidth="1"/>
    <col min="2560" max="2560" width="1.140625" customWidth="1"/>
    <col min="2561" max="2561" width="49.85546875" customWidth="1"/>
    <col min="2562" max="2562" width="11" customWidth="1"/>
    <col min="2563" max="2563" width="11.28515625" customWidth="1"/>
    <col min="2564" max="2564" width="10.7109375" customWidth="1"/>
    <col min="2565" max="2565" width="9.7109375" customWidth="1"/>
    <col min="2566" max="2566" width="10.7109375" customWidth="1"/>
    <col min="2567" max="2567" width="9.5703125" customWidth="1"/>
    <col min="2568" max="2568" width="9.85546875" customWidth="1"/>
    <col min="2569" max="2570" width="10.28515625" customWidth="1"/>
    <col min="2571" max="2571" width="0" hidden="1" customWidth="1"/>
    <col min="2816" max="2816" width="1.140625" customWidth="1"/>
    <col min="2817" max="2817" width="49.85546875" customWidth="1"/>
    <col min="2818" max="2818" width="11" customWidth="1"/>
    <col min="2819" max="2819" width="11.28515625" customWidth="1"/>
    <col min="2820" max="2820" width="10.7109375" customWidth="1"/>
    <col min="2821" max="2821" width="9.7109375" customWidth="1"/>
    <col min="2822" max="2822" width="10.7109375" customWidth="1"/>
    <col min="2823" max="2823" width="9.5703125" customWidth="1"/>
    <col min="2824" max="2824" width="9.85546875" customWidth="1"/>
    <col min="2825" max="2826" width="10.28515625" customWidth="1"/>
    <col min="2827" max="2827" width="0" hidden="1" customWidth="1"/>
    <col min="3072" max="3072" width="1.140625" customWidth="1"/>
    <col min="3073" max="3073" width="49.85546875" customWidth="1"/>
    <col min="3074" max="3074" width="11" customWidth="1"/>
    <col min="3075" max="3075" width="11.28515625" customWidth="1"/>
    <col min="3076" max="3076" width="10.7109375" customWidth="1"/>
    <col min="3077" max="3077" width="9.7109375" customWidth="1"/>
    <col min="3078" max="3078" width="10.7109375" customWidth="1"/>
    <col min="3079" max="3079" width="9.5703125" customWidth="1"/>
    <col min="3080" max="3080" width="9.85546875" customWidth="1"/>
    <col min="3081" max="3082" width="10.28515625" customWidth="1"/>
    <col min="3083" max="3083" width="0" hidden="1" customWidth="1"/>
    <col min="3328" max="3328" width="1.140625" customWidth="1"/>
    <col min="3329" max="3329" width="49.85546875" customWidth="1"/>
    <col min="3330" max="3330" width="11" customWidth="1"/>
    <col min="3331" max="3331" width="11.28515625" customWidth="1"/>
    <col min="3332" max="3332" width="10.7109375" customWidth="1"/>
    <col min="3333" max="3333" width="9.7109375" customWidth="1"/>
    <col min="3334" max="3334" width="10.7109375" customWidth="1"/>
    <col min="3335" max="3335" width="9.5703125" customWidth="1"/>
    <col min="3336" max="3336" width="9.85546875" customWidth="1"/>
    <col min="3337" max="3338" width="10.28515625" customWidth="1"/>
    <col min="3339" max="3339" width="0" hidden="1" customWidth="1"/>
    <col min="3584" max="3584" width="1.140625" customWidth="1"/>
    <col min="3585" max="3585" width="49.85546875" customWidth="1"/>
    <col min="3586" max="3586" width="11" customWidth="1"/>
    <col min="3587" max="3587" width="11.28515625" customWidth="1"/>
    <col min="3588" max="3588" width="10.7109375" customWidth="1"/>
    <col min="3589" max="3589" width="9.7109375" customWidth="1"/>
    <col min="3590" max="3590" width="10.7109375" customWidth="1"/>
    <col min="3591" max="3591" width="9.5703125" customWidth="1"/>
    <col min="3592" max="3592" width="9.85546875" customWidth="1"/>
    <col min="3593" max="3594" width="10.28515625" customWidth="1"/>
    <col min="3595" max="3595" width="0" hidden="1" customWidth="1"/>
    <col min="3840" max="3840" width="1.140625" customWidth="1"/>
    <col min="3841" max="3841" width="49.85546875" customWidth="1"/>
    <col min="3842" max="3842" width="11" customWidth="1"/>
    <col min="3843" max="3843" width="11.28515625" customWidth="1"/>
    <col min="3844" max="3844" width="10.7109375" customWidth="1"/>
    <col min="3845" max="3845" width="9.7109375" customWidth="1"/>
    <col min="3846" max="3846" width="10.7109375" customWidth="1"/>
    <col min="3847" max="3847" width="9.5703125" customWidth="1"/>
    <col min="3848" max="3848" width="9.85546875" customWidth="1"/>
    <col min="3849" max="3850" width="10.28515625" customWidth="1"/>
    <col min="3851" max="3851" width="0" hidden="1" customWidth="1"/>
    <col min="4096" max="4096" width="1.140625" customWidth="1"/>
    <col min="4097" max="4097" width="49.85546875" customWidth="1"/>
    <col min="4098" max="4098" width="11" customWidth="1"/>
    <col min="4099" max="4099" width="11.28515625" customWidth="1"/>
    <col min="4100" max="4100" width="10.7109375" customWidth="1"/>
    <col min="4101" max="4101" width="9.7109375" customWidth="1"/>
    <col min="4102" max="4102" width="10.7109375" customWidth="1"/>
    <col min="4103" max="4103" width="9.5703125" customWidth="1"/>
    <col min="4104" max="4104" width="9.85546875" customWidth="1"/>
    <col min="4105" max="4106" width="10.28515625" customWidth="1"/>
    <col min="4107" max="4107" width="0" hidden="1" customWidth="1"/>
    <col min="4352" max="4352" width="1.140625" customWidth="1"/>
    <col min="4353" max="4353" width="49.85546875" customWidth="1"/>
    <col min="4354" max="4354" width="11" customWidth="1"/>
    <col min="4355" max="4355" width="11.28515625" customWidth="1"/>
    <col min="4356" max="4356" width="10.7109375" customWidth="1"/>
    <col min="4357" max="4357" width="9.7109375" customWidth="1"/>
    <col min="4358" max="4358" width="10.7109375" customWidth="1"/>
    <col min="4359" max="4359" width="9.5703125" customWidth="1"/>
    <col min="4360" max="4360" width="9.85546875" customWidth="1"/>
    <col min="4361" max="4362" width="10.28515625" customWidth="1"/>
    <col min="4363" max="4363" width="0" hidden="1" customWidth="1"/>
    <col min="4608" max="4608" width="1.140625" customWidth="1"/>
    <col min="4609" max="4609" width="49.85546875" customWidth="1"/>
    <col min="4610" max="4610" width="11" customWidth="1"/>
    <col min="4611" max="4611" width="11.28515625" customWidth="1"/>
    <col min="4612" max="4612" width="10.7109375" customWidth="1"/>
    <col min="4613" max="4613" width="9.7109375" customWidth="1"/>
    <col min="4614" max="4614" width="10.7109375" customWidth="1"/>
    <col min="4615" max="4615" width="9.5703125" customWidth="1"/>
    <col min="4616" max="4616" width="9.85546875" customWidth="1"/>
    <col min="4617" max="4618" width="10.28515625" customWidth="1"/>
    <col min="4619" max="4619" width="0" hidden="1" customWidth="1"/>
    <col min="4864" max="4864" width="1.140625" customWidth="1"/>
    <col min="4865" max="4865" width="49.85546875" customWidth="1"/>
    <col min="4866" max="4866" width="11" customWidth="1"/>
    <col min="4867" max="4867" width="11.28515625" customWidth="1"/>
    <col min="4868" max="4868" width="10.7109375" customWidth="1"/>
    <col min="4869" max="4869" width="9.7109375" customWidth="1"/>
    <col min="4870" max="4870" width="10.7109375" customWidth="1"/>
    <col min="4871" max="4871" width="9.5703125" customWidth="1"/>
    <col min="4872" max="4872" width="9.85546875" customWidth="1"/>
    <col min="4873" max="4874" width="10.28515625" customWidth="1"/>
    <col min="4875" max="4875" width="0" hidden="1" customWidth="1"/>
    <col min="5120" max="5120" width="1.140625" customWidth="1"/>
    <col min="5121" max="5121" width="49.85546875" customWidth="1"/>
    <col min="5122" max="5122" width="11" customWidth="1"/>
    <col min="5123" max="5123" width="11.28515625" customWidth="1"/>
    <col min="5124" max="5124" width="10.7109375" customWidth="1"/>
    <col min="5125" max="5125" width="9.7109375" customWidth="1"/>
    <col min="5126" max="5126" width="10.7109375" customWidth="1"/>
    <col min="5127" max="5127" width="9.5703125" customWidth="1"/>
    <col min="5128" max="5128" width="9.85546875" customWidth="1"/>
    <col min="5129" max="5130" width="10.28515625" customWidth="1"/>
    <col min="5131" max="5131" width="0" hidden="1" customWidth="1"/>
    <col min="5376" max="5376" width="1.140625" customWidth="1"/>
    <col min="5377" max="5377" width="49.85546875" customWidth="1"/>
    <col min="5378" max="5378" width="11" customWidth="1"/>
    <col min="5379" max="5379" width="11.28515625" customWidth="1"/>
    <col min="5380" max="5380" width="10.7109375" customWidth="1"/>
    <col min="5381" max="5381" width="9.7109375" customWidth="1"/>
    <col min="5382" max="5382" width="10.7109375" customWidth="1"/>
    <col min="5383" max="5383" width="9.5703125" customWidth="1"/>
    <col min="5384" max="5384" width="9.85546875" customWidth="1"/>
    <col min="5385" max="5386" width="10.28515625" customWidth="1"/>
    <col min="5387" max="5387" width="0" hidden="1" customWidth="1"/>
    <col min="5632" max="5632" width="1.140625" customWidth="1"/>
    <col min="5633" max="5633" width="49.85546875" customWidth="1"/>
    <col min="5634" max="5634" width="11" customWidth="1"/>
    <col min="5635" max="5635" width="11.28515625" customWidth="1"/>
    <col min="5636" max="5636" width="10.7109375" customWidth="1"/>
    <col min="5637" max="5637" width="9.7109375" customWidth="1"/>
    <col min="5638" max="5638" width="10.7109375" customWidth="1"/>
    <col min="5639" max="5639" width="9.5703125" customWidth="1"/>
    <col min="5640" max="5640" width="9.85546875" customWidth="1"/>
    <col min="5641" max="5642" width="10.28515625" customWidth="1"/>
    <col min="5643" max="5643" width="0" hidden="1" customWidth="1"/>
    <col min="5888" max="5888" width="1.140625" customWidth="1"/>
    <col min="5889" max="5889" width="49.85546875" customWidth="1"/>
    <col min="5890" max="5890" width="11" customWidth="1"/>
    <col min="5891" max="5891" width="11.28515625" customWidth="1"/>
    <col min="5892" max="5892" width="10.7109375" customWidth="1"/>
    <col min="5893" max="5893" width="9.7109375" customWidth="1"/>
    <col min="5894" max="5894" width="10.7109375" customWidth="1"/>
    <col min="5895" max="5895" width="9.5703125" customWidth="1"/>
    <col min="5896" max="5896" width="9.85546875" customWidth="1"/>
    <col min="5897" max="5898" width="10.28515625" customWidth="1"/>
    <col min="5899" max="5899" width="0" hidden="1" customWidth="1"/>
    <col min="6144" max="6144" width="1.140625" customWidth="1"/>
    <col min="6145" max="6145" width="49.85546875" customWidth="1"/>
    <col min="6146" max="6146" width="11" customWidth="1"/>
    <col min="6147" max="6147" width="11.28515625" customWidth="1"/>
    <col min="6148" max="6148" width="10.7109375" customWidth="1"/>
    <col min="6149" max="6149" width="9.7109375" customWidth="1"/>
    <col min="6150" max="6150" width="10.7109375" customWidth="1"/>
    <col min="6151" max="6151" width="9.5703125" customWidth="1"/>
    <col min="6152" max="6152" width="9.85546875" customWidth="1"/>
    <col min="6153" max="6154" width="10.28515625" customWidth="1"/>
    <col min="6155" max="6155" width="0" hidden="1" customWidth="1"/>
    <col min="6400" max="6400" width="1.140625" customWidth="1"/>
    <col min="6401" max="6401" width="49.85546875" customWidth="1"/>
    <col min="6402" max="6402" width="11" customWidth="1"/>
    <col min="6403" max="6403" width="11.28515625" customWidth="1"/>
    <col min="6404" max="6404" width="10.7109375" customWidth="1"/>
    <col min="6405" max="6405" width="9.7109375" customWidth="1"/>
    <col min="6406" max="6406" width="10.7109375" customWidth="1"/>
    <col min="6407" max="6407" width="9.5703125" customWidth="1"/>
    <col min="6408" max="6408" width="9.85546875" customWidth="1"/>
    <col min="6409" max="6410" width="10.28515625" customWidth="1"/>
    <col min="6411" max="6411" width="0" hidden="1" customWidth="1"/>
    <col min="6656" max="6656" width="1.140625" customWidth="1"/>
    <col min="6657" max="6657" width="49.85546875" customWidth="1"/>
    <col min="6658" max="6658" width="11" customWidth="1"/>
    <col min="6659" max="6659" width="11.28515625" customWidth="1"/>
    <col min="6660" max="6660" width="10.7109375" customWidth="1"/>
    <col min="6661" max="6661" width="9.7109375" customWidth="1"/>
    <col min="6662" max="6662" width="10.7109375" customWidth="1"/>
    <col min="6663" max="6663" width="9.5703125" customWidth="1"/>
    <col min="6664" max="6664" width="9.85546875" customWidth="1"/>
    <col min="6665" max="6666" width="10.28515625" customWidth="1"/>
    <col min="6667" max="6667" width="0" hidden="1" customWidth="1"/>
    <col min="6912" max="6912" width="1.140625" customWidth="1"/>
    <col min="6913" max="6913" width="49.85546875" customWidth="1"/>
    <col min="6914" max="6914" width="11" customWidth="1"/>
    <col min="6915" max="6915" width="11.28515625" customWidth="1"/>
    <col min="6916" max="6916" width="10.7109375" customWidth="1"/>
    <col min="6917" max="6917" width="9.7109375" customWidth="1"/>
    <col min="6918" max="6918" width="10.7109375" customWidth="1"/>
    <col min="6919" max="6919" width="9.5703125" customWidth="1"/>
    <col min="6920" max="6920" width="9.85546875" customWidth="1"/>
    <col min="6921" max="6922" width="10.28515625" customWidth="1"/>
    <col min="6923" max="6923" width="0" hidden="1" customWidth="1"/>
    <col min="7168" max="7168" width="1.140625" customWidth="1"/>
    <col min="7169" max="7169" width="49.85546875" customWidth="1"/>
    <col min="7170" max="7170" width="11" customWidth="1"/>
    <col min="7171" max="7171" width="11.28515625" customWidth="1"/>
    <col min="7172" max="7172" width="10.7109375" customWidth="1"/>
    <col min="7173" max="7173" width="9.7109375" customWidth="1"/>
    <col min="7174" max="7174" width="10.7109375" customWidth="1"/>
    <col min="7175" max="7175" width="9.5703125" customWidth="1"/>
    <col min="7176" max="7176" width="9.85546875" customWidth="1"/>
    <col min="7177" max="7178" width="10.28515625" customWidth="1"/>
    <col min="7179" max="7179" width="0" hidden="1" customWidth="1"/>
    <col min="7424" max="7424" width="1.140625" customWidth="1"/>
    <col min="7425" max="7425" width="49.85546875" customWidth="1"/>
    <col min="7426" max="7426" width="11" customWidth="1"/>
    <col min="7427" max="7427" width="11.28515625" customWidth="1"/>
    <col min="7428" max="7428" width="10.7109375" customWidth="1"/>
    <col min="7429" max="7429" width="9.7109375" customWidth="1"/>
    <col min="7430" max="7430" width="10.7109375" customWidth="1"/>
    <col min="7431" max="7431" width="9.5703125" customWidth="1"/>
    <col min="7432" max="7432" width="9.85546875" customWidth="1"/>
    <col min="7433" max="7434" width="10.28515625" customWidth="1"/>
    <col min="7435" max="7435" width="0" hidden="1" customWidth="1"/>
    <col min="7680" max="7680" width="1.140625" customWidth="1"/>
    <col min="7681" max="7681" width="49.85546875" customWidth="1"/>
    <col min="7682" max="7682" width="11" customWidth="1"/>
    <col min="7683" max="7683" width="11.28515625" customWidth="1"/>
    <col min="7684" max="7684" width="10.7109375" customWidth="1"/>
    <col min="7685" max="7685" width="9.7109375" customWidth="1"/>
    <col min="7686" max="7686" width="10.7109375" customWidth="1"/>
    <col min="7687" max="7687" width="9.5703125" customWidth="1"/>
    <col min="7688" max="7688" width="9.85546875" customWidth="1"/>
    <col min="7689" max="7690" width="10.28515625" customWidth="1"/>
    <col min="7691" max="7691" width="0" hidden="1" customWidth="1"/>
    <col min="7936" max="7936" width="1.140625" customWidth="1"/>
    <col min="7937" max="7937" width="49.85546875" customWidth="1"/>
    <col min="7938" max="7938" width="11" customWidth="1"/>
    <col min="7939" max="7939" width="11.28515625" customWidth="1"/>
    <col min="7940" max="7940" width="10.7109375" customWidth="1"/>
    <col min="7941" max="7941" width="9.7109375" customWidth="1"/>
    <col min="7942" max="7942" width="10.7109375" customWidth="1"/>
    <col min="7943" max="7943" width="9.5703125" customWidth="1"/>
    <col min="7944" max="7944" width="9.85546875" customWidth="1"/>
    <col min="7945" max="7946" width="10.28515625" customWidth="1"/>
    <col min="7947" max="7947" width="0" hidden="1" customWidth="1"/>
    <col min="8192" max="8192" width="1.140625" customWidth="1"/>
    <col min="8193" max="8193" width="49.85546875" customWidth="1"/>
    <col min="8194" max="8194" width="11" customWidth="1"/>
    <col min="8195" max="8195" width="11.28515625" customWidth="1"/>
    <col min="8196" max="8196" width="10.7109375" customWidth="1"/>
    <col min="8197" max="8197" width="9.7109375" customWidth="1"/>
    <col min="8198" max="8198" width="10.7109375" customWidth="1"/>
    <col min="8199" max="8199" width="9.5703125" customWidth="1"/>
    <col min="8200" max="8200" width="9.85546875" customWidth="1"/>
    <col min="8201" max="8202" width="10.28515625" customWidth="1"/>
    <col min="8203" max="8203" width="0" hidden="1" customWidth="1"/>
    <col min="8448" max="8448" width="1.140625" customWidth="1"/>
    <col min="8449" max="8449" width="49.85546875" customWidth="1"/>
    <col min="8450" max="8450" width="11" customWidth="1"/>
    <col min="8451" max="8451" width="11.28515625" customWidth="1"/>
    <col min="8452" max="8452" width="10.7109375" customWidth="1"/>
    <col min="8453" max="8453" width="9.7109375" customWidth="1"/>
    <col min="8454" max="8454" width="10.7109375" customWidth="1"/>
    <col min="8455" max="8455" width="9.5703125" customWidth="1"/>
    <col min="8456" max="8456" width="9.85546875" customWidth="1"/>
    <col min="8457" max="8458" width="10.28515625" customWidth="1"/>
    <col min="8459" max="8459" width="0" hidden="1" customWidth="1"/>
    <col min="8704" max="8704" width="1.140625" customWidth="1"/>
    <col min="8705" max="8705" width="49.85546875" customWidth="1"/>
    <col min="8706" max="8706" width="11" customWidth="1"/>
    <col min="8707" max="8707" width="11.28515625" customWidth="1"/>
    <col min="8708" max="8708" width="10.7109375" customWidth="1"/>
    <col min="8709" max="8709" width="9.7109375" customWidth="1"/>
    <col min="8710" max="8710" width="10.7109375" customWidth="1"/>
    <col min="8711" max="8711" width="9.5703125" customWidth="1"/>
    <col min="8712" max="8712" width="9.85546875" customWidth="1"/>
    <col min="8713" max="8714" width="10.28515625" customWidth="1"/>
    <col min="8715" max="8715" width="0" hidden="1" customWidth="1"/>
    <col min="8960" max="8960" width="1.140625" customWidth="1"/>
    <col min="8961" max="8961" width="49.85546875" customWidth="1"/>
    <col min="8962" max="8962" width="11" customWidth="1"/>
    <col min="8963" max="8963" width="11.28515625" customWidth="1"/>
    <col min="8964" max="8964" width="10.7109375" customWidth="1"/>
    <col min="8965" max="8965" width="9.7109375" customWidth="1"/>
    <col min="8966" max="8966" width="10.7109375" customWidth="1"/>
    <col min="8967" max="8967" width="9.5703125" customWidth="1"/>
    <col min="8968" max="8968" width="9.85546875" customWidth="1"/>
    <col min="8969" max="8970" width="10.28515625" customWidth="1"/>
    <col min="8971" max="8971" width="0" hidden="1" customWidth="1"/>
    <col min="9216" max="9216" width="1.140625" customWidth="1"/>
    <col min="9217" max="9217" width="49.85546875" customWidth="1"/>
    <col min="9218" max="9218" width="11" customWidth="1"/>
    <col min="9219" max="9219" width="11.28515625" customWidth="1"/>
    <col min="9220" max="9220" width="10.7109375" customWidth="1"/>
    <col min="9221" max="9221" width="9.7109375" customWidth="1"/>
    <col min="9222" max="9222" width="10.7109375" customWidth="1"/>
    <col min="9223" max="9223" width="9.5703125" customWidth="1"/>
    <col min="9224" max="9224" width="9.85546875" customWidth="1"/>
    <col min="9225" max="9226" width="10.28515625" customWidth="1"/>
    <col min="9227" max="9227" width="0" hidden="1" customWidth="1"/>
    <col min="9472" max="9472" width="1.140625" customWidth="1"/>
    <col min="9473" max="9473" width="49.85546875" customWidth="1"/>
    <col min="9474" max="9474" width="11" customWidth="1"/>
    <col min="9475" max="9475" width="11.28515625" customWidth="1"/>
    <col min="9476" max="9476" width="10.7109375" customWidth="1"/>
    <col min="9477" max="9477" width="9.7109375" customWidth="1"/>
    <col min="9478" max="9478" width="10.7109375" customWidth="1"/>
    <col min="9479" max="9479" width="9.5703125" customWidth="1"/>
    <col min="9480" max="9480" width="9.85546875" customWidth="1"/>
    <col min="9481" max="9482" width="10.28515625" customWidth="1"/>
    <col min="9483" max="9483" width="0" hidden="1" customWidth="1"/>
    <col min="9728" max="9728" width="1.140625" customWidth="1"/>
    <col min="9729" max="9729" width="49.85546875" customWidth="1"/>
    <col min="9730" max="9730" width="11" customWidth="1"/>
    <col min="9731" max="9731" width="11.28515625" customWidth="1"/>
    <col min="9732" max="9732" width="10.7109375" customWidth="1"/>
    <col min="9733" max="9733" width="9.7109375" customWidth="1"/>
    <col min="9734" max="9734" width="10.7109375" customWidth="1"/>
    <col min="9735" max="9735" width="9.5703125" customWidth="1"/>
    <col min="9736" max="9736" width="9.85546875" customWidth="1"/>
    <col min="9737" max="9738" width="10.28515625" customWidth="1"/>
    <col min="9739" max="9739" width="0" hidden="1" customWidth="1"/>
    <col min="9984" max="9984" width="1.140625" customWidth="1"/>
    <col min="9985" max="9985" width="49.85546875" customWidth="1"/>
    <col min="9986" max="9986" width="11" customWidth="1"/>
    <col min="9987" max="9987" width="11.28515625" customWidth="1"/>
    <col min="9988" max="9988" width="10.7109375" customWidth="1"/>
    <col min="9989" max="9989" width="9.7109375" customWidth="1"/>
    <col min="9990" max="9990" width="10.7109375" customWidth="1"/>
    <col min="9991" max="9991" width="9.5703125" customWidth="1"/>
    <col min="9992" max="9992" width="9.85546875" customWidth="1"/>
    <col min="9993" max="9994" width="10.28515625" customWidth="1"/>
    <col min="9995" max="9995" width="0" hidden="1" customWidth="1"/>
    <col min="10240" max="10240" width="1.140625" customWidth="1"/>
    <col min="10241" max="10241" width="49.85546875" customWidth="1"/>
    <col min="10242" max="10242" width="11" customWidth="1"/>
    <col min="10243" max="10243" width="11.28515625" customWidth="1"/>
    <col min="10244" max="10244" width="10.7109375" customWidth="1"/>
    <col min="10245" max="10245" width="9.7109375" customWidth="1"/>
    <col min="10246" max="10246" width="10.7109375" customWidth="1"/>
    <col min="10247" max="10247" width="9.5703125" customWidth="1"/>
    <col min="10248" max="10248" width="9.85546875" customWidth="1"/>
    <col min="10249" max="10250" width="10.28515625" customWidth="1"/>
    <col min="10251" max="10251" width="0" hidden="1" customWidth="1"/>
    <col min="10496" max="10496" width="1.140625" customWidth="1"/>
    <col min="10497" max="10497" width="49.85546875" customWidth="1"/>
    <col min="10498" max="10498" width="11" customWidth="1"/>
    <col min="10499" max="10499" width="11.28515625" customWidth="1"/>
    <col min="10500" max="10500" width="10.7109375" customWidth="1"/>
    <col min="10501" max="10501" width="9.7109375" customWidth="1"/>
    <col min="10502" max="10502" width="10.7109375" customWidth="1"/>
    <col min="10503" max="10503" width="9.5703125" customWidth="1"/>
    <col min="10504" max="10504" width="9.85546875" customWidth="1"/>
    <col min="10505" max="10506" width="10.28515625" customWidth="1"/>
    <col min="10507" max="10507" width="0" hidden="1" customWidth="1"/>
    <col min="10752" max="10752" width="1.140625" customWidth="1"/>
    <col min="10753" max="10753" width="49.85546875" customWidth="1"/>
    <col min="10754" max="10754" width="11" customWidth="1"/>
    <col min="10755" max="10755" width="11.28515625" customWidth="1"/>
    <col min="10756" max="10756" width="10.7109375" customWidth="1"/>
    <col min="10757" max="10757" width="9.7109375" customWidth="1"/>
    <col min="10758" max="10758" width="10.7109375" customWidth="1"/>
    <col min="10759" max="10759" width="9.5703125" customWidth="1"/>
    <col min="10760" max="10760" width="9.85546875" customWidth="1"/>
    <col min="10761" max="10762" width="10.28515625" customWidth="1"/>
    <col min="10763" max="10763" width="0" hidden="1" customWidth="1"/>
    <col min="11008" max="11008" width="1.140625" customWidth="1"/>
    <col min="11009" max="11009" width="49.85546875" customWidth="1"/>
    <col min="11010" max="11010" width="11" customWidth="1"/>
    <col min="11011" max="11011" width="11.28515625" customWidth="1"/>
    <col min="11012" max="11012" width="10.7109375" customWidth="1"/>
    <col min="11013" max="11013" width="9.7109375" customWidth="1"/>
    <col min="11014" max="11014" width="10.7109375" customWidth="1"/>
    <col min="11015" max="11015" width="9.5703125" customWidth="1"/>
    <col min="11016" max="11016" width="9.85546875" customWidth="1"/>
    <col min="11017" max="11018" width="10.28515625" customWidth="1"/>
    <col min="11019" max="11019" width="0" hidden="1" customWidth="1"/>
    <col min="11264" max="11264" width="1.140625" customWidth="1"/>
    <col min="11265" max="11265" width="49.85546875" customWidth="1"/>
    <col min="11266" max="11266" width="11" customWidth="1"/>
    <col min="11267" max="11267" width="11.28515625" customWidth="1"/>
    <col min="11268" max="11268" width="10.7109375" customWidth="1"/>
    <col min="11269" max="11269" width="9.7109375" customWidth="1"/>
    <col min="11270" max="11270" width="10.7109375" customWidth="1"/>
    <col min="11271" max="11271" width="9.5703125" customWidth="1"/>
    <col min="11272" max="11272" width="9.85546875" customWidth="1"/>
    <col min="11273" max="11274" width="10.28515625" customWidth="1"/>
    <col min="11275" max="11275" width="0" hidden="1" customWidth="1"/>
    <col min="11520" max="11520" width="1.140625" customWidth="1"/>
    <col min="11521" max="11521" width="49.85546875" customWidth="1"/>
    <col min="11522" max="11522" width="11" customWidth="1"/>
    <col min="11523" max="11523" width="11.28515625" customWidth="1"/>
    <col min="11524" max="11524" width="10.7109375" customWidth="1"/>
    <col min="11525" max="11525" width="9.7109375" customWidth="1"/>
    <col min="11526" max="11526" width="10.7109375" customWidth="1"/>
    <col min="11527" max="11527" width="9.5703125" customWidth="1"/>
    <col min="11528" max="11528" width="9.85546875" customWidth="1"/>
    <col min="11529" max="11530" width="10.28515625" customWidth="1"/>
    <col min="11531" max="11531" width="0" hidden="1" customWidth="1"/>
    <col min="11776" max="11776" width="1.140625" customWidth="1"/>
    <col min="11777" max="11777" width="49.85546875" customWidth="1"/>
    <col min="11778" max="11778" width="11" customWidth="1"/>
    <col min="11779" max="11779" width="11.28515625" customWidth="1"/>
    <col min="11780" max="11780" width="10.7109375" customWidth="1"/>
    <col min="11781" max="11781" width="9.7109375" customWidth="1"/>
    <col min="11782" max="11782" width="10.7109375" customWidth="1"/>
    <col min="11783" max="11783" width="9.5703125" customWidth="1"/>
    <col min="11784" max="11784" width="9.85546875" customWidth="1"/>
    <col min="11785" max="11786" width="10.28515625" customWidth="1"/>
    <col min="11787" max="11787" width="0" hidden="1" customWidth="1"/>
    <col min="12032" max="12032" width="1.140625" customWidth="1"/>
    <col min="12033" max="12033" width="49.85546875" customWidth="1"/>
    <col min="12034" max="12034" width="11" customWidth="1"/>
    <col min="12035" max="12035" width="11.28515625" customWidth="1"/>
    <col min="12036" max="12036" width="10.7109375" customWidth="1"/>
    <col min="12037" max="12037" width="9.7109375" customWidth="1"/>
    <col min="12038" max="12038" width="10.7109375" customWidth="1"/>
    <col min="12039" max="12039" width="9.5703125" customWidth="1"/>
    <col min="12040" max="12040" width="9.85546875" customWidth="1"/>
    <col min="12041" max="12042" width="10.28515625" customWidth="1"/>
    <col min="12043" max="12043" width="0" hidden="1" customWidth="1"/>
    <col min="12288" max="12288" width="1.140625" customWidth="1"/>
    <col min="12289" max="12289" width="49.85546875" customWidth="1"/>
    <col min="12290" max="12290" width="11" customWidth="1"/>
    <col min="12291" max="12291" width="11.28515625" customWidth="1"/>
    <col min="12292" max="12292" width="10.7109375" customWidth="1"/>
    <col min="12293" max="12293" width="9.7109375" customWidth="1"/>
    <col min="12294" max="12294" width="10.7109375" customWidth="1"/>
    <col min="12295" max="12295" width="9.5703125" customWidth="1"/>
    <col min="12296" max="12296" width="9.85546875" customWidth="1"/>
    <col min="12297" max="12298" width="10.28515625" customWidth="1"/>
    <col min="12299" max="12299" width="0" hidden="1" customWidth="1"/>
    <col min="12544" max="12544" width="1.140625" customWidth="1"/>
    <col min="12545" max="12545" width="49.85546875" customWidth="1"/>
    <col min="12546" max="12546" width="11" customWidth="1"/>
    <col min="12547" max="12547" width="11.28515625" customWidth="1"/>
    <col min="12548" max="12548" width="10.7109375" customWidth="1"/>
    <col min="12549" max="12549" width="9.7109375" customWidth="1"/>
    <col min="12550" max="12550" width="10.7109375" customWidth="1"/>
    <col min="12551" max="12551" width="9.5703125" customWidth="1"/>
    <col min="12552" max="12552" width="9.85546875" customWidth="1"/>
    <col min="12553" max="12554" width="10.28515625" customWidth="1"/>
    <col min="12555" max="12555" width="0" hidden="1" customWidth="1"/>
    <col min="12800" max="12800" width="1.140625" customWidth="1"/>
    <col min="12801" max="12801" width="49.85546875" customWidth="1"/>
    <col min="12802" max="12802" width="11" customWidth="1"/>
    <col min="12803" max="12803" width="11.28515625" customWidth="1"/>
    <col min="12804" max="12804" width="10.7109375" customWidth="1"/>
    <col min="12805" max="12805" width="9.7109375" customWidth="1"/>
    <col min="12806" max="12806" width="10.7109375" customWidth="1"/>
    <col min="12807" max="12807" width="9.5703125" customWidth="1"/>
    <col min="12808" max="12808" width="9.85546875" customWidth="1"/>
    <col min="12809" max="12810" width="10.28515625" customWidth="1"/>
    <col min="12811" max="12811" width="0" hidden="1" customWidth="1"/>
    <col min="13056" max="13056" width="1.140625" customWidth="1"/>
    <col min="13057" max="13057" width="49.85546875" customWidth="1"/>
    <col min="13058" max="13058" width="11" customWidth="1"/>
    <col min="13059" max="13059" width="11.28515625" customWidth="1"/>
    <col min="13060" max="13060" width="10.7109375" customWidth="1"/>
    <col min="13061" max="13061" width="9.7109375" customWidth="1"/>
    <col min="13062" max="13062" width="10.7109375" customWidth="1"/>
    <col min="13063" max="13063" width="9.5703125" customWidth="1"/>
    <col min="13064" max="13064" width="9.85546875" customWidth="1"/>
    <col min="13065" max="13066" width="10.28515625" customWidth="1"/>
    <col min="13067" max="13067" width="0" hidden="1" customWidth="1"/>
    <col min="13312" max="13312" width="1.140625" customWidth="1"/>
    <col min="13313" max="13313" width="49.85546875" customWidth="1"/>
    <col min="13314" max="13314" width="11" customWidth="1"/>
    <col min="13315" max="13315" width="11.28515625" customWidth="1"/>
    <col min="13316" max="13316" width="10.7109375" customWidth="1"/>
    <col min="13317" max="13317" width="9.7109375" customWidth="1"/>
    <col min="13318" max="13318" width="10.7109375" customWidth="1"/>
    <col min="13319" max="13319" width="9.5703125" customWidth="1"/>
    <col min="13320" max="13320" width="9.85546875" customWidth="1"/>
    <col min="13321" max="13322" width="10.28515625" customWidth="1"/>
    <col min="13323" max="13323" width="0" hidden="1" customWidth="1"/>
    <col min="13568" max="13568" width="1.140625" customWidth="1"/>
    <col min="13569" max="13569" width="49.85546875" customWidth="1"/>
    <col min="13570" max="13570" width="11" customWidth="1"/>
    <col min="13571" max="13571" width="11.28515625" customWidth="1"/>
    <col min="13572" max="13572" width="10.7109375" customWidth="1"/>
    <col min="13573" max="13573" width="9.7109375" customWidth="1"/>
    <col min="13574" max="13574" width="10.7109375" customWidth="1"/>
    <col min="13575" max="13575" width="9.5703125" customWidth="1"/>
    <col min="13576" max="13576" width="9.85546875" customWidth="1"/>
    <col min="13577" max="13578" width="10.28515625" customWidth="1"/>
    <col min="13579" max="13579" width="0" hidden="1" customWidth="1"/>
    <col min="13824" max="13824" width="1.140625" customWidth="1"/>
    <col min="13825" max="13825" width="49.85546875" customWidth="1"/>
    <col min="13826" max="13826" width="11" customWidth="1"/>
    <col min="13827" max="13827" width="11.28515625" customWidth="1"/>
    <col min="13828" max="13828" width="10.7109375" customWidth="1"/>
    <col min="13829" max="13829" width="9.7109375" customWidth="1"/>
    <col min="13830" max="13830" width="10.7109375" customWidth="1"/>
    <col min="13831" max="13831" width="9.5703125" customWidth="1"/>
    <col min="13832" max="13832" width="9.85546875" customWidth="1"/>
    <col min="13833" max="13834" width="10.28515625" customWidth="1"/>
    <col min="13835" max="13835" width="0" hidden="1" customWidth="1"/>
    <col min="14080" max="14080" width="1.140625" customWidth="1"/>
    <col min="14081" max="14081" width="49.85546875" customWidth="1"/>
    <col min="14082" max="14082" width="11" customWidth="1"/>
    <col min="14083" max="14083" width="11.28515625" customWidth="1"/>
    <col min="14084" max="14084" width="10.7109375" customWidth="1"/>
    <col min="14085" max="14085" width="9.7109375" customWidth="1"/>
    <col min="14086" max="14086" width="10.7109375" customWidth="1"/>
    <col min="14087" max="14087" width="9.5703125" customWidth="1"/>
    <col min="14088" max="14088" width="9.85546875" customWidth="1"/>
    <col min="14089" max="14090" width="10.28515625" customWidth="1"/>
    <col min="14091" max="14091" width="0" hidden="1" customWidth="1"/>
    <col min="14336" max="14336" width="1.140625" customWidth="1"/>
    <col min="14337" max="14337" width="49.85546875" customWidth="1"/>
    <col min="14338" max="14338" width="11" customWidth="1"/>
    <col min="14339" max="14339" width="11.28515625" customWidth="1"/>
    <col min="14340" max="14340" width="10.7109375" customWidth="1"/>
    <col min="14341" max="14341" width="9.7109375" customWidth="1"/>
    <col min="14342" max="14342" width="10.7109375" customWidth="1"/>
    <col min="14343" max="14343" width="9.5703125" customWidth="1"/>
    <col min="14344" max="14344" width="9.85546875" customWidth="1"/>
    <col min="14345" max="14346" width="10.28515625" customWidth="1"/>
    <col min="14347" max="14347" width="0" hidden="1" customWidth="1"/>
    <col min="14592" max="14592" width="1.140625" customWidth="1"/>
    <col min="14593" max="14593" width="49.85546875" customWidth="1"/>
    <col min="14594" max="14594" width="11" customWidth="1"/>
    <col min="14595" max="14595" width="11.28515625" customWidth="1"/>
    <col min="14596" max="14596" width="10.7109375" customWidth="1"/>
    <col min="14597" max="14597" width="9.7109375" customWidth="1"/>
    <col min="14598" max="14598" width="10.7109375" customWidth="1"/>
    <col min="14599" max="14599" width="9.5703125" customWidth="1"/>
    <col min="14600" max="14600" width="9.85546875" customWidth="1"/>
    <col min="14601" max="14602" width="10.28515625" customWidth="1"/>
    <col min="14603" max="14603" width="0" hidden="1" customWidth="1"/>
    <col min="14848" max="14848" width="1.140625" customWidth="1"/>
    <col min="14849" max="14849" width="49.85546875" customWidth="1"/>
    <col min="14850" max="14850" width="11" customWidth="1"/>
    <col min="14851" max="14851" width="11.28515625" customWidth="1"/>
    <col min="14852" max="14852" width="10.7109375" customWidth="1"/>
    <col min="14853" max="14853" width="9.7109375" customWidth="1"/>
    <col min="14854" max="14854" width="10.7109375" customWidth="1"/>
    <col min="14855" max="14855" width="9.5703125" customWidth="1"/>
    <col min="14856" max="14856" width="9.85546875" customWidth="1"/>
    <col min="14857" max="14858" width="10.28515625" customWidth="1"/>
    <col min="14859" max="14859" width="0" hidden="1" customWidth="1"/>
    <col min="15104" max="15104" width="1.140625" customWidth="1"/>
    <col min="15105" max="15105" width="49.85546875" customWidth="1"/>
    <col min="15106" max="15106" width="11" customWidth="1"/>
    <col min="15107" max="15107" width="11.28515625" customWidth="1"/>
    <col min="15108" max="15108" width="10.7109375" customWidth="1"/>
    <col min="15109" max="15109" width="9.7109375" customWidth="1"/>
    <col min="15110" max="15110" width="10.7109375" customWidth="1"/>
    <col min="15111" max="15111" width="9.5703125" customWidth="1"/>
    <col min="15112" max="15112" width="9.85546875" customWidth="1"/>
    <col min="15113" max="15114" width="10.28515625" customWidth="1"/>
    <col min="15115" max="15115" width="0" hidden="1" customWidth="1"/>
    <col min="15360" max="15360" width="1.140625" customWidth="1"/>
    <col min="15361" max="15361" width="49.85546875" customWidth="1"/>
    <col min="15362" max="15362" width="11" customWidth="1"/>
    <col min="15363" max="15363" width="11.28515625" customWidth="1"/>
    <col min="15364" max="15364" width="10.7109375" customWidth="1"/>
    <col min="15365" max="15365" width="9.7109375" customWidth="1"/>
    <col min="15366" max="15366" width="10.7109375" customWidth="1"/>
    <col min="15367" max="15367" width="9.5703125" customWidth="1"/>
    <col min="15368" max="15368" width="9.85546875" customWidth="1"/>
    <col min="15369" max="15370" width="10.28515625" customWidth="1"/>
    <col min="15371" max="15371" width="0" hidden="1" customWidth="1"/>
    <col min="15616" max="15616" width="1.140625" customWidth="1"/>
    <col min="15617" max="15617" width="49.85546875" customWidth="1"/>
    <col min="15618" max="15618" width="11" customWidth="1"/>
    <col min="15619" max="15619" width="11.28515625" customWidth="1"/>
    <col min="15620" max="15620" width="10.7109375" customWidth="1"/>
    <col min="15621" max="15621" width="9.7109375" customWidth="1"/>
    <col min="15622" max="15622" width="10.7109375" customWidth="1"/>
    <col min="15623" max="15623" width="9.5703125" customWidth="1"/>
    <col min="15624" max="15624" width="9.85546875" customWidth="1"/>
    <col min="15625" max="15626" width="10.28515625" customWidth="1"/>
    <col min="15627" max="15627" width="0" hidden="1" customWidth="1"/>
    <col min="15872" max="15872" width="1.140625" customWidth="1"/>
    <col min="15873" max="15873" width="49.85546875" customWidth="1"/>
    <col min="15874" max="15874" width="11" customWidth="1"/>
    <col min="15875" max="15875" width="11.28515625" customWidth="1"/>
    <col min="15876" max="15876" width="10.7109375" customWidth="1"/>
    <col min="15877" max="15877" width="9.7109375" customWidth="1"/>
    <col min="15878" max="15878" width="10.7109375" customWidth="1"/>
    <col min="15879" max="15879" width="9.5703125" customWidth="1"/>
    <col min="15880" max="15880" width="9.85546875" customWidth="1"/>
    <col min="15881" max="15882" width="10.28515625" customWidth="1"/>
    <col min="15883" max="15883" width="0" hidden="1" customWidth="1"/>
    <col min="16128" max="16128" width="1.140625" customWidth="1"/>
    <col min="16129" max="16129" width="49.85546875" customWidth="1"/>
    <col min="16130" max="16130" width="11" customWidth="1"/>
    <col min="16131" max="16131" width="11.28515625" customWidth="1"/>
    <col min="16132" max="16132" width="10.7109375" customWidth="1"/>
    <col min="16133" max="16133" width="9.7109375" customWidth="1"/>
    <col min="16134" max="16134" width="10.7109375" customWidth="1"/>
    <col min="16135" max="16135" width="9.5703125" customWidth="1"/>
    <col min="16136" max="16136" width="9.85546875" customWidth="1"/>
    <col min="16137" max="16138" width="10.28515625" customWidth="1"/>
    <col min="16139" max="16139" width="0" hidden="1" customWidth="1"/>
  </cols>
  <sheetData>
    <row r="2" spans="2:13" x14ac:dyDescent="0.25">
      <c r="B2" s="1085" t="s">
        <v>443</v>
      </c>
      <c r="C2" s="1087" t="s">
        <v>172</v>
      </c>
      <c r="D2" s="1087"/>
      <c r="E2" s="1087"/>
      <c r="F2" s="1087" t="s">
        <v>173</v>
      </c>
      <c r="G2" s="1087"/>
      <c r="H2" s="1087"/>
      <c r="I2" s="1087" t="s">
        <v>442</v>
      </c>
      <c r="J2" s="1087"/>
      <c r="K2" s="1087"/>
    </row>
    <row r="3" spans="2:13" ht="33" customHeight="1" x14ac:dyDescent="0.25">
      <c r="B3" s="1086"/>
      <c r="C3" s="770" t="s">
        <v>369</v>
      </c>
      <c r="D3" s="771" t="s">
        <v>370</v>
      </c>
      <c r="E3" s="772" t="s">
        <v>371</v>
      </c>
      <c r="F3" s="773" t="s">
        <v>369</v>
      </c>
      <c r="G3" s="773" t="s">
        <v>370</v>
      </c>
      <c r="H3" s="774" t="s">
        <v>371</v>
      </c>
      <c r="I3" s="773" t="s">
        <v>369</v>
      </c>
      <c r="J3" s="773" t="s">
        <v>370</v>
      </c>
      <c r="K3" s="775" t="s">
        <v>371</v>
      </c>
    </row>
    <row r="4" spans="2:13" ht="15.75" x14ac:dyDescent="0.25">
      <c r="B4" s="776" t="s">
        <v>372</v>
      </c>
      <c r="C4" s="777">
        <v>1646457.6</v>
      </c>
      <c r="D4" s="778">
        <v>5000</v>
      </c>
      <c r="E4" s="779">
        <f>SUM(C4:D4)</f>
        <v>1651457.6</v>
      </c>
      <c r="F4" s="780">
        <v>1682261.6</v>
      </c>
      <c r="G4" s="780">
        <v>5000</v>
      </c>
      <c r="H4" s="781">
        <f>SUM(F4:G4)</f>
        <v>1687261.6</v>
      </c>
      <c r="I4" s="780">
        <v>1711750.6</v>
      </c>
      <c r="J4" s="780">
        <v>5000</v>
      </c>
      <c r="K4" s="588">
        <f>SUM(I4:J4)</f>
        <v>1716750.6</v>
      </c>
    </row>
    <row r="5" spans="2:13" ht="15.75" x14ac:dyDescent="0.25">
      <c r="B5" s="776" t="s">
        <v>373</v>
      </c>
      <c r="C5" s="777">
        <f>SUM(C7:C16)</f>
        <v>1263539.8800000001</v>
      </c>
      <c r="D5" s="778">
        <f>SUM(D7:D16)</f>
        <v>262000</v>
      </c>
      <c r="E5" s="782">
        <f>SUM(C5:D5)</f>
        <v>1525539.8800000001</v>
      </c>
      <c r="F5" s="780">
        <f t="shared" ref="F5:J5" si="0">SUM(F7:F16)</f>
        <v>1293068.22</v>
      </c>
      <c r="G5" s="780">
        <f t="shared" si="0"/>
        <v>86700</v>
      </c>
      <c r="H5" s="781">
        <f>SUM(F5:G5)</f>
        <v>1379768.22</v>
      </c>
      <c r="I5" s="780">
        <f t="shared" si="0"/>
        <v>1322557.22</v>
      </c>
      <c r="J5" s="780">
        <f t="shared" si="0"/>
        <v>76000</v>
      </c>
      <c r="K5" s="588">
        <f>SUM(I5:J5)</f>
        <v>1398557.22</v>
      </c>
    </row>
    <row r="6" spans="2:13" ht="15.75" x14ac:dyDescent="0.25">
      <c r="B6" s="783" t="s">
        <v>20</v>
      </c>
      <c r="C6" s="598"/>
      <c r="D6" s="598"/>
      <c r="E6" s="784"/>
      <c r="F6" s="322"/>
      <c r="G6" s="322"/>
      <c r="H6" s="785"/>
      <c r="I6" s="322"/>
      <c r="J6" s="322"/>
      <c r="K6" s="322"/>
    </row>
    <row r="7" spans="2:13" ht="15.75" x14ac:dyDescent="0.25">
      <c r="B7" s="786" t="s">
        <v>374</v>
      </c>
      <c r="C7" s="709">
        <v>243585.4</v>
      </c>
      <c r="D7" s="709">
        <v>109000</v>
      </c>
      <c r="E7" s="805">
        <f>SUM(C7:D7)</f>
        <v>352585.4</v>
      </c>
      <c r="F7" s="709">
        <v>242759</v>
      </c>
      <c r="G7" s="709">
        <v>1700</v>
      </c>
      <c r="H7" s="809">
        <f>SUM(F7:G7)</f>
        <v>244459</v>
      </c>
      <c r="I7" s="709">
        <v>243759</v>
      </c>
      <c r="J7" s="709">
        <v>0</v>
      </c>
      <c r="K7" s="709">
        <f t="shared" ref="K7:K16" si="1">SUM(I7:J7)</f>
        <v>243759</v>
      </c>
    </row>
    <row r="8" spans="2:13" ht="15.75" x14ac:dyDescent="0.25">
      <c r="B8" s="786" t="s">
        <v>375</v>
      </c>
      <c r="C8" s="709">
        <v>7325.22</v>
      </c>
      <c r="D8" s="709">
        <v>0</v>
      </c>
      <c r="E8" s="805">
        <f t="shared" ref="E8:E16" si="2">SUM(C8:D8)</f>
        <v>7325.22</v>
      </c>
      <c r="F8" s="709">
        <v>10475.219999999999</v>
      </c>
      <c r="G8" s="709">
        <v>0</v>
      </c>
      <c r="H8" s="809">
        <f t="shared" ref="H8:H16" si="3">SUM(F8:G8)</f>
        <v>10475.219999999999</v>
      </c>
      <c r="I8" s="709">
        <v>10475.219999999999</v>
      </c>
      <c r="J8" s="709">
        <v>0</v>
      </c>
      <c r="K8" s="709">
        <f t="shared" si="1"/>
        <v>10475.219999999999</v>
      </c>
    </row>
    <row r="9" spans="2:13" ht="15.75" x14ac:dyDescent="0.25">
      <c r="B9" s="786" t="s">
        <v>376</v>
      </c>
      <c r="C9" s="95">
        <v>68005</v>
      </c>
      <c r="D9" s="95">
        <v>35000</v>
      </c>
      <c r="E9" s="810">
        <f t="shared" si="2"/>
        <v>103005</v>
      </c>
      <c r="F9" s="709">
        <v>60600</v>
      </c>
      <c r="G9" s="709">
        <v>25000</v>
      </c>
      <c r="H9" s="809">
        <f t="shared" si="3"/>
        <v>85600</v>
      </c>
      <c r="I9" s="709">
        <v>59600</v>
      </c>
      <c r="J9" s="709">
        <v>23000</v>
      </c>
      <c r="K9" s="709">
        <f t="shared" si="1"/>
        <v>82600</v>
      </c>
    </row>
    <row r="10" spans="2:13" ht="15.75" x14ac:dyDescent="0.25">
      <c r="B10" s="786" t="s">
        <v>377</v>
      </c>
      <c r="C10" s="709">
        <v>3800</v>
      </c>
      <c r="D10" s="709">
        <v>115000</v>
      </c>
      <c r="E10" s="805">
        <f t="shared" si="2"/>
        <v>118800</v>
      </c>
      <c r="F10" s="709">
        <v>3500</v>
      </c>
      <c r="G10" s="709">
        <v>55000</v>
      </c>
      <c r="H10" s="809">
        <f t="shared" si="3"/>
        <v>58500</v>
      </c>
      <c r="I10" s="709">
        <v>3500</v>
      </c>
      <c r="J10" s="709">
        <v>50000</v>
      </c>
      <c r="K10" s="709">
        <f t="shared" si="1"/>
        <v>53500</v>
      </c>
    </row>
    <row r="11" spans="2:13" ht="15.75" x14ac:dyDescent="0.25">
      <c r="B11" s="786" t="s">
        <v>378</v>
      </c>
      <c r="C11" s="709">
        <v>674616</v>
      </c>
      <c r="D11" s="709">
        <v>3000</v>
      </c>
      <c r="E11" s="805">
        <f t="shared" si="2"/>
        <v>677616</v>
      </c>
      <c r="F11" s="709">
        <v>710306</v>
      </c>
      <c r="G11" s="709">
        <v>3000</v>
      </c>
      <c r="H11" s="809">
        <f t="shared" si="3"/>
        <v>713306</v>
      </c>
      <c r="I11" s="709">
        <v>739795</v>
      </c>
      <c r="J11" s="709">
        <v>3000</v>
      </c>
      <c r="K11" s="709">
        <f t="shared" si="1"/>
        <v>742795</v>
      </c>
    </row>
    <row r="12" spans="2:13" ht="15.75" x14ac:dyDescent="0.25">
      <c r="B12" s="786" t="s">
        <v>379</v>
      </c>
      <c r="C12" s="709">
        <v>26970</v>
      </c>
      <c r="D12" s="709">
        <v>0</v>
      </c>
      <c r="E12" s="805">
        <f t="shared" si="2"/>
        <v>26970</v>
      </c>
      <c r="F12" s="709">
        <v>31370</v>
      </c>
      <c r="G12" s="709">
        <v>0</v>
      </c>
      <c r="H12" s="809">
        <f t="shared" si="3"/>
        <v>31370</v>
      </c>
      <c r="I12" s="709">
        <v>31370</v>
      </c>
      <c r="J12" s="709">
        <v>0</v>
      </c>
      <c r="K12" s="709">
        <f t="shared" si="1"/>
        <v>31370</v>
      </c>
    </row>
    <row r="13" spans="2:13" ht="15.75" x14ac:dyDescent="0.25">
      <c r="B13" s="786" t="s">
        <v>380</v>
      </c>
      <c r="C13" s="709">
        <v>16260</v>
      </c>
      <c r="D13" s="709">
        <v>0</v>
      </c>
      <c r="E13" s="805">
        <f t="shared" si="2"/>
        <v>16260</v>
      </c>
      <c r="F13" s="709">
        <v>18120</v>
      </c>
      <c r="G13" s="709">
        <v>0</v>
      </c>
      <c r="H13" s="809">
        <f t="shared" si="3"/>
        <v>18120</v>
      </c>
      <c r="I13" s="709">
        <v>18120</v>
      </c>
      <c r="J13" s="709">
        <v>0</v>
      </c>
      <c r="K13" s="709">
        <f t="shared" si="1"/>
        <v>18120</v>
      </c>
      <c r="M13" t="s">
        <v>305</v>
      </c>
    </row>
    <row r="14" spans="2:13" ht="15.75" x14ac:dyDescent="0.25">
      <c r="B14" s="786" t="s">
        <v>381</v>
      </c>
      <c r="C14" s="709">
        <v>35216</v>
      </c>
      <c r="D14" s="709">
        <v>0</v>
      </c>
      <c r="E14" s="805">
        <f t="shared" si="2"/>
        <v>35216</v>
      </c>
      <c r="F14" s="709">
        <v>27876</v>
      </c>
      <c r="G14" s="709">
        <v>2000</v>
      </c>
      <c r="H14" s="809">
        <f t="shared" si="3"/>
        <v>29876</v>
      </c>
      <c r="I14" s="709">
        <v>27876</v>
      </c>
      <c r="J14" s="709">
        <v>0</v>
      </c>
      <c r="K14" s="709">
        <f t="shared" si="1"/>
        <v>27876</v>
      </c>
    </row>
    <row r="15" spans="2:13" ht="15.75" x14ac:dyDescent="0.25">
      <c r="B15" s="786" t="s">
        <v>382</v>
      </c>
      <c r="C15" s="709">
        <v>146662.26</v>
      </c>
      <c r="D15" s="709">
        <v>0</v>
      </c>
      <c r="E15" s="805">
        <f t="shared" si="2"/>
        <v>146662.26</v>
      </c>
      <c r="F15" s="709">
        <v>146662</v>
      </c>
      <c r="G15" s="709">
        <v>0</v>
      </c>
      <c r="H15" s="809">
        <f t="shared" si="3"/>
        <v>146662</v>
      </c>
      <c r="I15" s="709">
        <v>146662</v>
      </c>
      <c r="J15" s="709">
        <v>0</v>
      </c>
      <c r="K15" s="709">
        <f t="shared" si="1"/>
        <v>146662</v>
      </c>
    </row>
    <row r="16" spans="2:13" ht="15.75" x14ac:dyDescent="0.25">
      <c r="B16" s="786" t="s">
        <v>383</v>
      </c>
      <c r="C16" s="709">
        <v>41100</v>
      </c>
      <c r="D16" s="709">
        <v>0</v>
      </c>
      <c r="E16" s="805">
        <f t="shared" si="2"/>
        <v>41100</v>
      </c>
      <c r="F16" s="709">
        <v>41400</v>
      </c>
      <c r="G16" s="709">
        <v>0</v>
      </c>
      <c r="H16" s="809">
        <f t="shared" si="3"/>
        <v>41400</v>
      </c>
      <c r="I16" s="709">
        <v>41400</v>
      </c>
      <c r="J16" s="709">
        <v>0</v>
      </c>
      <c r="K16" s="709">
        <f t="shared" si="1"/>
        <v>41400</v>
      </c>
    </row>
    <row r="17" spans="2:19" x14ac:dyDescent="0.25">
      <c r="B17" s="209"/>
      <c r="C17" s="709"/>
      <c r="D17" s="709"/>
      <c r="E17" s="805"/>
      <c r="F17" s="709"/>
      <c r="G17" s="709"/>
      <c r="H17" s="805"/>
      <c r="I17" s="709"/>
      <c r="J17" s="709"/>
      <c r="K17" s="709"/>
    </row>
    <row r="18" spans="2:19" x14ac:dyDescent="0.25">
      <c r="B18" s="209"/>
      <c r="C18" s="812"/>
      <c r="D18" s="812"/>
      <c r="E18" s="811"/>
      <c r="F18" s="812"/>
      <c r="G18" s="812"/>
      <c r="H18" s="811"/>
      <c r="I18" s="812"/>
      <c r="J18" s="812"/>
      <c r="K18" s="812"/>
    </row>
    <row r="19" spans="2:19" ht="15.75" x14ac:dyDescent="0.25">
      <c r="B19" s="776" t="s">
        <v>384</v>
      </c>
      <c r="C19" s="787">
        <f>C4-C5</f>
        <v>382917.72</v>
      </c>
      <c r="D19" s="788"/>
      <c r="E19" s="789"/>
      <c r="F19" s="790">
        <f>F4-F5</f>
        <v>389193.38000000012</v>
      </c>
      <c r="G19" s="788"/>
      <c r="H19" s="789"/>
      <c r="I19" s="790">
        <f>I4-I5</f>
        <v>389193.38000000012</v>
      </c>
      <c r="J19" s="788"/>
      <c r="K19" s="788"/>
    </row>
    <row r="20" spans="2:19" ht="15.75" x14ac:dyDescent="0.25">
      <c r="B20" s="776" t="s">
        <v>385</v>
      </c>
      <c r="C20" s="788"/>
      <c r="D20" s="791">
        <f>D4-D5</f>
        <v>-257000</v>
      </c>
      <c r="E20" s="789"/>
      <c r="F20" s="788"/>
      <c r="G20" s="790">
        <f>G4-G5</f>
        <v>-81700</v>
      </c>
      <c r="H20" s="789"/>
      <c r="I20" s="788"/>
      <c r="J20" s="790">
        <f>J4-J5</f>
        <v>-71000</v>
      </c>
      <c r="K20" s="788"/>
    </row>
    <row r="21" spans="2:19" ht="15.75" x14ac:dyDescent="0.25">
      <c r="B21" s="776" t="s">
        <v>386</v>
      </c>
      <c r="C21" s="788"/>
      <c r="D21" s="788"/>
      <c r="E21" s="792">
        <f>E4-E5</f>
        <v>125917.71999999997</v>
      </c>
      <c r="F21" s="788"/>
      <c r="G21" s="788"/>
      <c r="H21" s="793">
        <f>H4-H5</f>
        <v>307493.38000000012</v>
      </c>
      <c r="I21" s="788"/>
      <c r="J21" s="788"/>
      <c r="K21" s="794">
        <f>K4-K5</f>
        <v>318193.38000000012</v>
      </c>
    </row>
    <row r="22" spans="2:19" ht="15.75" x14ac:dyDescent="0.25">
      <c r="B22" s="795"/>
      <c r="C22" s="795"/>
      <c r="D22" s="795"/>
      <c r="E22" s="795"/>
      <c r="F22" s="795"/>
      <c r="G22" s="795"/>
      <c r="H22" s="795"/>
      <c r="I22" s="795"/>
      <c r="J22" s="7"/>
      <c r="K22" s="7"/>
    </row>
    <row r="23" spans="2:19" ht="15.75" x14ac:dyDescent="0.25">
      <c r="B23" s="1088" t="s">
        <v>387</v>
      </c>
      <c r="C23" s="1028"/>
      <c r="D23" s="1028"/>
      <c r="E23" s="1028"/>
      <c r="F23" s="1028"/>
      <c r="G23" s="1028"/>
      <c r="H23" s="1028"/>
      <c r="I23" s="1028"/>
      <c r="J23" s="1028"/>
      <c r="K23" s="1028"/>
    </row>
    <row r="24" spans="2:19" s="337" customFormat="1" ht="15.75" x14ac:dyDescent="0.25">
      <c r="B24" s="796" t="s">
        <v>388</v>
      </c>
      <c r="C24" s="169"/>
      <c r="D24" s="169"/>
      <c r="E24" s="804">
        <f>SUM(E25)</f>
        <v>200000</v>
      </c>
      <c r="F24" s="806"/>
      <c r="G24" s="806"/>
      <c r="H24" s="807">
        <f>SUM(H25)</f>
        <v>50000</v>
      </c>
      <c r="I24" s="807"/>
      <c r="J24" s="807"/>
      <c r="K24" s="807">
        <f t="shared" ref="K24" si="4">SUM(K25)</f>
        <v>50000</v>
      </c>
    </row>
    <row r="25" spans="2:19" x14ac:dyDescent="0.25">
      <c r="B25" s="566"/>
      <c r="C25" s="709"/>
      <c r="D25" s="709"/>
      <c r="E25" s="805">
        <v>200000</v>
      </c>
      <c r="F25" s="709"/>
      <c r="G25" s="709"/>
      <c r="H25" s="805">
        <v>50000</v>
      </c>
      <c r="I25" s="709"/>
      <c r="J25" s="808"/>
      <c r="K25" s="808">
        <v>50000</v>
      </c>
    </row>
    <row r="26" spans="2:19" s="337" customFormat="1" ht="15.75" x14ac:dyDescent="0.25">
      <c r="B26" s="796" t="s">
        <v>373</v>
      </c>
      <c r="C26" s="169"/>
      <c r="D26" s="169"/>
      <c r="E26" s="804">
        <f>SUM(E27)</f>
        <v>267688.17</v>
      </c>
      <c r="F26" s="806"/>
      <c r="G26" s="806"/>
      <c r="H26" s="807">
        <f>SUM(H27)</f>
        <v>268975.17</v>
      </c>
      <c r="I26" s="807"/>
      <c r="J26" s="807"/>
      <c r="K26" s="807">
        <f t="shared" ref="K26" si="5">SUM(K27)</f>
        <v>268975.17</v>
      </c>
    </row>
    <row r="27" spans="2:19" ht="15.75" customHeight="1" x14ac:dyDescent="0.25">
      <c r="B27" s="566" t="s">
        <v>389</v>
      </c>
      <c r="C27" s="808"/>
      <c r="D27" s="808"/>
      <c r="E27" s="809">
        <v>267688.17</v>
      </c>
      <c r="F27" s="808"/>
      <c r="G27" s="808"/>
      <c r="H27" s="809">
        <v>268975.17</v>
      </c>
      <c r="I27" s="808"/>
      <c r="J27" s="808"/>
      <c r="K27" s="808">
        <v>268975.17</v>
      </c>
    </row>
    <row r="28" spans="2:19" s="337" customFormat="1" ht="15.75" x14ac:dyDescent="0.25">
      <c r="B28" s="776" t="s">
        <v>390</v>
      </c>
      <c r="C28" s="797"/>
      <c r="D28" s="797"/>
      <c r="E28" s="798">
        <f>E21+E24-E26</f>
        <v>58229.549999999988</v>
      </c>
      <c r="F28" s="797"/>
      <c r="G28" s="797"/>
      <c r="H28" s="798">
        <f>H21+H24-H26</f>
        <v>88518.210000000137</v>
      </c>
      <c r="I28" s="798"/>
      <c r="J28" s="798"/>
      <c r="K28" s="798">
        <f>K21+K25-K27</f>
        <v>99218.210000000137</v>
      </c>
    </row>
    <row r="29" spans="2:19" x14ac:dyDescent="0.25">
      <c r="B29" s="24"/>
      <c r="C29" s="24"/>
      <c r="D29" s="24"/>
      <c r="E29" s="24"/>
      <c r="F29" s="799"/>
      <c r="G29" s="799"/>
      <c r="H29" s="799"/>
      <c r="I29" s="799"/>
      <c r="J29" s="799"/>
      <c r="K29" s="799"/>
      <c r="L29" s="799"/>
      <c r="M29" s="799"/>
      <c r="N29" s="799"/>
      <c r="O29" s="799"/>
      <c r="P29" s="799"/>
      <c r="Q29" s="799"/>
      <c r="R29" s="24"/>
      <c r="S29" s="24"/>
    </row>
    <row r="30" spans="2:19" x14ac:dyDescent="0.25">
      <c r="C30" s="24"/>
      <c r="D30" s="24"/>
      <c r="E30" s="24"/>
      <c r="F30" s="800"/>
      <c r="G30" s="800"/>
      <c r="H30" s="800"/>
      <c r="I30" s="800"/>
      <c r="J30" s="800"/>
      <c r="K30" s="800"/>
      <c r="L30" s="800"/>
      <c r="M30" s="800"/>
      <c r="N30" s="800"/>
      <c r="O30" s="800"/>
      <c r="P30" s="800"/>
      <c r="Q30" s="800"/>
      <c r="R30" s="24"/>
      <c r="S30" s="24"/>
    </row>
    <row r="31" spans="2:19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</row>
    <row r="32" spans="2:19" ht="15.75" x14ac:dyDescent="0.25">
      <c r="B32" s="801"/>
      <c r="C32" s="24"/>
      <c r="D32" s="24"/>
      <c r="E32" s="24"/>
      <c r="F32" s="802"/>
      <c r="G32" s="802"/>
      <c r="H32" s="802"/>
      <c r="I32" s="802"/>
      <c r="J32" s="802"/>
      <c r="K32" s="802"/>
      <c r="L32" s="802"/>
      <c r="M32" s="802"/>
      <c r="N32" s="802"/>
      <c r="O32" s="802"/>
      <c r="P32" s="802"/>
      <c r="Q32" s="802"/>
      <c r="R32" s="24"/>
      <c r="S32" s="24"/>
    </row>
    <row r="33" spans="2:19" x14ac:dyDescent="0.2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2:19" ht="15.75" x14ac:dyDescent="0.25">
      <c r="B34" s="801"/>
      <c r="C34" s="24"/>
      <c r="D34" s="24"/>
      <c r="E34" s="24"/>
      <c r="F34" s="1083"/>
      <c r="G34" s="1083"/>
      <c r="H34" s="803"/>
      <c r="I34" s="802"/>
      <c r="J34" s="1083"/>
      <c r="K34" s="1083"/>
      <c r="L34" s="802"/>
      <c r="M34" s="802"/>
      <c r="N34" s="1083"/>
      <c r="O34" s="1083"/>
      <c r="P34" s="802"/>
      <c r="Q34" s="802"/>
      <c r="R34" s="24"/>
      <c r="S34" s="24"/>
    </row>
    <row r="35" spans="2:19" x14ac:dyDescent="0.2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2:19" ht="15.75" x14ac:dyDescent="0.25">
      <c r="B36" s="801"/>
      <c r="C36" s="24"/>
      <c r="D36" s="24"/>
      <c r="E36" s="24"/>
      <c r="F36" s="1084"/>
      <c r="G36" s="1084"/>
      <c r="H36" s="1084"/>
      <c r="I36" s="1084"/>
      <c r="J36" s="1084"/>
      <c r="K36" s="1084"/>
      <c r="L36" s="1084"/>
      <c r="M36" s="1084"/>
      <c r="N36" s="1084"/>
      <c r="O36" s="1084"/>
      <c r="P36" s="1084"/>
      <c r="Q36" s="1084"/>
      <c r="R36" s="24"/>
      <c r="S36" s="24"/>
    </row>
  </sheetData>
  <mergeCells count="11">
    <mergeCell ref="N34:O34"/>
    <mergeCell ref="F36:I36"/>
    <mergeCell ref="J36:M36"/>
    <mergeCell ref="N36:Q36"/>
    <mergeCell ref="B2:B3"/>
    <mergeCell ref="C2:E2"/>
    <mergeCell ref="F2:H2"/>
    <mergeCell ref="I2:K2"/>
    <mergeCell ref="B23:K23"/>
    <mergeCell ref="F34:G34"/>
    <mergeCell ref="J34:K34"/>
  </mergeCells>
  <pageMargins left="0" right="0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1"/>
  <sheetViews>
    <sheetView tabSelected="1" workbookViewId="0">
      <selection activeCell="M136" sqref="M136"/>
    </sheetView>
  </sheetViews>
  <sheetFormatPr defaultRowHeight="15" x14ac:dyDescent="0.25"/>
  <cols>
    <col min="1" max="1" width="7.140625" customWidth="1"/>
    <col min="2" max="2" width="7.7109375" customWidth="1"/>
    <col min="3" max="3" width="35" style="182" customWidth="1"/>
    <col min="4" max="4" width="13" style="4" customWidth="1"/>
    <col min="5" max="5" width="13.5703125" customWidth="1"/>
    <col min="6" max="6" width="14" style="182" customWidth="1"/>
    <col min="7" max="7" width="16.5703125" style="182" customWidth="1"/>
    <col min="8" max="8" width="14" style="182" customWidth="1"/>
    <col min="9" max="9" width="13.42578125" style="612" customWidth="1"/>
    <col min="10" max="10" width="13.140625" style="612" customWidth="1"/>
    <col min="12" max="12" width="10" bestFit="1" customWidth="1"/>
    <col min="255" max="256" width="7.140625" customWidth="1"/>
    <col min="257" max="257" width="25" customWidth="1"/>
    <col min="258" max="258" width="11" customWidth="1"/>
    <col min="259" max="259" width="12.5703125" customWidth="1"/>
    <col min="260" max="261" width="13" customWidth="1"/>
    <col min="262" max="262" width="20.85546875" customWidth="1"/>
    <col min="265" max="265" width="12.42578125" customWidth="1"/>
    <col min="511" max="512" width="7.140625" customWidth="1"/>
    <col min="513" max="513" width="25" customWidth="1"/>
    <col min="514" max="514" width="11" customWidth="1"/>
    <col min="515" max="515" width="12.5703125" customWidth="1"/>
    <col min="516" max="517" width="13" customWidth="1"/>
    <col min="518" max="518" width="20.85546875" customWidth="1"/>
    <col min="521" max="521" width="12.42578125" customWidth="1"/>
    <col min="767" max="768" width="7.140625" customWidth="1"/>
    <col min="769" max="769" width="25" customWidth="1"/>
    <col min="770" max="770" width="11" customWidth="1"/>
    <col min="771" max="771" width="12.5703125" customWidth="1"/>
    <col min="772" max="773" width="13" customWidth="1"/>
    <col min="774" max="774" width="20.85546875" customWidth="1"/>
    <col min="777" max="777" width="12.42578125" customWidth="1"/>
    <col min="1023" max="1024" width="7.140625" customWidth="1"/>
    <col min="1025" max="1025" width="25" customWidth="1"/>
    <col min="1026" max="1026" width="11" customWidth="1"/>
    <col min="1027" max="1027" width="12.5703125" customWidth="1"/>
    <col min="1028" max="1029" width="13" customWidth="1"/>
    <col min="1030" max="1030" width="20.85546875" customWidth="1"/>
    <col min="1033" max="1033" width="12.42578125" customWidth="1"/>
    <col min="1279" max="1280" width="7.140625" customWidth="1"/>
    <col min="1281" max="1281" width="25" customWidth="1"/>
    <col min="1282" max="1282" width="11" customWidth="1"/>
    <col min="1283" max="1283" width="12.5703125" customWidth="1"/>
    <col min="1284" max="1285" width="13" customWidth="1"/>
    <col min="1286" max="1286" width="20.85546875" customWidth="1"/>
    <col min="1289" max="1289" width="12.42578125" customWidth="1"/>
    <col min="1535" max="1536" width="7.140625" customWidth="1"/>
    <col min="1537" max="1537" width="25" customWidth="1"/>
    <col min="1538" max="1538" width="11" customWidth="1"/>
    <col min="1539" max="1539" width="12.5703125" customWidth="1"/>
    <col min="1540" max="1541" width="13" customWidth="1"/>
    <col min="1542" max="1542" width="20.85546875" customWidth="1"/>
    <col min="1545" max="1545" width="12.42578125" customWidth="1"/>
    <col min="1791" max="1792" width="7.140625" customWidth="1"/>
    <col min="1793" max="1793" width="25" customWidth="1"/>
    <col min="1794" max="1794" width="11" customWidth="1"/>
    <col min="1795" max="1795" width="12.5703125" customWidth="1"/>
    <col min="1796" max="1797" width="13" customWidth="1"/>
    <col min="1798" max="1798" width="20.85546875" customWidth="1"/>
    <col min="1801" max="1801" width="12.42578125" customWidth="1"/>
    <col min="2047" max="2048" width="7.140625" customWidth="1"/>
    <col min="2049" max="2049" width="25" customWidth="1"/>
    <col min="2050" max="2050" width="11" customWidth="1"/>
    <col min="2051" max="2051" width="12.5703125" customWidth="1"/>
    <col min="2052" max="2053" width="13" customWidth="1"/>
    <col min="2054" max="2054" width="20.85546875" customWidth="1"/>
    <col min="2057" max="2057" width="12.42578125" customWidth="1"/>
    <col min="2303" max="2304" width="7.140625" customWidth="1"/>
    <col min="2305" max="2305" width="25" customWidth="1"/>
    <col min="2306" max="2306" width="11" customWidth="1"/>
    <col min="2307" max="2307" width="12.5703125" customWidth="1"/>
    <col min="2308" max="2309" width="13" customWidth="1"/>
    <col min="2310" max="2310" width="20.85546875" customWidth="1"/>
    <col min="2313" max="2313" width="12.42578125" customWidth="1"/>
    <col min="2559" max="2560" width="7.140625" customWidth="1"/>
    <col min="2561" max="2561" width="25" customWidth="1"/>
    <col min="2562" max="2562" width="11" customWidth="1"/>
    <col min="2563" max="2563" width="12.5703125" customWidth="1"/>
    <col min="2564" max="2565" width="13" customWidth="1"/>
    <col min="2566" max="2566" width="20.85546875" customWidth="1"/>
    <col min="2569" max="2569" width="12.42578125" customWidth="1"/>
    <col min="2815" max="2816" width="7.140625" customWidth="1"/>
    <col min="2817" max="2817" width="25" customWidth="1"/>
    <col min="2818" max="2818" width="11" customWidth="1"/>
    <col min="2819" max="2819" width="12.5703125" customWidth="1"/>
    <col min="2820" max="2821" width="13" customWidth="1"/>
    <col min="2822" max="2822" width="20.85546875" customWidth="1"/>
    <col min="2825" max="2825" width="12.42578125" customWidth="1"/>
    <col min="3071" max="3072" width="7.140625" customWidth="1"/>
    <col min="3073" max="3073" width="25" customWidth="1"/>
    <col min="3074" max="3074" width="11" customWidth="1"/>
    <col min="3075" max="3075" width="12.5703125" customWidth="1"/>
    <col min="3076" max="3077" width="13" customWidth="1"/>
    <col min="3078" max="3078" width="20.85546875" customWidth="1"/>
    <col min="3081" max="3081" width="12.42578125" customWidth="1"/>
    <col min="3327" max="3328" width="7.140625" customWidth="1"/>
    <col min="3329" max="3329" width="25" customWidth="1"/>
    <col min="3330" max="3330" width="11" customWidth="1"/>
    <col min="3331" max="3331" width="12.5703125" customWidth="1"/>
    <col min="3332" max="3333" width="13" customWidth="1"/>
    <col min="3334" max="3334" width="20.85546875" customWidth="1"/>
    <col min="3337" max="3337" width="12.42578125" customWidth="1"/>
    <col min="3583" max="3584" width="7.140625" customWidth="1"/>
    <col min="3585" max="3585" width="25" customWidth="1"/>
    <col min="3586" max="3586" width="11" customWidth="1"/>
    <col min="3587" max="3587" width="12.5703125" customWidth="1"/>
    <col min="3588" max="3589" width="13" customWidth="1"/>
    <col min="3590" max="3590" width="20.85546875" customWidth="1"/>
    <col min="3593" max="3593" width="12.42578125" customWidth="1"/>
    <col min="3839" max="3840" width="7.140625" customWidth="1"/>
    <col min="3841" max="3841" width="25" customWidth="1"/>
    <col min="3842" max="3842" width="11" customWidth="1"/>
    <col min="3843" max="3843" width="12.5703125" customWidth="1"/>
    <col min="3844" max="3845" width="13" customWidth="1"/>
    <col min="3846" max="3846" width="20.85546875" customWidth="1"/>
    <col min="3849" max="3849" width="12.42578125" customWidth="1"/>
    <col min="4095" max="4096" width="7.140625" customWidth="1"/>
    <col min="4097" max="4097" width="25" customWidth="1"/>
    <col min="4098" max="4098" width="11" customWidth="1"/>
    <col min="4099" max="4099" width="12.5703125" customWidth="1"/>
    <col min="4100" max="4101" width="13" customWidth="1"/>
    <col min="4102" max="4102" width="20.85546875" customWidth="1"/>
    <col min="4105" max="4105" width="12.42578125" customWidth="1"/>
    <col min="4351" max="4352" width="7.140625" customWidth="1"/>
    <col min="4353" max="4353" width="25" customWidth="1"/>
    <col min="4354" max="4354" width="11" customWidth="1"/>
    <col min="4355" max="4355" width="12.5703125" customWidth="1"/>
    <col min="4356" max="4357" width="13" customWidth="1"/>
    <col min="4358" max="4358" width="20.85546875" customWidth="1"/>
    <col min="4361" max="4361" width="12.42578125" customWidth="1"/>
    <col min="4607" max="4608" width="7.140625" customWidth="1"/>
    <col min="4609" max="4609" width="25" customWidth="1"/>
    <col min="4610" max="4610" width="11" customWidth="1"/>
    <col min="4611" max="4611" width="12.5703125" customWidth="1"/>
    <col min="4612" max="4613" width="13" customWidth="1"/>
    <col min="4614" max="4614" width="20.85546875" customWidth="1"/>
    <col min="4617" max="4617" width="12.42578125" customWidth="1"/>
    <col min="4863" max="4864" width="7.140625" customWidth="1"/>
    <col min="4865" max="4865" width="25" customWidth="1"/>
    <col min="4866" max="4866" width="11" customWidth="1"/>
    <col min="4867" max="4867" width="12.5703125" customWidth="1"/>
    <col min="4868" max="4869" width="13" customWidth="1"/>
    <col min="4870" max="4870" width="20.85546875" customWidth="1"/>
    <col min="4873" max="4873" width="12.42578125" customWidth="1"/>
    <col min="5119" max="5120" width="7.140625" customWidth="1"/>
    <col min="5121" max="5121" width="25" customWidth="1"/>
    <col min="5122" max="5122" width="11" customWidth="1"/>
    <col min="5123" max="5123" width="12.5703125" customWidth="1"/>
    <col min="5124" max="5125" width="13" customWidth="1"/>
    <col min="5126" max="5126" width="20.85546875" customWidth="1"/>
    <col min="5129" max="5129" width="12.42578125" customWidth="1"/>
    <col min="5375" max="5376" width="7.140625" customWidth="1"/>
    <col min="5377" max="5377" width="25" customWidth="1"/>
    <col min="5378" max="5378" width="11" customWidth="1"/>
    <col min="5379" max="5379" width="12.5703125" customWidth="1"/>
    <col min="5380" max="5381" width="13" customWidth="1"/>
    <col min="5382" max="5382" width="20.85546875" customWidth="1"/>
    <col min="5385" max="5385" width="12.42578125" customWidth="1"/>
    <col min="5631" max="5632" width="7.140625" customWidth="1"/>
    <col min="5633" max="5633" width="25" customWidth="1"/>
    <col min="5634" max="5634" width="11" customWidth="1"/>
    <col min="5635" max="5635" width="12.5703125" customWidth="1"/>
    <col min="5636" max="5637" width="13" customWidth="1"/>
    <col min="5638" max="5638" width="20.85546875" customWidth="1"/>
    <col min="5641" max="5641" width="12.42578125" customWidth="1"/>
    <col min="5887" max="5888" width="7.140625" customWidth="1"/>
    <col min="5889" max="5889" width="25" customWidth="1"/>
    <col min="5890" max="5890" width="11" customWidth="1"/>
    <col min="5891" max="5891" width="12.5703125" customWidth="1"/>
    <col min="5892" max="5893" width="13" customWidth="1"/>
    <col min="5894" max="5894" width="20.85546875" customWidth="1"/>
    <col min="5897" max="5897" width="12.42578125" customWidth="1"/>
    <col min="6143" max="6144" width="7.140625" customWidth="1"/>
    <col min="6145" max="6145" width="25" customWidth="1"/>
    <col min="6146" max="6146" width="11" customWidth="1"/>
    <col min="6147" max="6147" width="12.5703125" customWidth="1"/>
    <col min="6148" max="6149" width="13" customWidth="1"/>
    <col min="6150" max="6150" width="20.85546875" customWidth="1"/>
    <col min="6153" max="6153" width="12.42578125" customWidth="1"/>
    <col min="6399" max="6400" width="7.140625" customWidth="1"/>
    <col min="6401" max="6401" width="25" customWidth="1"/>
    <col min="6402" max="6402" width="11" customWidth="1"/>
    <col min="6403" max="6403" width="12.5703125" customWidth="1"/>
    <col min="6404" max="6405" width="13" customWidth="1"/>
    <col min="6406" max="6406" width="20.85546875" customWidth="1"/>
    <col min="6409" max="6409" width="12.42578125" customWidth="1"/>
    <col min="6655" max="6656" width="7.140625" customWidth="1"/>
    <col min="6657" max="6657" width="25" customWidth="1"/>
    <col min="6658" max="6658" width="11" customWidth="1"/>
    <col min="6659" max="6659" width="12.5703125" customWidth="1"/>
    <col min="6660" max="6661" width="13" customWidth="1"/>
    <col min="6662" max="6662" width="20.85546875" customWidth="1"/>
    <col min="6665" max="6665" width="12.42578125" customWidth="1"/>
    <col min="6911" max="6912" width="7.140625" customWidth="1"/>
    <col min="6913" max="6913" width="25" customWidth="1"/>
    <col min="6914" max="6914" width="11" customWidth="1"/>
    <col min="6915" max="6915" width="12.5703125" customWidth="1"/>
    <col min="6916" max="6917" width="13" customWidth="1"/>
    <col min="6918" max="6918" width="20.85546875" customWidth="1"/>
    <col min="6921" max="6921" width="12.42578125" customWidth="1"/>
    <col min="7167" max="7168" width="7.140625" customWidth="1"/>
    <col min="7169" max="7169" width="25" customWidth="1"/>
    <col min="7170" max="7170" width="11" customWidth="1"/>
    <col min="7171" max="7171" width="12.5703125" customWidth="1"/>
    <col min="7172" max="7173" width="13" customWidth="1"/>
    <col min="7174" max="7174" width="20.85546875" customWidth="1"/>
    <col min="7177" max="7177" width="12.42578125" customWidth="1"/>
    <col min="7423" max="7424" width="7.140625" customWidth="1"/>
    <col min="7425" max="7425" width="25" customWidth="1"/>
    <col min="7426" max="7426" width="11" customWidth="1"/>
    <col min="7427" max="7427" width="12.5703125" customWidth="1"/>
    <col min="7428" max="7429" width="13" customWidth="1"/>
    <col min="7430" max="7430" width="20.85546875" customWidth="1"/>
    <col min="7433" max="7433" width="12.42578125" customWidth="1"/>
    <col min="7679" max="7680" width="7.140625" customWidth="1"/>
    <col min="7681" max="7681" width="25" customWidth="1"/>
    <col min="7682" max="7682" width="11" customWidth="1"/>
    <col min="7683" max="7683" width="12.5703125" customWidth="1"/>
    <col min="7684" max="7685" width="13" customWidth="1"/>
    <col min="7686" max="7686" width="20.85546875" customWidth="1"/>
    <col min="7689" max="7689" width="12.42578125" customWidth="1"/>
    <col min="7935" max="7936" width="7.140625" customWidth="1"/>
    <col min="7937" max="7937" width="25" customWidth="1"/>
    <col min="7938" max="7938" width="11" customWidth="1"/>
    <col min="7939" max="7939" width="12.5703125" customWidth="1"/>
    <col min="7940" max="7941" width="13" customWidth="1"/>
    <col min="7942" max="7942" width="20.85546875" customWidth="1"/>
    <col min="7945" max="7945" width="12.42578125" customWidth="1"/>
    <col min="8191" max="8192" width="7.140625" customWidth="1"/>
    <col min="8193" max="8193" width="25" customWidth="1"/>
    <col min="8194" max="8194" width="11" customWidth="1"/>
    <col min="8195" max="8195" width="12.5703125" customWidth="1"/>
    <col min="8196" max="8197" width="13" customWidth="1"/>
    <col min="8198" max="8198" width="20.85546875" customWidth="1"/>
    <col min="8201" max="8201" width="12.42578125" customWidth="1"/>
    <col min="8447" max="8448" width="7.140625" customWidth="1"/>
    <col min="8449" max="8449" width="25" customWidth="1"/>
    <col min="8450" max="8450" width="11" customWidth="1"/>
    <col min="8451" max="8451" width="12.5703125" customWidth="1"/>
    <col min="8452" max="8453" width="13" customWidth="1"/>
    <col min="8454" max="8454" width="20.85546875" customWidth="1"/>
    <col min="8457" max="8457" width="12.42578125" customWidth="1"/>
    <col min="8703" max="8704" width="7.140625" customWidth="1"/>
    <col min="8705" max="8705" width="25" customWidth="1"/>
    <col min="8706" max="8706" width="11" customWidth="1"/>
    <col min="8707" max="8707" width="12.5703125" customWidth="1"/>
    <col min="8708" max="8709" width="13" customWidth="1"/>
    <col min="8710" max="8710" width="20.85546875" customWidth="1"/>
    <col min="8713" max="8713" width="12.42578125" customWidth="1"/>
    <col min="8959" max="8960" width="7.140625" customWidth="1"/>
    <col min="8961" max="8961" width="25" customWidth="1"/>
    <col min="8962" max="8962" width="11" customWidth="1"/>
    <col min="8963" max="8963" width="12.5703125" customWidth="1"/>
    <col min="8964" max="8965" width="13" customWidth="1"/>
    <col min="8966" max="8966" width="20.85546875" customWidth="1"/>
    <col min="8969" max="8969" width="12.42578125" customWidth="1"/>
    <col min="9215" max="9216" width="7.140625" customWidth="1"/>
    <col min="9217" max="9217" width="25" customWidth="1"/>
    <col min="9218" max="9218" width="11" customWidth="1"/>
    <col min="9219" max="9219" width="12.5703125" customWidth="1"/>
    <col min="9220" max="9221" width="13" customWidth="1"/>
    <col min="9222" max="9222" width="20.85546875" customWidth="1"/>
    <col min="9225" max="9225" width="12.42578125" customWidth="1"/>
    <col min="9471" max="9472" width="7.140625" customWidth="1"/>
    <col min="9473" max="9473" width="25" customWidth="1"/>
    <col min="9474" max="9474" width="11" customWidth="1"/>
    <col min="9475" max="9475" width="12.5703125" customWidth="1"/>
    <col min="9476" max="9477" width="13" customWidth="1"/>
    <col min="9478" max="9478" width="20.85546875" customWidth="1"/>
    <col min="9481" max="9481" width="12.42578125" customWidth="1"/>
    <col min="9727" max="9728" width="7.140625" customWidth="1"/>
    <col min="9729" max="9729" width="25" customWidth="1"/>
    <col min="9730" max="9730" width="11" customWidth="1"/>
    <col min="9731" max="9731" width="12.5703125" customWidth="1"/>
    <col min="9732" max="9733" width="13" customWidth="1"/>
    <col min="9734" max="9734" width="20.85546875" customWidth="1"/>
    <col min="9737" max="9737" width="12.42578125" customWidth="1"/>
    <col min="9983" max="9984" width="7.140625" customWidth="1"/>
    <col min="9985" max="9985" width="25" customWidth="1"/>
    <col min="9986" max="9986" width="11" customWidth="1"/>
    <col min="9987" max="9987" width="12.5703125" customWidth="1"/>
    <col min="9988" max="9989" width="13" customWidth="1"/>
    <col min="9990" max="9990" width="20.85546875" customWidth="1"/>
    <col min="9993" max="9993" width="12.42578125" customWidth="1"/>
    <col min="10239" max="10240" width="7.140625" customWidth="1"/>
    <col min="10241" max="10241" width="25" customWidth="1"/>
    <col min="10242" max="10242" width="11" customWidth="1"/>
    <col min="10243" max="10243" width="12.5703125" customWidth="1"/>
    <col min="10244" max="10245" width="13" customWidth="1"/>
    <col min="10246" max="10246" width="20.85546875" customWidth="1"/>
    <col min="10249" max="10249" width="12.42578125" customWidth="1"/>
    <col min="10495" max="10496" width="7.140625" customWidth="1"/>
    <col min="10497" max="10497" width="25" customWidth="1"/>
    <col min="10498" max="10498" width="11" customWidth="1"/>
    <col min="10499" max="10499" width="12.5703125" customWidth="1"/>
    <col min="10500" max="10501" width="13" customWidth="1"/>
    <col min="10502" max="10502" width="20.85546875" customWidth="1"/>
    <col min="10505" max="10505" width="12.42578125" customWidth="1"/>
    <col min="10751" max="10752" width="7.140625" customWidth="1"/>
    <col min="10753" max="10753" width="25" customWidth="1"/>
    <col min="10754" max="10754" width="11" customWidth="1"/>
    <col min="10755" max="10755" width="12.5703125" customWidth="1"/>
    <col min="10756" max="10757" width="13" customWidth="1"/>
    <col min="10758" max="10758" width="20.85546875" customWidth="1"/>
    <col min="10761" max="10761" width="12.42578125" customWidth="1"/>
    <col min="11007" max="11008" width="7.140625" customWidth="1"/>
    <col min="11009" max="11009" width="25" customWidth="1"/>
    <col min="11010" max="11010" width="11" customWidth="1"/>
    <col min="11011" max="11011" width="12.5703125" customWidth="1"/>
    <col min="11012" max="11013" width="13" customWidth="1"/>
    <col min="11014" max="11014" width="20.85546875" customWidth="1"/>
    <col min="11017" max="11017" width="12.42578125" customWidth="1"/>
    <col min="11263" max="11264" width="7.140625" customWidth="1"/>
    <col min="11265" max="11265" width="25" customWidth="1"/>
    <col min="11266" max="11266" width="11" customWidth="1"/>
    <col min="11267" max="11267" width="12.5703125" customWidth="1"/>
    <col min="11268" max="11269" width="13" customWidth="1"/>
    <col min="11270" max="11270" width="20.85546875" customWidth="1"/>
    <col min="11273" max="11273" width="12.42578125" customWidth="1"/>
    <col min="11519" max="11520" width="7.140625" customWidth="1"/>
    <col min="11521" max="11521" width="25" customWidth="1"/>
    <col min="11522" max="11522" width="11" customWidth="1"/>
    <col min="11523" max="11523" width="12.5703125" customWidth="1"/>
    <col min="11524" max="11525" width="13" customWidth="1"/>
    <col min="11526" max="11526" width="20.85546875" customWidth="1"/>
    <col min="11529" max="11529" width="12.42578125" customWidth="1"/>
    <col min="11775" max="11776" width="7.140625" customWidth="1"/>
    <col min="11777" max="11777" width="25" customWidth="1"/>
    <col min="11778" max="11778" width="11" customWidth="1"/>
    <col min="11779" max="11779" width="12.5703125" customWidth="1"/>
    <col min="11780" max="11781" width="13" customWidth="1"/>
    <col min="11782" max="11782" width="20.85546875" customWidth="1"/>
    <col min="11785" max="11785" width="12.42578125" customWidth="1"/>
    <col min="12031" max="12032" width="7.140625" customWidth="1"/>
    <col min="12033" max="12033" width="25" customWidth="1"/>
    <col min="12034" max="12034" width="11" customWidth="1"/>
    <col min="12035" max="12035" width="12.5703125" customWidth="1"/>
    <col min="12036" max="12037" width="13" customWidth="1"/>
    <col min="12038" max="12038" width="20.85546875" customWidth="1"/>
    <col min="12041" max="12041" width="12.42578125" customWidth="1"/>
    <col min="12287" max="12288" width="7.140625" customWidth="1"/>
    <col min="12289" max="12289" width="25" customWidth="1"/>
    <col min="12290" max="12290" width="11" customWidth="1"/>
    <col min="12291" max="12291" width="12.5703125" customWidth="1"/>
    <col min="12292" max="12293" width="13" customWidth="1"/>
    <col min="12294" max="12294" width="20.85546875" customWidth="1"/>
    <col min="12297" max="12297" width="12.42578125" customWidth="1"/>
    <col min="12543" max="12544" width="7.140625" customWidth="1"/>
    <col min="12545" max="12545" width="25" customWidth="1"/>
    <col min="12546" max="12546" width="11" customWidth="1"/>
    <col min="12547" max="12547" width="12.5703125" customWidth="1"/>
    <col min="12548" max="12549" width="13" customWidth="1"/>
    <col min="12550" max="12550" width="20.85546875" customWidth="1"/>
    <col min="12553" max="12553" width="12.42578125" customWidth="1"/>
    <col min="12799" max="12800" width="7.140625" customWidth="1"/>
    <col min="12801" max="12801" width="25" customWidth="1"/>
    <col min="12802" max="12802" width="11" customWidth="1"/>
    <col min="12803" max="12803" width="12.5703125" customWidth="1"/>
    <col min="12804" max="12805" width="13" customWidth="1"/>
    <col min="12806" max="12806" width="20.85546875" customWidth="1"/>
    <col min="12809" max="12809" width="12.42578125" customWidth="1"/>
    <col min="13055" max="13056" width="7.140625" customWidth="1"/>
    <col min="13057" max="13057" width="25" customWidth="1"/>
    <col min="13058" max="13058" width="11" customWidth="1"/>
    <col min="13059" max="13059" width="12.5703125" customWidth="1"/>
    <col min="13060" max="13061" width="13" customWidth="1"/>
    <col min="13062" max="13062" width="20.85546875" customWidth="1"/>
    <col min="13065" max="13065" width="12.42578125" customWidth="1"/>
    <col min="13311" max="13312" width="7.140625" customWidth="1"/>
    <col min="13313" max="13313" width="25" customWidth="1"/>
    <col min="13314" max="13314" width="11" customWidth="1"/>
    <col min="13315" max="13315" width="12.5703125" customWidth="1"/>
    <col min="13316" max="13317" width="13" customWidth="1"/>
    <col min="13318" max="13318" width="20.85546875" customWidth="1"/>
    <col min="13321" max="13321" width="12.42578125" customWidth="1"/>
    <col min="13567" max="13568" width="7.140625" customWidth="1"/>
    <col min="13569" max="13569" width="25" customWidth="1"/>
    <col min="13570" max="13570" width="11" customWidth="1"/>
    <col min="13571" max="13571" width="12.5703125" customWidth="1"/>
    <col min="13572" max="13573" width="13" customWidth="1"/>
    <col min="13574" max="13574" width="20.85546875" customWidth="1"/>
    <col min="13577" max="13577" width="12.42578125" customWidth="1"/>
    <col min="13823" max="13824" width="7.140625" customWidth="1"/>
    <col min="13825" max="13825" width="25" customWidth="1"/>
    <col min="13826" max="13826" width="11" customWidth="1"/>
    <col min="13827" max="13827" width="12.5703125" customWidth="1"/>
    <col min="13828" max="13829" width="13" customWidth="1"/>
    <col min="13830" max="13830" width="20.85546875" customWidth="1"/>
    <col min="13833" max="13833" width="12.42578125" customWidth="1"/>
    <col min="14079" max="14080" width="7.140625" customWidth="1"/>
    <col min="14081" max="14081" width="25" customWidth="1"/>
    <col min="14082" max="14082" width="11" customWidth="1"/>
    <col min="14083" max="14083" width="12.5703125" customWidth="1"/>
    <col min="14084" max="14085" width="13" customWidth="1"/>
    <col min="14086" max="14086" width="20.85546875" customWidth="1"/>
    <col min="14089" max="14089" width="12.42578125" customWidth="1"/>
    <col min="14335" max="14336" width="7.140625" customWidth="1"/>
    <col min="14337" max="14337" width="25" customWidth="1"/>
    <col min="14338" max="14338" width="11" customWidth="1"/>
    <col min="14339" max="14339" width="12.5703125" customWidth="1"/>
    <col min="14340" max="14341" width="13" customWidth="1"/>
    <col min="14342" max="14342" width="20.85546875" customWidth="1"/>
    <col min="14345" max="14345" width="12.42578125" customWidth="1"/>
    <col min="14591" max="14592" width="7.140625" customWidth="1"/>
    <col min="14593" max="14593" width="25" customWidth="1"/>
    <col min="14594" max="14594" width="11" customWidth="1"/>
    <col min="14595" max="14595" width="12.5703125" customWidth="1"/>
    <col min="14596" max="14597" width="13" customWidth="1"/>
    <col min="14598" max="14598" width="20.85546875" customWidth="1"/>
    <col min="14601" max="14601" width="12.42578125" customWidth="1"/>
    <col min="14847" max="14848" width="7.140625" customWidth="1"/>
    <col min="14849" max="14849" width="25" customWidth="1"/>
    <col min="14850" max="14850" width="11" customWidth="1"/>
    <col min="14851" max="14851" width="12.5703125" customWidth="1"/>
    <col min="14852" max="14853" width="13" customWidth="1"/>
    <col min="14854" max="14854" width="20.85546875" customWidth="1"/>
    <col min="14857" max="14857" width="12.42578125" customWidth="1"/>
    <col min="15103" max="15104" width="7.140625" customWidth="1"/>
    <col min="15105" max="15105" width="25" customWidth="1"/>
    <col min="15106" max="15106" width="11" customWidth="1"/>
    <col min="15107" max="15107" width="12.5703125" customWidth="1"/>
    <col min="15108" max="15109" width="13" customWidth="1"/>
    <col min="15110" max="15110" width="20.85546875" customWidth="1"/>
    <col min="15113" max="15113" width="12.42578125" customWidth="1"/>
    <col min="15359" max="15360" width="7.140625" customWidth="1"/>
    <col min="15361" max="15361" width="25" customWidth="1"/>
    <col min="15362" max="15362" width="11" customWidth="1"/>
    <col min="15363" max="15363" width="12.5703125" customWidth="1"/>
    <col min="15364" max="15365" width="13" customWidth="1"/>
    <col min="15366" max="15366" width="20.85546875" customWidth="1"/>
    <col min="15369" max="15369" width="12.42578125" customWidth="1"/>
    <col min="15615" max="15616" width="7.140625" customWidth="1"/>
    <col min="15617" max="15617" width="25" customWidth="1"/>
    <col min="15618" max="15618" width="11" customWidth="1"/>
    <col min="15619" max="15619" width="12.5703125" customWidth="1"/>
    <col min="15620" max="15621" width="13" customWidth="1"/>
    <col min="15622" max="15622" width="20.85546875" customWidth="1"/>
    <col min="15625" max="15625" width="12.42578125" customWidth="1"/>
    <col min="15871" max="15872" width="7.140625" customWidth="1"/>
    <col min="15873" max="15873" width="25" customWidth="1"/>
    <col min="15874" max="15874" width="11" customWidth="1"/>
    <col min="15875" max="15875" width="12.5703125" customWidth="1"/>
    <col min="15876" max="15877" width="13" customWidth="1"/>
    <col min="15878" max="15878" width="20.85546875" customWidth="1"/>
    <col min="15881" max="15881" width="12.42578125" customWidth="1"/>
    <col min="16127" max="16128" width="7.140625" customWidth="1"/>
    <col min="16129" max="16129" width="25" customWidth="1"/>
    <col min="16130" max="16130" width="11" customWidth="1"/>
    <col min="16131" max="16131" width="12.5703125" customWidth="1"/>
    <col min="16132" max="16133" width="13" customWidth="1"/>
    <col min="16134" max="16134" width="20.85546875" customWidth="1"/>
    <col min="16137" max="16137" width="12.42578125" customWidth="1"/>
  </cols>
  <sheetData>
    <row r="1" spans="1:16" ht="10.5" customHeight="1" x14ac:dyDescent="0.3">
      <c r="A1" s="1"/>
      <c r="B1" s="2"/>
    </row>
    <row r="2" spans="1:16" ht="18" customHeight="1" x14ac:dyDescent="0.3">
      <c r="A2" s="1"/>
      <c r="B2" s="2"/>
      <c r="C2" s="183" t="s">
        <v>423</v>
      </c>
      <c r="D2" s="5"/>
    </row>
    <row r="3" spans="1:16" ht="13.5" customHeight="1" x14ac:dyDescent="0.25">
      <c r="A3" s="6"/>
      <c r="B3" s="2"/>
    </row>
    <row r="4" spans="1:16" ht="42" customHeight="1" x14ac:dyDescent="0.25">
      <c r="A4" s="979" t="s">
        <v>0</v>
      </c>
      <c r="B4" s="980"/>
      <c r="C4" s="981"/>
      <c r="D4" s="65" t="s">
        <v>416</v>
      </c>
      <c r="E4" s="65" t="s">
        <v>417</v>
      </c>
      <c r="F4" s="858" t="s">
        <v>418</v>
      </c>
      <c r="G4" s="847" t="s">
        <v>403</v>
      </c>
      <c r="H4" s="847" t="s">
        <v>419</v>
      </c>
      <c r="I4" s="847" t="s">
        <v>420</v>
      </c>
      <c r="J4" s="847" t="s">
        <v>421</v>
      </c>
      <c r="L4" s="7"/>
      <c r="M4" s="7"/>
      <c r="N4" s="7"/>
      <c r="O4" s="7"/>
      <c r="P4" s="7"/>
    </row>
    <row r="5" spans="1:16" x14ac:dyDescent="0.25">
      <c r="A5" s="982"/>
      <c r="B5" s="983"/>
      <c r="C5" s="984"/>
      <c r="D5" s="871" t="s">
        <v>1</v>
      </c>
      <c r="E5" s="872" t="s">
        <v>1</v>
      </c>
      <c r="F5" s="873" t="s">
        <v>1</v>
      </c>
      <c r="G5" s="873" t="s">
        <v>1</v>
      </c>
      <c r="H5" s="873" t="s">
        <v>1</v>
      </c>
      <c r="I5" s="873" t="s">
        <v>1</v>
      </c>
      <c r="J5" s="874" t="s">
        <v>1</v>
      </c>
      <c r="L5" s="7"/>
      <c r="M5" s="7"/>
      <c r="N5" s="7"/>
      <c r="O5" s="7"/>
      <c r="P5" s="7"/>
    </row>
    <row r="6" spans="1:16" x14ac:dyDescent="0.25">
      <c r="A6" s="170" t="s">
        <v>2</v>
      </c>
      <c r="B6" s="124"/>
      <c r="C6" s="171"/>
      <c r="D6" s="210">
        <f>D7+D12+D21+D64</f>
        <v>239613.76</v>
      </c>
      <c r="E6" s="823">
        <f>E7+E12+E21+E64</f>
        <v>249401.48</v>
      </c>
      <c r="F6" s="69">
        <f>F7+F12+F21+F64</f>
        <v>257098.97</v>
      </c>
      <c r="G6" s="69">
        <f>G7+G12+G21+G64</f>
        <v>257098.97</v>
      </c>
      <c r="H6" s="69">
        <f>H7+H12+H21+H64</f>
        <v>240704.40000000002</v>
      </c>
      <c r="I6" s="69">
        <f t="shared" ref="I6:J6" si="0">I7+I12+I21+I64</f>
        <v>239478</v>
      </c>
      <c r="J6" s="69">
        <f t="shared" si="0"/>
        <v>240478</v>
      </c>
      <c r="L6" s="7"/>
      <c r="M6" s="7"/>
      <c r="N6" s="7"/>
      <c r="O6" s="7"/>
      <c r="P6" s="7"/>
    </row>
    <row r="7" spans="1:16" s="7" customFormat="1" ht="27.75" customHeight="1" x14ac:dyDescent="0.25">
      <c r="A7" s="130"/>
      <c r="B7" s="89">
        <v>610</v>
      </c>
      <c r="C7" s="123" t="s">
        <v>3</v>
      </c>
      <c r="D7" s="212">
        <f>SUM(D8:D11)</f>
        <v>125544.93000000001</v>
      </c>
      <c r="E7" s="101">
        <f>SUM(E8:E11)</f>
        <v>110769.26000000001</v>
      </c>
      <c r="F7" s="101">
        <f t="shared" ref="F7" si="1">SUM(F8:F11)</f>
        <v>115288</v>
      </c>
      <c r="G7" s="101">
        <f>SUM(G8:G11)</f>
        <v>115288</v>
      </c>
      <c r="H7" s="101">
        <f>SUM(H8:H11)</f>
        <v>115288</v>
      </c>
      <c r="I7" s="101">
        <f t="shared" ref="I7:J7" si="2">SUM(I8:I11)</f>
        <v>115288</v>
      </c>
      <c r="J7" s="101">
        <f t="shared" si="2"/>
        <v>115288</v>
      </c>
      <c r="M7" s="29"/>
    </row>
    <row r="8" spans="1:16" x14ac:dyDescent="0.25">
      <c r="A8" s="133"/>
      <c r="B8" s="80">
        <v>611</v>
      </c>
      <c r="C8" s="132" t="s">
        <v>4</v>
      </c>
      <c r="D8" s="140">
        <v>78929.8</v>
      </c>
      <c r="E8" s="68">
        <v>71335.08</v>
      </c>
      <c r="F8" s="542">
        <v>75900</v>
      </c>
      <c r="G8" s="542">
        <v>75900</v>
      </c>
      <c r="H8" s="542">
        <v>75900</v>
      </c>
      <c r="I8" s="542">
        <v>75900</v>
      </c>
      <c r="J8" s="542">
        <v>75900</v>
      </c>
      <c r="L8" s="7"/>
      <c r="M8" s="29"/>
      <c r="N8" s="7"/>
      <c r="O8" s="7"/>
      <c r="P8" s="7"/>
    </row>
    <row r="9" spans="1:16" x14ac:dyDescent="0.25">
      <c r="A9" s="66"/>
      <c r="B9" s="80">
        <v>612</v>
      </c>
      <c r="C9" s="132" t="s">
        <v>5</v>
      </c>
      <c r="D9" s="140">
        <v>25412.720000000001</v>
      </c>
      <c r="E9" s="68">
        <v>21510.86</v>
      </c>
      <c r="F9" s="542">
        <v>24288</v>
      </c>
      <c r="G9" s="542">
        <v>24288</v>
      </c>
      <c r="H9" s="542">
        <v>24288</v>
      </c>
      <c r="I9" s="542">
        <v>24288</v>
      </c>
      <c r="J9" s="542">
        <v>24288</v>
      </c>
      <c r="L9" s="7"/>
      <c r="M9" s="29"/>
      <c r="N9" s="7"/>
      <c r="O9" s="7"/>
      <c r="P9" s="7"/>
    </row>
    <row r="10" spans="1:16" x14ac:dyDescent="0.25">
      <c r="A10" s="66"/>
      <c r="B10" s="78">
        <v>614</v>
      </c>
      <c r="C10" s="132" t="s">
        <v>6</v>
      </c>
      <c r="D10" s="140">
        <v>20320.41</v>
      </c>
      <c r="E10" s="68">
        <v>17156.82</v>
      </c>
      <c r="F10" s="542">
        <v>14200</v>
      </c>
      <c r="G10" s="542">
        <v>14200</v>
      </c>
      <c r="H10" s="542">
        <v>14200</v>
      </c>
      <c r="I10" s="542">
        <v>14200</v>
      </c>
      <c r="J10" s="542">
        <v>14200</v>
      </c>
      <c r="L10" s="7"/>
      <c r="M10" s="29"/>
      <c r="N10" s="7"/>
      <c r="O10" s="7"/>
      <c r="P10" s="7"/>
    </row>
    <row r="11" spans="1:16" ht="13.5" customHeight="1" x14ac:dyDescent="0.25">
      <c r="A11" s="66"/>
      <c r="B11" s="119">
        <v>616</v>
      </c>
      <c r="C11" s="184" t="s">
        <v>7</v>
      </c>
      <c r="D11" s="140">
        <v>882</v>
      </c>
      <c r="E11" s="68">
        <v>766.5</v>
      </c>
      <c r="F11" s="542">
        <v>900</v>
      </c>
      <c r="G11" s="542">
        <v>900</v>
      </c>
      <c r="H11" s="542">
        <v>900</v>
      </c>
      <c r="I11" s="542">
        <v>900</v>
      </c>
      <c r="J11" s="542">
        <v>900</v>
      </c>
      <c r="L11" s="7"/>
      <c r="M11" s="29"/>
      <c r="N11" s="7"/>
      <c r="O11" s="7"/>
      <c r="P11" s="7"/>
    </row>
    <row r="12" spans="1:16" s="7" customFormat="1" x14ac:dyDescent="0.25">
      <c r="A12" s="93"/>
      <c r="B12" s="134">
        <v>620</v>
      </c>
      <c r="C12" s="123" t="s">
        <v>8</v>
      </c>
      <c r="D12" s="212">
        <f>SUM(D13:D20)</f>
        <v>46484.47</v>
      </c>
      <c r="E12" s="101">
        <f>SUM(E13:E20)</f>
        <v>42319.240000000005</v>
      </c>
      <c r="F12" s="101">
        <f>SUM(F13:F20)</f>
        <v>42800</v>
      </c>
      <c r="G12" s="101">
        <f>SUM(G13:G20)</f>
        <v>42800</v>
      </c>
      <c r="H12" s="101">
        <f>SUM(H13:H20)</f>
        <v>42800</v>
      </c>
      <c r="I12" s="101">
        <f t="shared" ref="I12:J12" si="3">SUM(I13:I20)</f>
        <v>42800</v>
      </c>
      <c r="J12" s="101">
        <f t="shared" si="3"/>
        <v>42800</v>
      </c>
    </row>
    <row r="13" spans="1:16" ht="26.25" x14ac:dyDescent="0.25">
      <c r="A13" s="66"/>
      <c r="B13" s="80">
        <v>621</v>
      </c>
      <c r="C13" s="132" t="s">
        <v>9</v>
      </c>
      <c r="D13" s="140">
        <v>10497.73</v>
      </c>
      <c r="E13" s="68">
        <v>8900.66</v>
      </c>
      <c r="F13" s="542">
        <v>9800</v>
      </c>
      <c r="G13" s="542">
        <v>9800</v>
      </c>
      <c r="H13" s="542">
        <v>9800</v>
      </c>
      <c r="I13" s="542">
        <v>9800</v>
      </c>
      <c r="J13" s="542">
        <v>9800</v>
      </c>
      <c r="L13" s="7"/>
      <c r="M13" s="7"/>
      <c r="N13" s="7"/>
      <c r="O13" s="7"/>
      <c r="P13" s="7"/>
    </row>
    <row r="14" spans="1:16" ht="26.25" x14ac:dyDescent="0.25">
      <c r="A14" s="66"/>
      <c r="B14" s="80">
        <v>623</v>
      </c>
      <c r="C14" s="132" t="s">
        <v>10</v>
      </c>
      <c r="D14" s="140">
        <v>2443.86</v>
      </c>
      <c r="E14" s="68">
        <v>3425.37</v>
      </c>
      <c r="F14" s="542">
        <v>3000</v>
      </c>
      <c r="G14" s="542">
        <v>3000</v>
      </c>
      <c r="H14" s="542">
        <v>3000</v>
      </c>
      <c r="I14" s="542">
        <v>3000</v>
      </c>
      <c r="J14" s="542">
        <v>3000</v>
      </c>
      <c r="L14" s="7"/>
      <c r="M14" s="7"/>
      <c r="N14" s="7"/>
      <c r="O14" s="7"/>
      <c r="P14" s="7"/>
    </row>
    <row r="15" spans="1:16" x14ac:dyDescent="0.25">
      <c r="A15" s="66"/>
      <c r="B15" s="80" t="s">
        <v>11</v>
      </c>
      <c r="C15" s="132" t="s">
        <v>12</v>
      </c>
      <c r="D15" s="140">
        <v>1793.37</v>
      </c>
      <c r="E15" s="68">
        <v>1586.11</v>
      </c>
      <c r="F15" s="542">
        <v>1600</v>
      </c>
      <c r="G15" s="542">
        <v>1600</v>
      </c>
      <c r="H15" s="542">
        <v>1600</v>
      </c>
      <c r="I15" s="542">
        <v>1600</v>
      </c>
      <c r="J15" s="542">
        <v>1600</v>
      </c>
      <c r="L15" s="7"/>
      <c r="M15" s="7"/>
      <c r="N15" s="7"/>
      <c r="O15" s="7"/>
      <c r="P15" s="7"/>
    </row>
    <row r="16" spans="1:16" x14ac:dyDescent="0.25">
      <c r="A16" s="66"/>
      <c r="B16" s="80" t="s">
        <v>13</v>
      </c>
      <c r="C16" s="132" t="s">
        <v>14</v>
      </c>
      <c r="D16" s="140">
        <v>19002.48</v>
      </c>
      <c r="E16" s="68">
        <v>16932.64</v>
      </c>
      <c r="F16" s="542">
        <v>16500</v>
      </c>
      <c r="G16" s="542">
        <v>16500</v>
      </c>
      <c r="H16" s="542">
        <v>16500</v>
      </c>
      <c r="I16" s="542">
        <v>16500</v>
      </c>
      <c r="J16" s="542">
        <v>16500</v>
      </c>
      <c r="L16" s="7"/>
      <c r="M16" s="7"/>
      <c r="N16" s="7"/>
      <c r="O16" s="7"/>
      <c r="P16" s="7"/>
    </row>
    <row r="17" spans="1:16" x14ac:dyDescent="0.25">
      <c r="A17" s="66"/>
      <c r="B17" s="78">
        <v>625003</v>
      </c>
      <c r="C17" s="132" t="s">
        <v>15</v>
      </c>
      <c r="D17" s="140">
        <v>1090.8399999999999</v>
      </c>
      <c r="E17" s="68">
        <v>1012.04</v>
      </c>
      <c r="F17" s="542">
        <v>1100</v>
      </c>
      <c r="G17" s="542">
        <v>1100</v>
      </c>
      <c r="H17" s="542">
        <v>1100</v>
      </c>
      <c r="I17" s="542">
        <v>1100</v>
      </c>
      <c r="J17" s="542">
        <v>1100</v>
      </c>
      <c r="L17" s="7"/>
      <c r="M17" s="7"/>
      <c r="N17" s="7"/>
      <c r="O17" s="7"/>
      <c r="P17" s="7"/>
    </row>
    <row r="18" spans="1:16" x14ac:dyDescent="0.25">
      <c r="A18" s="66"/>
      <c r="B18" s="78">
        <v>625004</v>
      </c>
      <c r="C18" s="132" t="s">
        <v>16</v>
      </c>
      <c r="D18" s="140">
        <v>3960.12</v>
      </c>
      <c r="E18" s="68">
        <v>3738.87</v>
      </c>
      <c r="F18" s="542">
        <v>3500</v>
      </c>
      <c r="G18" s="542">
        <v>3500</v>
      </c>
      <c r="H18" s="542">
        <v>3500</v>
      </c>
      <c r="I18" s="542">
        <v>3500</v>
      </c>
      <c r="J18" s="542">
        <v>3500</v>
      </c>
      <c r="L18" s="7"/>
      <c r="M18" s="7"/>
      <c r="N18" s="7"/>
      <c r="O18" s="7"/>
      <c r="P18" s="7"/>
    </row>
    <row r="19" spans="1:16" x14ac:dyDescent="0.25">
      <c r="A19" s="66"/>
      <c r="B19" s="78">
        <v>625005</v>
      </c>
      <c r="C19" s="132" t="s">
        <v>17</v>
      </c>
      <c r="D19" s="140">
        <v>1250.97</v>
      </c>
      <c r="E19" s="68">
        <v>978.98</v>
      </c>
      <c r="F19" s="542">
        <v>1200</v>
      </c>
      <c r="G19" s="542">
        <v>1200</v>
      </c>
      <c r="H19" s="542">
        <v>1200</v>
      </c>
      <c r="I19" s="542">
        <v>1200</v>
      </c>
      <c r="J19" s="542">
        <v>1200</v>
      </c>
      <c r="L19" s="7"/>
      <c r="M19" s="7"/>
      <c r="N19" s="7"/>
      <c r="O19" s="7"/>
      <c r="P19" s="7"/>
    </row>
    <row r="20" spans="1:16" ht="26.25" x14ac:dyDescent="0.25">
      <c r="A20" s="66"/>
      <c r="B20" s="78">
        <v>625007</v>
      </c>
      <c r="C20" s="132" t="s">
        <v>18</v>
      </c>
      <c r="D20" s="140">
        <v>6445.1</v>
      </c>
      <c r="E20" s="68">
        <v>5744.57</v>
      </c>
      <c r="F20" s="542">
        <v>6100</v>
      </c>
      <c r="G20" s="542">
        <v>6100</v>
      </c>
      <c r="H20" s="542">
        <v>6100</v>
      </c>
      <c r="I20" s="542">
        <v>6100</v>
      </c>
      <c r="J20" s="542">
        <v>6100</v>
      </c>
      <c r="L20" s="7"/>
      <c r="M20" s="7"/>
      <c r="N20" s="7"/>
      <c r="O20" s="7"/>
      <c r="P20" s="7"/>
    </row>
    <row r="21" spans="1:16" x14ac:dyDescent="0.25">
      <c r="A21" s="93"/>
      <c r="B21" s="172">
        <v>630</v>
      </c>
      <c r="C21" s="128" t="s">
        <v>19</v>
      </c>
      <c r="D21" s="110">
        <f>D22+D24+D29+D36+D42+D47+D49</f>
        <v>59391.56</v>
      </c>
      <c r="E21" s="67">
        <f>E22+E24+E29+E36+E42+E47+E49</f>
        <v>82458.950000000012</v>
      </c>
      <c r="F21" s="67">
        <f>F22+F24+F29+F36+F42+F47+F49</f>
        <v>84063.15</v>
      </c>
      <c r="G21" s="67">
        <f>G22+G24+G29+G36+G42+G47+G49</f>
        <v>84063.15</v>
      </c>
      <c r="H21" s="67">
        <f>H22+H24+H29+H36+H42+H47+H49</f>
        <v>74285.790000000008</v>
      </c>
      <c r="I21" s="67">
        <f t="shared" ref="I21:J21" si="4">I22+I24+I29+I36+I42+I47+I49</f>
        <v>72950</v>
      </c>
      <c r="J21" s="67">
        <f t="shared" si="4"/>
        <v>73950</v>
      </c>
      <c r="L21" s="7"/>
      <c r="M21" s="7"/>
      <c r="N21" s="7"/>
      <c r="O21" s="7"/>
      <c r="P21" s="7"/>
    </row>
    <row r="22" spans="1:16" x14ac:dyDescent="0.25">
      <c r="A22" s="93" t="s">
        <v>20</v>
      </c>
      <c r="B22" s="135">
        <v>631</v>
      </c>
      <c r="C22" s="93" t="s">
        <v>21</v>
      </c>
      <c r="D22" s="110">
        <f>SUM(D23)</f>
        <v>2405.41</v>
      </c>
      <c r="E22" s="67">
        <f>SUM(E23)</f>
        <v>937.19</v>
      </c>
      <c r="F22" s="67">
        <f t="shared" ref="F22" si="5">SUM(F23)</f>
        <v>1000</v>
      </c>
      <c r="G22" s="67">
        <f>SUM(G23)</f>
        <v>1000</v>
      </c>
      <c r="H22" s="67">
        <f>SUM(H23)</f>
        <v>1300</v>
      </c>
      <c r="I22" s="67">
        <f t="shared" ref="I22:J22" si="6">SUM(I23)</f>
        <v>1000</v>
      </c>
      <c r="J22" s="67">
        <f t="shared" si="6"/>
        <v>1000</v>
      </c>
      <c r="L22" s="7"/>
      <c r="M22" s="7"/>
      <c r="N22" s="7"/>
      <c r="O22" s="7"/>
      <c r="P22" s="7"/>
    </row>
    <row r="23" spans="1:16" x14ac:dyDescent="0.25">
      <c r="A23" s="66"/>
      <c r="B23" s="120" t="s">
        <v>22</v>
      </c>
      <c r="C23" s="132" t="s">
        <v>23</v>
      </c>
      <c r="D23" s="140">
        <v>2405.41</v>
      </c>
      <c r="E23" s="68">
        <v>937.19</v>
      </c>
      <c r="F23" s="542">
        <v>1000</v>
      </c>
      <c r="G23" s="542">
        <v>1000</v>
      </c>
      <c r="H23" s="542">
        <v>1300</v>
      </c>
      <c r="I23" s="542">
        <v>1000</v>
      </c>
      <c r="J23" s="542">
        <v>1000</v>
      </c>
      <c r="L23" s="7"/>
      <c r="M23" s="7"/>
      <c r="N23" s="7"/>
      <c r="O23" s="7"/>
      <c r="P23" s="7"/>
    </row>
    <row r="24" spans="1:16" x14ac:dyDescent="0.25">
      <c r="A24" s="93"/>
      <c r="B24" s="172">
        <v>632</v>
      </c>
      <c r="C24" s="123" t="s">
        <v>24</v>
      </c>
      <c r="D24" s="212">
        <f>SUM(D25:D27)</f>
        <v>19283.86</v>
      </c>
      <c r="E24" s="101">
        <f>SUM(E25:E27)</f>
        <v>21609.31</v>
      </c>
      <c r="F24" s="101">
        <f>SUM(F25:F28)</f>
        <v>21610</v>
      </c>
      <c r="G24" s="101">
        <f>SUM(G25:G28)</f>
        <v>21610</v>
      </c>
      <c r="H24" s="101">
        <f>SUM(H25:H28)</f>
        <v>21963</v>
      </c>
      <c r="I24" s="101">
        <f t="shared" ref="I24:J24" si="7">SUM(I25:I27)</f>
        <v>22610</v>
      </c>
      <c r="J24" s="101">
        <f t="shared" si="7"/>
        <v>23610</v>
      </c>
      <c r="L24" s="7"/>
      <c r="M24" s="7"/>
      <c r="N24" s="7"/>
      <c r="O24" s="7"/>
      <c r="P24" s="7"/>
    </row>
    <row r="25" spans="1:16" x14ac:dyDescent="0.25">
      <c r="A25" s="66"/>
      <c r="B25" s="121">
        <v>632001</v>
      </c>
      <c r="C25" s="132" t="s">
        <v>25</v>
      </c>
      <c r="D25" s="140">
        <v>16478.28</v>
      </c>
      <c r="E25" s="68">
        <v>18408.13</v>
      </c>
      <c r="F25" s="92">
        <v>18100</v>
      </c>
      <c r="G25" s="92">
        <v>18100</v>
      </c>
      <c r="H25" s="92">
        <v>19100</v>
      </c>
      <c r="I25" s="92">
        <v>19100</v>
      </c>
      <c r="J25" s="92">
        <v>20100</v>
      </c>
      <c r="K25" s="7"/>
      <c r="L25" s="7"/>
      <c r="M25" s="7"/>
      <c r="N25" s="7"/>
      <c r="O25" s="7"/>
      <c r="P25" s="7"/>
    </row>
    <row r="26" spans="1:16" s="7" customFormat="1" x14ac:dyDescent="0.25">
      <c r="A26" s="66"/>
      <c r="B26" s="121">
        <v>632002</v>
      </c>
      <c r="C26" s="132" t="s">
        <v>26</v>
      </c>
      <c r="D26" s="140">
        <v>107.66</v>
      </c>
      <c r="E26" s="68">
        <v>389.78</v>
      </c>
      <c r="F26" s="92">
        <v>410</v>
      </c>
      <c r="G26" s="92">
        <v>410</v>
      </c>
      <c r="H26" s="92">
        <v>410</v>
      </c>
      <c r="I26" s="92">
        <v>410</v>
      </c>
      <c r="J26" s="92">
        <v>410</v>
      </c>
    </row>
    <row r="27" spans="1:16" ht="26.25" x14ac:dyDescent="0.25">
      <c r="A27" s="66"/>
      <c r="B27" s="121">
        <v>632003</v>
      </c>
      <c r="C27" s="132" t="s">
        <v>27</v>
      </c>
      <c r="D27" s="140">
        <v>2697.92</v>
      </c>
      <c r="E27" s="68">
        <v>2811.4</v>
      </c>
      <c r="F27" s="68">
        <v>2980</v>
      </c>
      <c r="G27" s="68">
        <v>2980</v>
      </c>
      <c r="H27" s="68">
        <v>2300</v>
      </c>
      <c r="I27" s="92">
        <v>3100</v>
      </c>
      <c r="J27" s="92">
        <v>3100</v>
      </c>
      <c r="K27" s="7"/>
      <c r="L27" s="7"/>
      <c r="M27" s="7"/>
      <c r="N27" s="7"/>
      <c r="O27" s="7"/>
      <c r="P27" s="7"/>
    </row>
    <row r="28" spans="1:16" ht="26.25" x14ac:dyDescent="0.25">
      <c r="A28" s="66"/>
      <c r="B28" s="121">
        <v>632004</v>
      </c>
      <c r="C28" s="132" t="s">
        <v>407</v>
      </c>
      <c r="D28" s="140"/>
      <c r="E28" s="68"/>
      <c r="F28" s="68">
        <v>120</v>
      </c>
      <c r="G28" s="68">
        <v>120</v>
      </c>
      <c r="H28" s="68">
        <v>153</v>
      </c>
      <c r="I28" s="68">
        <v>153</v>
      </c>
      <c r="J28" s="68">
        <v>153</v>
      </c>
      <c r="K28" s="7"/>
      <c r="L28" s="7"/>
      <c r="M28" s="7"/>
      <c r="N28" s="7"/>
      <c r="O28" s="7"/>
      <c r="P28" s="7"/>
    </row>
    <row r="29" spans="1:16" x14ac:dyDescent="0.25">
      <c r="A29" s="128"/>
      <c r="B29" s="172">
        <v>633</v>
      </c>
      <c r="C29" s="128" t="s">
        <v>28</v>
      </c>
      <c r="D29" s="110">
        <f>SUM(D30:D35)</f>
        <v>6380.2599999999993</v>
      </c>
      <c r="E29" s="67">
        <f>SUM(E30:E35)</f>
        <v>12687.58</v>
      </c>
      <c r="F29" s="67">
        <f>SUM(F30:F35)</f>
        <v>13040</v>
      </c>
      <c r="G29" s="67">
        <f>SUM(G30:G35)</f>
        <v>13040</v>
      </c>
      <c r="H29" s="67">
        <f>SUM(H30:H35)</f>
        <v>13900</v>
      </c>
      <c r="I29" s="67">
        <f t="shared" ref="I29:J29" si="8">SUM(I30:I35)</f>
        <v>13940</v>
      </c>
      <c r="J29" s="67">
        <f t="shared" si="8"/>
        <v>13940</v>
      </c>
      <c r="K29" s="7"/>
      <c r="L29" s="7"/>
      <c r="M29" s="7"/>
      <c r="N29" s="7"/>
      <c r="O29" s="7"/>
      <c r="P29" s="7"/>
    </row>
    <row r="30" spans="1:16" s="7" customFormat="1" x14ac:dyDescent="0.25">
      <c r="A30" s="66"/>
      <c r="B30" s="121">
        <v>633002</v>
      </c>
      <c r="C30" s="132" t="s">
        <v>29</v>
      </c>
      <c r="D30" s="140">
        <v>0</v>
      </c>
      <c r="E30" s="68">
        <v>0</v>
      </c>
      <c r="F30" s="92">
        <v>300</v>
      </c>
      <c r="G30" s="92">
        <v>300</v>
      </c>
      <c r="H30" s="92">
        <v>0</v>
      </c>
      <c r="I30" s="92">
        <v>0</v>
      </c>
      <c r="J30" s="92">
        <v>0</v>
      </c>
    </row>
    <row r="31" spans="1:16" x14ac:dyDescent="0.25">
      <c r="A31" s="66"/>
      <c r="B31" s="121">
        <v>633006</v>
      </c>
      <c r="C31" s="132" t="s">
        <v>30</v>
      </c>
      <c r="D31" s="140">
        <v>5397.86</v>
      </c>
      <c r="E31" s="68">
        <v>8502.4599999999991</v>
      </c>
      <c r="F31" s="92">
        <v>7800</v>
      </c>
      <c r="G31" s="92">
        <v>7800</v>
      </c>
      <c r="H31" s="92">
        <v>8100</v>
      </c>
      <c r="I31" s="92">
        <v>8100</v>
      </c>
      <c r="J31" s="92">
        <v>8100</v>
      </c>
      <c r="K31" s="7"/>
      <c r="L31" s="7"/>
      <c r="M31" s="7"/>
      <c r="N31" s="7"/>
      <c r="O31" s="7"/>
      <c r="P31" s="7"/>
    </row>
    <row r="32" spans="1:16" x14ac:dyDescent="0.25">
      <c r="A32" s="66"/>
      <c r="B32" s="121">
        <v>633005</v>
      </c>
      <c r="C32" s="132" t="s">
        <v>31</v>
      </c>
      <c r="D32" s="140">
        <v>350</v>
      </c>
      <c r="E32" s="68">
        <v>300</v>
      </c>
      <c r="F32" s="92">
        <v>340</v>
      </c>
      <c r="G32" s="92">
        <v>340</v>
      </c>
      <c r="H32" s="92">
        <v>300</v>
      </c>
      <c r="I32" s="92">
        <v>340</v>
      </c>
      <c r="J32" s="92">
        <v>340</v>
      </c>
      <c r="K32" s="7"/>
      <c r="L32" s="7"/>
      <c r="M32" s="7"/>
      <c r="N32" s="7"/>
      <c r="O32" s="7"/>
      <c r="P32" s="7"/>
    </row>
    <row r="33" spans="1:16" ht="26.25" x14ac:dyDescent="0.25">
      <c r="A33" s="66"/>
      <c r="B33" s="121">
        <v>633009</v>
      </c>
      <c r="C33" s="132" t="s">
        <v>32</v>
      </c>
      <c r="D33" s="140">
        <v>158.4</v>
      </c>
      <c r="E33" s="68">
        <v>404.43</v>
      </c>
      <c r="F33" s="92">
        <v>100</v>
      </c>
      <c r="G33" s="92">
        <v>100</v>
      </c>
      <c r="H33" s="92">
        <v>100</v>
      </c>
      <c r="I33" s="92">
        <v>100</v>
      </c>
      <c r="J33" s="92">
        <v>100</v>
      </c>
      <c r="K33" s="7"/>
      <c r="L33" s="7"/>
      <c r="M33" s="7"/>
      <c r="N33" s="7"/>
      <c r="O33" s="7"/>
      <c r="P33" s="7"/>
    </row>
    <row r="34" spans="1:16" ht="14.25" customHeight="1" x14ac:dyDescent="0.25">
      <c r="A34" s="66"/>
      <c r="B34" s="121">
        <v>633013</v>
      </c>
      <c r="C34" s="132" t="s">
        <v>33</v>
      </c>
      <c r="D34" s="140">
        <v>233.09</v>
      </c>
      <c r="E34" s="68">
        <v>436.94</v>
      </c>
      <c r="F34" s="92">
        <v>3000</v>
      </c>
      <c r="G34" s="92">
        <v>3000</v>
      </c>
      <c r="H34" s="92">
        <v>3000</v>
      </c>
      <c r="I34" s="92">
        <v>3000</v>
      </c>
      <c r="J34" s="92">
        <v>3000</v>
      </c>
      <c r="K34" s="7"/>
      <c r="L34" s="7"/>
      <c r="M34" s="7"/>
      <c r="N34" s="7"/>
      <c r="O34" s="7"/>
      <c r="P34" s="7"/>
    </row>
    <row r="35" spans="1:16" x14ac:dyDescent="0.25">
      <c r="A35" s="96"/>
      <c r="B35" s="121">
        <v>633016</v>
      </c>
      <c r="C35" s="132" t="s">
        <v>34</v>
      </c>
      <c r="D35" s="140">
        <v>240.91</v>
      </c>
      <c r="E35" s="68">
        <v>3043.75</v>
      </c>
      <c r="F35" s="92">
        <v>1500</v>
      </c>
      <c r="G35" s="92">
        <v>1500</v>
      </c>
      <c r="H35" s="92">
        <v>2400</v>
      </c>
      <c r="I35" s="92">
        <v>2400</v>
      </c>
      <c r="J35" s="92">
        <v>2400</v>
      </c>
      <c r="K35" s="7"/>
      <c r="L35" s="7"/>
      <c r="M35" s="7"/>
      <c r="N35" s="7"/>
      <c r="O35" s="7"/>
      <c r="P35" s="7"/>
    </row>
    <row r="36" spans="1:16" x14ac:dyDescent="0.25">
      <c r="A36" s="128"/>
      <c r="B36" s="172">
        <v>634</v>
      </c>
      <c r="C36" s="128" t="s">
        <v>35</v>
      </c>
      <c r="D36" s="110">
        <f>SUM(D37:D41)</f>
        <v>6775.4900000000007</v>
      </c>
      <c r="E36" s="67">
        <f>SUM(E37:E41)</f>
        <v>10753</v>
      </c>
      <c r="F36" s="67">
        <f>SUM(F37:F41)</f>
        <v>11700</v>
      </c>
      <c r="G36" s="67">
        <f>SUM(G37:G41)</f>
        <v>11700</v>
      </c>
      <c r="H36" s="67">
        <f>SUM(H37:H41)</f>
        <v>5100</v>
      </c>
      <c r="I36" s="67">
        <f t="shared" ref="I36:J36" si="9">SUM(I37:I41)</f>
        <v>2500</v>
      </c>
      <c r="J36" s="67">
        <f t="shared" si="9"/>
        <v>2500</v>
      </c>
      <c r="K36" s="7"/>
      <c r="L36" s="7"/>
      <c r="M36" s="7"/>
      <c r="N36" s="7"/>
      <c r="O36" s="7"/>
      <c r="P36" s="7"/>
    </row>
    <row r="37" spans="1:16" s="7" customFormat="1" ht="26.25" x14ac:dyDescent="0.25">
      <c r="A37" s="66"/>
      <c r="B37" s="120" t="s">
        <v>36</v>
      </c>
      <c r="C37" s="132" t="s">
        <v>37</v>
      </c>
      <c r="D37" s="140">
        <v>3891.78</v>
      </c>
      <c r="E37" s="68">
        <v>4405.43</v>
      </c>
      <c r="F37" s="92">
        <v>4900</v>
      </c>
      <c r="G37" s="92">
        <v>4900</v>
      </c>
      <c r="H37" s="92">
        <v>2000</v>
      </c>
      <c r="I37" s="92">
        <v>1000</v>
      </c>
      <c r="J37" s="92">
        <v>1000</v>
      </c>
    </row>
    <row r="38" spans="1:16" ht="26.25" x14ac:dyDescent="0.25">
      <c r="A38" s="66"/>
      <c r="B38" s="121">
        <v>634002</v>
      </c>
      <c r="C38" s="132" t="s">
        <v>38</v>
      </c>
      <c r="D38" s="140">
        <v>1538.27</v>
      </c>
      <c r="E38" s="68">
        <v>5038.7700000000004</v>
      </c>
      <c r="F38" s="92">
        <v>5000</v>
      </c>
      <c r="G38" s="92">
        <v>5000</v>
      </c>
      <c r="H38" s="92">
        <v>2000</v>
      </c>
      <c r="I38" s="92">
        <v>1000</v>
      </c>
      <c r="J38" s="92">
        <v>1000</v>
      </c>
      <c r="K38" s="7"/>
      <c r="L38" s="7"/>
      <c r="M38" s="7"/>
      <c r="N38" s="7"/>
      <c r="O38" s="7"/>
      <c r="P38" s="7"/>
    </row>
    <row r="39" spans="1:16" x14ac:dyDescent="0.25">
      <c r="A39" s="66"/>
      <c r="B39" s="121">
        <v>634003</v>
      </c>
      <c r="C39" s="132" t="s">
        <v>39</v>
      </c>
      <c r="D39" s="140">
        <v>532.79999999999995</v>
      </c>
      <c r="E39" s="68">
        <v>620.29999999999995</v>
      </c>
      <c r="F39" s="92">
        <v>700</v>
      </c>
      <c r="G39" s="92">
        <v>700</v>
      </c>
      <c r="H39" s="92">
        <v>700</v>
      </c>
      <c r="I39" s="92">
        <v>500</v>
      </c>
      <c r="J39" s="92">
        <v>500</v>
      </c>
      <c r="K39" s="7"/>
      <c r="L39" s="7"/>
      <c r="M39" s="7"/>
      <c r="N39" s="7"/>
      <c r="O39" s="7"/>
      <c r="P39" s="7"/>
    </row>
    <row r="40" spans="1:16" x14ac:dyDescent="0.25">
      <c r="A40" s="66"/>
      <c r="B40" s="121">
        <v>634005</v>
      </c>
      <c r="C40" s="132" t="s">
        <v>40</v>
      </c>
      <c r="D40" s="140">
        <v>308</v>
      </c>
      <c r="E40" s="68">
        <v>470</v>
      </c>
      <c r="F40" s="92">
        <v>800</v>
      </c>
      <c r="G40" s="92">
        <v>800</v>
      </c>
      <c r="H40" s="92">
        <v>300</v>
      </c>
      <c r="I40" s="92">
        <v>0</v>
      </c>
      <c r="J40" s="92">
        <v>0</v>
      </c>
      <c r="K40" s="7"/>
      <c r="L40" s="7"/>
      <c r="M40" s="7"/>
      <c r="N40" s="7"/>
      <c r="O40" s="7"/>
      <c r="P40" s="7"/>
    </row>
    <row r="41" spans="1:16" ht="14.25" customHeight="1" x14ac:dyDescent="0.25">
      <c r="A41" s="80"/>
      <c r="B41" s="121">
        <v>634006</v>
      </c>
      <c r="C41" s="131" t="s">
        <v>41</v>
      </c>
      <c r="D41" s="140">
        <v>504.64</v>
      </c>
      <c r="E41" s="68">
        <v>218.5</v>
      </c>
      <c r="F41" s="92">
        <v>300</v>
      </c>
      <c r="G41" s="92">
        <v>300</v>
      </c>
      <c r="H41" s="92">
        <v>100</v>
      </c>
      <c r="I41" s="92">
        <v>0</v>
      </c>
      <c r="J41" s="92">
        <v>0</v>
      </c>
      <c r="K41" s="7"/>
      <c r="L41" s="7"/>
      <c r="M41" s="7"/>
      <c r="N41" s="7"/>
      <c r="O41" s="7"/>
      <c r="P41" s="7"/>
    </row>
    <row r="42" spans="1:16" x14ac:dyDescent="0.25">
      <c r="A42" s="128"/>
      <c r="B42" s="172">
        <v>635</v>
      </c>
      <c r="C42" s="128" t="s">
        <v>42</v>
      </c>
      <c r="D42" s="110">
        <f>SUM(D43:D46)</f>
        <v>2369.2800000000002</v>
      </c>
      <c r="E42" s="67">
        <f>SUM(E43:E45)</f>
        <v>4511.0300000000007</v>
      </c>
      <c r="F42" s="67">
        <f>SUM(F43:F46)</f>
        <v>7862.36</v>
      </c>
      <c r="G42" s="67">
        <f>SUM(G43:G46)</f>
        <v>7862.36</v>
      </c>
      <c r="H42" s="67">
        <f>SUM(H43:H46)</f>
        <v>2100</v>
      </c>
      <c r="I42" s="67">
        <f t="shared" ref="I42:J42" si="10">SUM(I43:I46)</f>
        <v>2100</v>
      </c>
      <c r="J42" s="67">
        <f t="shared" si="10"/>
        <v>2100</v>
      </c>
      <c r="K42" s="7"/>
      <c r="L42" s="7"/>
      <c r="M42" s="7"/>
      <c r="N42" s="7"/>
      <c r="O42" s="7"/>
      <c r="P42" s="7"/>
    </row>
    <row r="43" spans="1:16" s="7" customFormat="1" x14ac:dyDescent="0.25">
      <c r="A43" s="66"/>
      <c r="B43" s="120" t="s">
        <v>43</v>
      </c>
      <c r="C43" s="132" t="s">
        <v>44</v>
      </c>
      <c r="D43" s="140">
        <v>490.1</v>
      </c>
      <c r="E43" s="68">
        <v>0</v>
      </c>
      <c r="F43" s="68">
        <v>55.2</v>
      </c>
      <c r="G43" s="68">
        <v>55.2</v>
      </c>
      <c r="H43" s="92">
        <v>100</v>
      </c>
      <c r="I43" s="92">
        <v>100</v>
      </c>
      <c r="J43" s="92">
        <v>100</v>
      </c>
    </row>
    <row r="44" spans="1:16" ht="26.25" x14ac:dyDescent="0.25">
      <c r="A44" s="66"/>
      <c r="B44" s="121">
        <v>635004</v>
      </c>
      <c r="C44" s="132" t="s">
        <v>45</v>
      </c>
      <c r="D44" s="140">
        <v>1879.18</v>
      </c>
      <c r="E44" s="68">
        <v>4012.03</v>
      </c>
      <c r="F44" s="68">
        <v>7807.16</v>
      </c>
      <c r="G44" s="68">
        <v>7807.16</v>
      </c>
      <c r="H44" s="92">
        <v>2000</v>
      </c>
      <c r="I44" s="92">
        <v>2000</v>
      </c>
      <c r="J44" s="92">
        <v>2000</v>
      </c>
      <c r="K44" s="7"/>
      <c r="L44" s="7"/>
      <c r="M44" s="7"/>
      <c r="N44" s="7"/>
      <c r="O44" s="7"/>
      <c r="P44" s="7"/>
    </row>
    <row r="45" spans="1:16" ht="25.5" customHeight="1" x14ac:dyDescent="0.25">
      <c r="A45" s="66"/>
      <c r="B45" s="121">
        <v>635005</v>
      </c>
      <c r="C45" s="132" t="s">
        <v>46</v>
      </c>
      <c r="D45" s="68">
        <v>0</v>
      </c>
      <c r="E45" s="68">
        <v>499</v>
      </c>
      <c r="F45" s="92">
        <v>0</v>
      </c>
      <c r="G45" s="92">
        <v>0</v>
      </c>
      <c r="H45" s="92">
        <v>0</v>
      </c>
      <c r="I45" s="92">
        <v>0</v>
      </c>
      <c r="J45" s="92">
        <v>0</v>
      </c>
      <c r="K45" s="7"/>
      <c r="L45" s="7"/>
      <c r="M45" s="7"/>
      <c r="N45" s="7"/>
      <c r="O45" s="7"/>
      <c r="P45" s="7"/>
    </row>
    <row r="46" spans="1:16" ht="15" hidden="1" customHeight="1" x14ac:dyDescent="0.25">
      <c r="A46" s="66"/>
      <c r="B46" s="121">
        <v>635006</v>
      </c>
      <c r="C46" s="132" t="s">
        <v>47</v>
      </c>
      <c r="D46" s="68">
        <v>0</v>
      </c>
      <c r="E46" s="209"/>
      <c r="F46" s="92">
        <v>0</v>
      </c>
      <c r="G46" s="92">
        <v>0</v>
      </c>
      <c r="H46" s="92"/>
      <c r="I46" s="92">
        <v>0</v>
      </c>
      <c r="J46" s="92">
        <v>0</v>
      </c>
      <c r="K46" s="7"/>
      <c r="L46" s="7"/>
      <c r="M46" s="7"/>
      <c r="N46" s="7"/>
      <c r="O46" s="7"/>
      <c r="P46" s="7"/>
    </row>
    <row r="47" spans="1:16" ht="27.75" customHeight="1" x14ac:dyDescent="0.25">
      <c r="A47" s="128"/>
      <c r="B47" s="174">
        <v>636</v>
      </c>
      <c r="C47" s="123" t="s">
        <v>48</v>
      </c>
      <c r="D47" s="110">
        <f>SUM(D48)</f>
        <v>719.39</v>
      </c>
      <c r="E47" s="67">
        <f>SUM(E48)</f>
        <v>137.04</v>
      </c>
      <c r="F47" s="67">
        <v>0</v>
      </c>
      <c r="G47" s="67">
        <v>0</v>
      </c>
      <c r="H47" s="67">
        <v>0</v>
      </c>
      <c r="I47" s="67">
        <f t="shared" ref="I47:J47" si="11">SUM(I48)</f>
        <v>0</v>
      </c>
      <c r="J47" s="67">
        <f t="shared" si="11"/>
        <v>0</v>
      </c>
      <c r="K47" s="7"/>
      <c r="L47" s="7"/>
      <c r="M47" s="7"/>
      <c r="N47" s="7"/>
      <c r="O47" s="7"/>
      <c r="P47" s="7"/>
    </row>
    <row r="48" spans="1:16" s="7" customFormat="1" ht="33.75" customHeight="1" x14ac:dyDescent="0.25">
      <c r="A48" s="66"/>
      <c r="B48" s="121">
        <v>636002</v>
      </c>
      <c r="C48" s="132" t="s">
        <v>183</v>
      </c>
      <c r="D48" s="140">
        <v>719.39</v>
      </c>
      <c r="E48" s="68">
        <v>137.04</v>
      </c>
      <c r="F48" s="831">
        <v>0</v>
      </c>
      <c r="G48" s="832">
        <v>0</v>
      </c>
      <c r="H48" s="92">
        <v>0</v>
      </c>
      <c r="I48" s="92">
        <v>0</v>
      </c>
      <c r="J48" s="92">
        <v>0</v>
      </c>
    </row>
    <row r="49" spans="1:16" s="7" customFormat="1" x14ac:dyDescent="0.25">
      <c r="A49" s="128"/>
      <c r="B49" s="172">
        <v>637</v>
      </c>
      <c r="C49" s="128" t="s">
        <v>49</v>
      </c>
      <c r="D49" s="110">
        <f>SUM(D50:D62)</f>
        <v>21457.870000000003</v>
      </c>
      <c r="E49" s="67">
        <f>SUM(E50:E63)</f>
        <v>31823.800000000003</v>
      </c>
      <c r="F49" s="67">
        <f>SUM(F50:F62)</f>
        <v>28850.79</v>
      </c>
      <c r="G49" s="67">
        <f>SUM(G50:G62)</f>
        <v>28850.79</v>
      </c>
      <c r="H49" s="67">
        <f>SUM(H50:H62)</f>
        <v>29922.79</v>
      </c>
      <c r="I49" s="67">
        <f>SUM(I50:I62)</f>
        <v>30800</v>
      </c>
      <c r="J49" s="67">
        <f>SUM(J50:J62)</f>
        <v>30800</v>
      </c>
    </row>
    <row r="50" spans="1:16" ht="28.5" customHeight="1" x14ac:dyDescent="0.25">
      <c r="A50" s="66"/>
      <c r="B50" s="120" t="s">
        <v>50</v>
      </c>
      <c r="C50" s="132" t="s">
        <v>51</v>
      </c>
      <c r="D50" s="140">
        <v>1000</v>
      </c>
      <c r="E50" s="68">
        <v>976</v>
      </c>
      <c r="F50" s="92">
        <v>1100</v>
      </c>
      <c r="G50" s="92">
        <v>1100</v>
      </c>
      <c r="H50" s="92">
        <v>310</v>
      </c>
      <c r="I50" s="92">
        <v>1100</v>
      </c>
      <c r="J50" s="92">
        <v>1100</v>
      </c>
      <c r="K50" s="7"/>
      <c r="L50" s="7"/>
      <c r="M50" s="7"/>
      <c r="N50" s="7"/>
      <c r="O50" s="7"/>
      <c r="P50" s="7"/>
    </row>
    <row r="51" spans="1:16" ht="20.25" customHeight="1" x14ac:dyDescent="0.25">
      <c r="A51" s="66"/>
      <c r="B51" s="121">
        <v>637002</v>
      </c>
      <c r="C51" s="132" t="s">
        <v>426</v>
      </c>
      <c r="D51" s="140">
        <v>0</v>
      </c>
      <c r="E51" s="140">
        <v>0</v>
      </c>
      <c r="F51" s="140">
        <v>0</v>
      </c>
      <c r="G51" s="140">
        <v>0</v>
      </c>
      <c r="H51" s="92">
        <v>2000</v>
      </c>
      <c r="I51" s="92">
        <v>2000</v>
      </c>
      <c r="J51" s="92">
        <v>2000</v>
      </c>
      <c r="K51" s="7"/>
      <c r="L51" s="7"/>
      <c r="M51" s="7"/>
      <c r="N51" s="7"/>
      <c r="O51" s="7"/>
      <c r="P51" s="7"/>
    </row>
    <row r="52" spans="1:16" ht="21" customHeight="1" x14ac:dyDescent="0.25">
      <c r="A52" s="66"/>
      <c r="B52" s="121">
        <v>637003</v>
      </c>
      <c r="C52" s="132" t="s">
        <v>52</v>
      </c>
      <c r="D52" s="140">
        <v>220.8</v>
      </c>
      <c r="E52" s="93">
        <v>0</v>
      </c>
      <c r="F52" s="92">
        <v>100</v>
      </c>
      <c r="G52" s="92">
        <v>100</v>
      </c>
      <c r="H52" s="92">
        <v>100</v>
      </c>
      <c r="I52" s="92">
        <v>100</v>
      </c>
      <c r="J52" s="92">
        <v>100</v>
      </c>
      <c r="K52" s="9"/>
      <c r="L52" s="9"/>
      <c r="M52" s="7"/>
      <c r="N52" s="7"/>
      <c r="O52" s="7"/>
      <c r="P52" s="7"/>
    </row>
    <row r="53" spans="1:16" x14ac:dyDescent="0.25">
      <c r="A53" s="66"/>
      <c r="B53" s="121">
        <v>637004</v>
      </c>
      <c r="C53" s="132" t="s">
        <v>53</v>
      </c>
      <c r="D53" s="140">
        <v>1426.83</v>
      </c>
      <c r="E53" s="68">
        <v>5399.9</v>
      </c>
      <c r="F53" s="92">
        <v>4000</v>
      </c>
      <c r="G53" s="92">
        <v>4000</v>
      </c>
      <c r="H53" s="92">
        <v>4000</v>
      </c>
      <c r="I53" s="92">
        <v>4000</v>
      </c>
      <c r="J53" s="92">
        <v>4000</v>
      </c>
      <c r="K53" s="9"/>
      <c r="L53" s="9"/>
      <c r="M53" s="7"/>
      <c r="N53" s="7"/>
      <c r="O53" s="7"/>
      <c r="P53" s="7"/>
    </row>
    <row r="54" spans="1:16" x14ac:dyDescent="0.25">
      <c r="A54" s="66"/>
      <c r="B54" s="121">
        <v>637005</v>
      </c>
      <c r="C54" s="132" t="s">
        <v>54</v>
      </c>
      <c r="D54" s="140">
        <v>1736.91</v>
      </c>
      <c r="E54" s="68">
        <v>5445.51</v>
      </c>
      <c r="F54" s="92">
        <v>5000</v>
      </c>
      <c r="G54" s="92">
        <v>5000</v>
      </c>
      <c r="H54" s="92">
        <v>4000</v>
      </c>
      <c r="I54" s="92">
        <v>5000</v>
      </c>
      <c r="J54" s="92">
        <v>5000</v>
      </c>
      <c r="K54" s="9"/>
      <c r="L54" s="9"/>
      <c r="M54" s="7"/>
      <c r="N54" s="7"/>
      <c r="O54" s="7"/>
      <c r="P54" s="7"/>
    </row>
    <row r="55" spans="1:16" x14ac:dyDescent="0.25">
      <c r="A55" s="66"/>
      <c r="B55" s="121">
        <v>637007</v>
      </c>
      <c r="C55" s="132" t="s">
        <v>21</v>
      </c>
      <c r="D55" s="140">
        <v>45.2</v>
      </c>
      <c r="E55" s="68">
        <v>17.2</v>
      </c>
      <c r="F55" s="92">
        <v>20</v>
      </c>
      <c r="G55" s="92">
        <v>20</v>
      </c>
      <c r="H55" s="92">
        <v>0</v>
      </c>
      <c r="I55" s="92">
        <v>20</v>
      </c>
      <c r="J55" s="92">
        <v>20</v>
      </c>
      <c r="K55" s="9"/>
      <c r="L55" s="9"/>
      <c r="M55" s="7"/>
      <c r="N55" s="7"/>
      <c r="O55" s="7"/>
      <c r="P55" s="7"/>
    </row>
    <row r="56" spans="1:16" x14ac:dyDescent="0.25">
      <c r="A56" s="66"/>
      <c r="B56" s="121">
        <v>637012</v>
      </c>
      <c r="C56" s="185" t="s">
        <v>55</v>
      </c>
      <c r="D56" s="140">
        <v>877.95</v>
      </c>
      <c r="E56" s="68">
        <v>1000.66</v>
      </c>
      <c r="F56" s="92">
        <v>950</v>
      </c>
      <c r="G56" s="92">
        <v>950</v>
      </c>
      <c r="H56" s="92">
        <v>800</v>
      </c>
      <c r="I56" s="92">
        <v>950</v>
      </c>
      <c r="J56" s="92">
        <v>950</v>
      </c>
      <c r="K56" s="9"/>
      <c r="L56" s="9"/>
      <c r="M56" s="7"/>
      <c r="N56" s="7"/>
      <c r="O56" s="7"/>
      <c r="P56" s="7"/>
    </row>
    <row r="57" spans="1:16" x14ac:dyDescent="0.25">
      <c r="A57" s="66"/>
      <c r="B57" s="121">
        <v>637014</v>
      </c>
      <c r="C57" s="185" t="s">
        <v>56</v>
      </c>
      <c r="D57" s="140">
        <v>4804.8</v>
      </c>
      <c r="E57" s="68">
        <v>4206.93</v>
      </c>
      <c r="F57" s="92">
        <v>4500</v>
      </c>
      <c r="G57" s="92">
        <v>4500</v>
      </c>
      <c r="H57" s="92">
        <v>4500</v>
      </c>
      <c r="I57" s="92">
        <v>4500</v>
      </c>
      <c r="J57" s="92">
        <v>4500</v>
      </c>
      <c r="K57" s="9"/>
      <c r="L57" s="9"/>
      <c r="M57" s="7"/>
      <c r="N57" s="7"/>
      <c r="O57" s="7"/>
      <c r="P57" s="7"/>
    </row>
    <row r="58" spans="1:16" x14ac:dyDescent="0.25">
      <c r="A58" s="66"/>
      <c r="B58" s="79">
        <v>637015</v>
      </c>
      <c r="C58" s="184" t="s">
        <v>57</v>
      </c>
      <c r="D58" s="140">
        <v>1335.27</v>
      </c>
      <c r="E58" s="68">
        <v>2050.79</v>
      </c>
      <c r="F58" s="68">
        <v>2000.79</v>
      </c>
      <c r="G58" s="68">
        <v>2000.79</v>
      </c>
      <c r="H58" s="92">
        <v>2000.79</v>
      </c>
      <c r="I58" s="92">
        <v>1950</v>
      </c>
      <c r="J58" s="92">
        <v>1950</v>
      </c>
      <c r="K58" s="9"/>
      <c r="L58" s="9"/>
      <c r="M58" s="7"/>
      <c r="N58" s="7"/>
      <c r="O58" s="7"/>
      <c r="P58" s="7"/>
    </row>
    <row r="59" spans="1:16" x14ac:dyDescent="0.25">
      <c r="A59" s="66"/>
      <c r="B59" s="121">
        <v>637016</v>
      </c>
      <c r="C59" s="185" t="s">
        <v>58</v>
      </c>
      <c r="D59" s="140">
        <v>0</v>
      </c>
      <c r="E59" s="140">
        <v>0</v>
      </c>
      <c r="F59" s="140">
        <v>0</v>
      </c>
      <c r="G59" s="140">
        <v>0</v>
      </c>
      <c r="H59" s="140">
        <v>0</v>
      </c>
      <c r="I59" s="140">
        <v>0</v>
      </c>
      <c r="J59" s="92">
        <v>0</v>
      </c>
      <c r="K59" s="9"/>
      <c r="L59" s="9"/>
      <c r="M59" s="7"/>
      <c r="N59" s="7"/>
      <c r="O59" s="7"/>
      <c r="P59" s="7"/>
    </row>
    <row r="60" spans="1:16" x14ac:dyDescent="0.25">
      <c r="A60" s="66"/>
      <c r="B60" s="121">
        <v>637017</v>
      </c>
      <c r="C60" s="185" t="s">
        <v>59</v>
      </c>
      <c r="D60" s="140">
        <v>219.3</v>
      </c>
      <c r="E60" s="102">
        <v>184.66</v>
      </c>
      <c r="F60" s="92">
        <v>180</v>
      </c>
      <c r="G60" s="92">
        <v>180</v>
      </c>
      <c r="H60" s="92">
        <v>212</v>
      </c>
      <c r="I60" s="92">
        <v>180</v>
      </c>
      <c r="J60" s="92">
        <v>180</v>
      </c>
      <c r="K60" s="9"/>
      <c r="L60" s="9"/>
      <c r="M60" s="7"/>
      <c r="N60" s="7"/>
      <c r="O60" s="7"/>
      <c r="P60" s="7"/>
    </row>
    <row r="61" spans="1:16" ht="22.5" customHeight="1" x14ac:dyDescent="0.25">
      <c r="A61" s="66"/>
      <c r="B61" s="121">
        <v>637026</v>
      </c>
      <c r="C61" s="185" t="s">
        <v>60</v>
      </c>
      <c r="D61" s="140">
        <v>4738.7700000000004</v>
      </c>
      <c r="E61" s="68">
        <v>5078.7700000000004</v>
      </c>
      <c r="F61" s="92">
        <v>4500</v>
      </c>
      <c r="G61" s="92">
        <v>4500</v>
      </c>
      <c r="H61" s="92">
        <v>4500</v>
      </c>
      <c r="I61" s="92">
        <v>4500</v>
      </c>
      <c r="J61" s="92">
        <v>4500</v>
      </c>
      <c r="K61" s="9"/>
      <c r="L61" s="9"/>
      <c r="M61" s="7"/>
      <c r="N61" s="7"/>
      <c r="O61" s="7"/>
      <c r="P61" s="7"/>
    </row>
    <row r="62" spans="1:16" ht="27.75" customHeight="1" x14ac:dyDescent="0.25">
      <c r="A62" s="66"/>
      <c r="B62" s="121">
        <v>637027</v>
      </c>
      <c r="C62" s="185" t="s">
        <v>61</v>
      </c>
      <c r="D62" s="140">
        <v>5052.04</v>
      </c>
      <c r="E62" s="68">
        <v>7414.38</v>
      </c>
      <c r="F62" s="92">
        <v>6500</v>
      </c>
      <c r="G62" s="92">
        <v>6500</v>
      </c>
      <c r="H62" s="92">
        <v>7500</v>
      </c>
      <c r="I62" s="92">
        <v>6500</v>
      </c>
      <c r="J62" s="92">
        <v>6500</v>
      </c>
      <c r="K62" s="9"/>
      <c r="L62" s="9"/>
      <c r="M62" s="7"/>
      <c r="N62" s="7"/>
      <c r="O62" s="7"/>
      <c r="P62" s="7"/>
    </row>
    <row r="63" spans="1:16" ht="18" customHeight="1" x14ac:dyDescent="0.25">
      <c r="A63" s="66"/>
      <c r="B63" s="115">
        <v>637037</v>
      </c>
      <c r="C63" s="153" t="s">
        <v>396</v>
      </c>
      <c r="D63" s="322">
        <v>0</v>
      </c>
      <c r="E63" s="68">
        <v>49</v>
      </c>
      <c r="F63" s="153">
        <v>0</v>
      </c>
      <c r="G63" s="153">
        <v>0</v>
      </c>
      <c r="H63" s="153">
        <v>0</v>
      </c>
      <c r="I63" s="153">
        <v>0</v>
      </c>
      <c r="J63" s="153">
        <v>0</v>
      </c>
      <c r="K63" s="9"/>
      <c r="L63" s="9"/>
      <c r="M63" s="7"/>
      <c r="N63" s="7"/>
      <c r="O63" s="7"/>
      <c r="P63" s="7"/>
    </row>
    <row r="64" spans="1:16" s="176" customFormat="1" ht="15.75" customHeight="1" x14ac:dyDescent="0.25">
      <c r="A64" s="126"/>
      <c r="B64" s="122">
        <v>642</v>
      </c>
      <c r="C64" s="186" t="s">
        <v>62</v>
      </c>
      <c r="D64" s="212">
        <f>SUM(D65:D68)</f>
        <v>8192.7999999999993</v>
      </c>
      <c r="E64" s="101">
        <f>SUM(E65:E68)</f>
        <v>13854.029999999999</v>
      </c>
      <c r="F64" s="101">
        <f>SUM(F65:F68)</f>
        <v>14947.82</v>
      </c>
      <c r="G64" s="101">
        <f>SUM(G65:G68)</f>
        <v>14947.82</v>
      </c>
      <c r="H64" s="101">
        <f>SUM(H65:H68)</f>
        <v>8330.61</v>
      </c>
      <c r="I64" s="101">
        <f t="shared" ref="I64:J64" si="12">SUM(I65:I68)</f>
        <v>8440</v>
      </c>
      <c r="J64" s="101">
        <f t="shared" si="12"/>
        <v>8440</v>
      </c>
      <c r="K64" s="175"/>
      <c r="L64" s="175"/>
      <c r="M64" s="930"/>
      <c r="N64" s="930"/>
      <c r="O64" s="930"/>
      <c r="P64" s="930"/>
    </row>
    <row r="65" spans="1:16" ht="50.25" customHeight="1" x14ac:dyDescent="0.25">
      <c r="A65" s="66"/>
      <c r="B65" s="121">
        <v>642001</v>
      </c>
      <c r="C65" s="185" t="s">
        <v>447</v>
      </c>
      <c r="D65" s="140">
        <v>5633.28</v>
      </c>
      <c r="E65" s="68">
        <v>7110.83</v>
      </c>
      <c r="F65" s="68">
        <v>8302.59</v>
      </c>
      <c r="G65" s="68">
        <v>8302.59</v>
      </c>
      <c r="H65" s="92">
        <v>6900</v>
      </c>
      <c r="I65" s="92">
        <v>7500</v>
      </c>
      <c r="J65" s="92">
        <v>7500</v>
      </c>
      <c r="K65" s="9"/>
      <c r="L65" s="9"/>
      <c r="M65" s="7"/>
      <c r="N65" s="7"/>
      <c r="O65" s="7"/>
      <c r="P65" s="7"/>
    </row>
    <row r="66" spans="1:16" ht="15" customHeight="1" x14ac:dyDescent="0.25">
      <c r="A66" s="66"/>
      <c r="B66" s="78">
        <v>642002</v>
      </c>
      <c r="C66" s="132" t="s">
        <v>63</v>
      </c>
      <c r="D66" s="140">
        <v>1027.7</v>
      </c>
      <c r="E66" s="68">
        <v>930.61</v>
      </c>
      <c r="F66" s="92">
        <v>1027</v>
      </c>
      <c r="G66" s="92">
        <v>1027</v>
      </c>
      <c r="H66" s="92">
        <v>930.61</v>
      </c>
      <c r="I66" s="92">
        <v>940</v>
      </c>
      <c r="J66" s="92">
        <v>940</v>
      </c>
      <c r="K66" s="9"/>
      <c r="L66" s="9"/>
      <c r="M66" s="7"/>
      <c r="N66" s="7"/>
      <c r="O66" s="7"/>
      <c r="P66" s="7"/>
    </row>
    <row r="67" spans="1:16" s="11" customFormat="1" ht="13.5" customHeight="1" x14ac:dyDescent="0.2">
      <c r="A67" s="80"/>
      <c r="B67" s="79">
        <v>642012</v>
      </c>
      <c r="C67" s="131" t="s">
        <v>64</v>
      </c>
      <c r="D67" s="619">
        <v>1337</v>
      </c>
      <c r="E67" s="71">
        <v>5337.5</v>
      </c>
      <c r="F67" s="71">
        <v>5618.23</v>
      </c>
      <c r="G67" s="71">
        <v>5618.23</v>
      </c>
      <c r="H67" s="71">
        <v>0</v>
      </c>
      <c r="I67" s="71">
        <v>0</v>
      </c>
      <c r="J67" s="71">
        <v>0</v>
      </c>
      <c r="K67" s="12"/>
      <c r="L67" s="12"/>
      <c r="M67" s="931"/>
      <c r="N67" s="931"/>
      <c r="O67" s="931"/>
      <c r="P67" s="931"/>
    </row>
    <row r="68" spans="1:16" s="11" customFormat="1" ht="13.5" customHeight="1" x14ac:dyDescent="0.2">
      <c r="A68" s="80"/>
      <c r="B68" s="79">
        <v>642015</v>
      </c>
      <c r="C68" s="131" t="s">
        <v>65</v>
      </c>
      <c r="D68" s="619">
        <v>194.82</v>
      </c>
      <c r="E68" s="71">
        <v>475.09</v>
      </c>
      <c r="F68" s="71">
        <v>0</v>
      </c>
      <c r="G68" s="71">
        <v>0</v>
      </c>
      <c r="H68" s="71">
        <v>500</v>
      </c>
      <c r="I68" s="71">
        <v>0</v>
      </c>
      <c r="J68" s="71">
        <v>0</v>
      </c>
      <c r="K68" s="12"/>
      <c r="L68" s="12"/>
      <c r="M68" s="931"/>
      <c r="N68" s="931"/>
      <c r="O68" s="931"/>
      <c r="P68" s="931"/>
    </row>
    <row r="69" spans="1:16" s="180" customFormat="1" x14ac:dyDescent="0.25">
      <c r="A69" s="127" t="s">
        <v>66</v>
      </c>
      <c r="B69" s="124"/>
      <c r="C69" s="171"/>
      <c r="D69" s="213">
        <f>SUM(D70+D71+D72)</f>
        <v>2869.09</v>
      </c>
      <c r="E69" s="103">
        <f>SUM(E70+E71+E72+E77)</f>
        <v>2932.7400000000002</v>
      </c>
      <c r="F69" s="117">
        <f>SUM(F70+F71+F72+F77)</f>
        <v>3918.95</v>
      </c>
      <c r="G69" s="117">
        <f>SUM(G70+G71+G72+G77)</f>
        <v>3918.95</v>
      </c>
      <c r="H69" s="117">
        <f>SUM(H70+H71+H72+H77)</f>
        <v>3001</v>
      </c>
      <c r="I69" s="117">
        <f t="shared" ref="I69:J69" si="13">SUM(I70:I72)</f>
        <v>3001</v>
      </c>
      <c r="J69" s="117">
        <f t="shared" si="13"/>
        <v>3001</v>
      </c>
      <c r="K69" s="179"/>
      <c r="L69" s="179"/>
      <c r="M69" s="932"/>
      <c r="N69" s="932"/>
      <c r="O69" s="932"/>
      <c r="P69" s="932"/>
    </row>
    <row r="70" spans="1:16" ht="27.75" customHeight="1" x14ac:dyDescent="0.25">
      <c r="A70" s="126"/>
      <c r="B70" s="89">
        <v>610</v>
      </c>
      <c r="C70" s="123" t="s">
        <v>3</v>
      </c>
      <c r="D70" s="212">
        <v>1478.04</v>
      </c>
      <c r="E70" s="101">
        <v>59.61</v>
      </c>
      <c r="F70" s="101">
        <v>1588.74</v>
      </c>
      <c r="G70" s="101">
        <v>1588.74</v>
      </c>
      <c r="H70" s="101">
        <v>1588.74</v>
      </c>
      <c r="I70" s="101">
        <v>1588.74</v>
      </c>
      <c r="J70" s="101">
        <v>1588.74</v>
      </c>
      <c r="K70" s="9"/>
      <c r="L70" s="9"/>
      <c r="M70" s="7"/>
      <c r="N70" s="7"/>
      <c r="O70" s="7"/>
      <c r="P70" s="7"/>
    </row>
    <row r="71" spans="1:16" x14ac:dyDescent="0.25">
      <c r="A71" s="126"/>
      <c r="B71" s="177">
        <v>620</v>
      </c>
      <c r="C71" s="123" t="s">
        <v>8</v>
      </c>
      <c r="D71" s="212">
        <v>514.79999999999995</v>
      </c>
      <c r="E71" s="101"/>
      <c r="F71" s="101">
        <v>542.26</v>
      </c>
      <c r="G71" s="101">
        <v>542.26</v>
      </c>
      <c r="H71" s="101">
        <v>542.26</v>
      </c>
      <c r="I71" s="101">
        <v>542.26</v>
      </c>
      <c r="J71" s="101">
        <v>542.26</v>
      </c>
      <c r="K71" s="9"/>
      <c r="L71" s="9"/>
      <c r="M71" s="7"/>
      <c r="N71" s="7"/>
      <c r="O71" s="7"/>
      <c r="P71" s="7"/>
    </row>
    <row r="72" spans="1:16" x14ac:dyDescent="0.25">
      <c r="A72" s="126"/>
      <c r="B72" s="89">
        <v>630</v>
      </c>
      <c r="C72" s="123" t="s">
        <v>19</v>
      </c>
      <c r="D72" s="212">
        <f>SUM(D73:D76)</f>
        <v>876.25</v>
      </c>
      <c r="E72" s="101">
        <f>SUM(E73:E76)</f>
        <v>0</v>
      </c>
      <c r="F72" s="101">
        <f>SUM(F73:F76)</f>
        <v>870</v>
      </c>
      <c r="G72" s="101">
        <f>SUM(G73:G76)</f>
        <v>870</v>
      </c>
      <c r="H72" s="101">
        <f>SUM(H73:H76)</f>
        <v>870</v>
      </c>
      <c r="I72" s="101">
        <f t="shared" ref="I72:J72" si="14">SUM(I73:I76)</f>
        <v>870</v>
      </c>
      <c r="J72" s="101">
        <f t="shared" si="14"/>
        <v>870</v>
      </c>
      <c r="K72" s="9"/>
      <c r="L72" s="9"/>
      <c r="M72" s="7"/>
      <c r="N72" s="7"/>
      <c r="O72" s="7"/>
      <c r="P72" s="7"/>
    </row>
    <row r="73" spans="1:16" x14ac:dyDescent="0.25">
      <c r="A73" s="66"/>
      <c r="B73" s="80">
        <v>631</v>
      </c>
      <c r="C73" s="132" t="s">
        <v>21</v>
      </c>
      <c r="D73" s="211">
        <v>32</v>
      </c>
      <c r="E73" s="104">
        <v>0</v>
      </c>
      <c r="F73" s="92">
        <v>120</v>
      </c>
      <c r="G73" s="92">
        <v>120</v>
      </c>
      <c r="H73" s="92">
        <v>120</v>
      </c>
      <c r="I73" s="92">
        <v>120</v>
      </c>
      <c r="J73" s="92">
        <v>120</v>
      </c>
      <c r="K73" s="9"/>
      <c r="L73" s="9"/>
      <c r="M73" s="7"/>
      <c r="N73" s="7"/>
      <c r="O73" s="7"/>
      <c r="P73" s="7"/>
    </row>
    <row r="74" spans="1:16" x14ac:dyDescent="0.25">
      <c r="A74" s="66"/>
      <c r="B74" s="80">
        <v>632</v>
      </c>
      <c r="C74" s="132" t="s">
        <v>67</v>
      </c>
      <c r="D74" s="211">
        <v>32.25</v>
      </c>
      <c r="E74" s="104">
        <v>0</v>
      </c>
      <c r="F74" s="92">
        <v>48</v>
      </c>
      <c r="G74" s="92">
        <v>48</v>
      </c>
      <c r="H74" s="92">
        <v>48</v>
      </c>
      <c r="I74" s="92">
        <v>48</v>
      </c>
      <c r="J74" s="92">
        <v>48</v>
      </c>
      <c r="K74" s="9"/>
      <c r="L74" s="9"/>
      <c r="M74" s="7"/>
      <c r="N74" s="7"/>
      <c r="O74" s="7"/>
      <c r="P74" s="7"/>
    </row>
    <row r="75" spans="1:16" x14ac:dyDescent="0.25">
      <c r="A75" s="66"/>
      <c r="B75" s="80">
        <v>633</v>
      </c>
      <c r="C75" s="93" t="s">
        <v>28</v>
      </c>
      <c r="D75" s="140">
        <v>208</v>
      </c>
      <c r="E75" s="104">
        <v>0</v>
      </c>
      <c r="F75" s="92">
        <v>350</v>
      </c>
      <c r="G75" s="92">
        <v>350</v>
      </c>
      <c r="H75" s="92">
        <v>350</v>
      </c>
      <c r="I75" s="92">
        <v>350</v>
      </c>
      <c r="J75" s="92">
        <v>350</v>
      </c>
      <c r="K75" s="9"/>
      <c r="L75" s="9"/>
      <c r="M75" s="7"/>
      <c r="N75" s="7"/>
      <c r="O75" s="7"/>
      <c r="P75" s="7"/>
    </row>
    <row r="76" spans="1:16" x14ac:dyDescent="0.25">
      <c r="A76" s="66"/>
      <c r="B76" s="80">
        <v>637</v>
      </c>
      <c r="C76" s="93" t="s">
        <v>49</v>
      </c>
      <c r="D76" s="140">
        <v>604</v>
      </c>
      <c r="E76" s="104">
        <v>0</v>
      </c>
      <c r="F76" s="92">
        <v>352</v>
      </c>
      <c r="G76" s="92">
        <v>352</v>
      </c>
      <c r="H76" s="92">
        <v>352</v>
      </c>
      <c r="I76" s="92">
        <v>352</v>
      </c>
      <c r="J76" s="92">
        <v>352</v>
      </c>
      <c r="K76" s="9"/>
      <c r="L76" s="9"/>
      <c r="M76" s="7"/>
      <c r="N76" s="7"/>
      <c r="O76" s="7"/>
      <c r="P76" s="7"/>
    </row>
    <row r="77" spans="1:16" x14ac:dyDescent="0.25">
      <c r="A77" s="66"/>
      <c r="B77" s="142">
        <v>642</v>
      </c>
      <c r="C77" s="153" t="s">
        <v>177</v>
      </c>
      <c r="D77" s="76">
        <v>0</v>
      </c>
      <c r="E77" s="101">
        <v>2873.13</v>
      </c>
      <c r="F77" s="92">
        <v>917.95</v>
      </c>
      <c r="G77" s="92">
        <v>917.95</v>
      </c>
      <c r="H77" s="92">
        <v>0</v>
      </c>
      <c r="I77" s="92">
        <v>0</v>
      </c>
      <c r="J77" s="92">
        <v>0</v>
      </c>
      <c r="K77" s="9"/>
      <c r="L77" s="9"/>
      <c r="M77" s="7"/>
      <c r="N77" s="7"/>
      <c r="O77" s="7"/>
      <c r="P77" s="7"/>
    </row>
    <row r="78" spans="1:16" s="180" customFormat="1" x14ac:dyDescent="0.25">
      <c r="A78" s="127" t="s">
        <v>190</v>
      </c>
      <c r="B78" s="127"/>
      <c r="C78" s="127"/>
      <c r="D78" s="210">
        <f>SUM(D79+D80+D81)</f>
        <v>6175.9000000000005</v>
      </c>
      <c r="E78" s="69">
        <f>SUM(E79+E80+E81)</f>
        <v>1480.81</v>
      </c>
      <c r="F78" s="117">
        <f>SUM(F79:F81)</f>
        <v>1991.66</v>
      </c>
      <c r="G78" s="117">
        <f>SUM(G79:G81)</f>
        <v>1991.66</v>
      </c>
      <c r="H78" s="117">
        <f>SUM(H79:H81)</f>
        <v>874.22</v>
      </c>
      <c r="I78" s="117">
        <f t="shared" ref="I78:J78" si="15">SUM(I79:I81)</f>
        <v>874.22</v>
      </c>
      <c r="J78" s="117">
        <f t="shared" si="15"/>
        <v>874.22</v>
      </c>
      <c r="K78" s="179"/>
      <c r="L78" s="179"/>
      <c r="M78" s="932"/>
      <c r="N78" s="932"/>
      <c r="O78" s="932"/>
      <c r="P78" s="932"/>
    </row>
    <row r="79" spans="1:16" ht="29.25" customHeight="1" x14ac:dyDescent="0.25">
      <c r="A79" s="173"/>
      <c r="B79" s="89">
        <v>610</v>
      </c>
      <c r="C79" s="123" t="s">
        <v>3</v>
      </c>
      <c r="D79" s="212">
        <v>330</v>
      </c>
      <c r="E79" s="101">
        <v>330</v>
      </c>
      <c r="F79" s="101">
        <v>350</v>
      </c>
      <c r="G79" s="101">
        <v>350</v>
      </c>
      <c r="H79" s="101">
        <v>330</v>
      </c>
      <c r="I79" s="101">
        <v>330</v>
      </c>
      <c r="J79" s="101">
        <v>330</v>
      </c>
      <c r="K79" s="9"/>
      <c r="L79" s="9"/>
      <c r="M79" s="7"/>
      <c r="N79" s="7"/>
      <c r="O79" s="7"/>
      <c r="P79" s="7"/>
    </row>
    <row r="80" spans="1:16" x14ac:dyDescent="0.25">
      <c r="A80" s="173"/>
      <c r="B80" s="177">
        <v>620</v>
      </c>
      <c r="C80" s="123" t="s">
        <v>8</v>
      </c>
      <c r="D80" s="101">
        <v>367.84</v>
      </c>
      <c r="E80" s="101">
        <v>175.31</v>
      </c>
      <c r="F80" s="101">
        <v>128.69</v>
      </c>
      <c r="G80" s="101">
        <v>128.69</v>
      </c>
      <c r="H80" s="101">
        <v>115.34</v>
      </c>
      <c r="I80" s="101">
        <v>115.34</v>
      </c>
      <c r="J80" s="101">
        <v>115.34</v>
      </c>
      <c r="K80" s="9"/>
      <c r="L80" s="9"/>
      <c r="M80" s="7"/>
      <c r="N80" s="7"/>
      <c r="O80" s="7"/>
      <c r="P80" s="7"/>
    </row>
    <row r="81" spans="1:16" x14ac:dyDescent="0.25">
      <c r="A81" s="173"/>
      <c r="B81" s="77">
        <v>630</v>
      </c>
      <c r="C81" s="123" t="s">
        <v>19</v>
      </c>
      <c r="D81" s="101">
        <f>SUM(D82:D86)</f>
        <v>5478.06</v>
      </c>
      <c r="E81" s="101">
        <f>SUM(E82:E86)</f>
        <v>975.5</v>
      </c>
      <c r="F81" s="101">
        <f>SUM(F82:F86)</f>
        <v>1512.97</v>
      </c>
      <c r="G81" s="101">
        <f>SUM(G82:G86)</f>
        <v>1512.97</v>
      </c>
      <c r="H81" s="101">
        <f>SUM(H82:H86)</f>
        <v>428.88</v>
      </c>
      <c r="I81" s="101">
        <f t="shared" ref="I81:J81" si="16">SUM(I82:I86)</f>
        <v>428.88</v>
      </c>
      <c r="J81" s="101">
        <f t="shared" si="16"/>
        <v>428.88</v>
      </c>
      <c r="K81" s="9"/>
      <c r="L81" s="9"/>
      <c r="M81" s="7"/>
      <c r="N81" s="7"/>
      <c r="O81" s="7"/>
      <c r="P81" s="7"/>
    </row>
    <row r="82" spans="1:16" x14ac:dyDescent="0.25">
      <c r="A82" s="96"/>
      <c r="B82" s="80">
        <v>631</v>
      </c>
      <c r="C82" s="132" t="s">
        <v>21</v>
      </c>
      <c r="D82" s="76">
        <v>25.73</v>
      </c>
      <c r="E82" s="68"/>
      <c r="F82" s="92">
        <v>55.47</v>
      </c>
      <c r="G82" s="92">
        <v>55.47</v>
      </c>
      <c r="H82" s="92">
        <v>0</v>
      </c>
      <c r="I82" s="92">
        <v>0</v>
      </c>
      <c r="J82" s="92">
        <v>0</v>
      </c>
      <c r="K82" s="9"/>
      <c r="L82" s="9"/>
      <c r="M82" s="7"/>
      <c r="N82" s="7"/>
      <c r="O82" s="7"/>
      <c r="P82" s="7"/>
    </row>
    <row r="83" spans="1:16" x14ac:dyDescent="0.25">
      <c r="A83" s="96"/>
      <c r="B83" s="80">
        <v>632</v>
      </c>
      <c r="C83" s="132" t="s">
        <v>67</v>
      </c>
      <c r="D83" s="104">
        <v>261</v>
      </c>
      <c r="E83" s="104">
        <v>167</v>
      </c>
      <c r="F83" s="92">
        <v>25.4</v>
      </c>
      <c r="G83" s="92">
        <v>25.4</v>
      </c>
      <c r="H83" s="92">
        <v>0</v>
      </c>
      <c r="I83" s="92">
        <v>0</v>
      </c>
      <c r="J83" s="92">
        <v>0</v>
      </c>
      <c r="K83" s="9"/>
      <c r="L83" s="9"/>
      <c r="M83" s="7"/>
      <c r="N83" s="7"/>
      <c r="O83" s="7"/>
      <c r="P83" s="7"/>
    </row>
    <row r="84" spans="1:16" x14ac:dyDescent="0.25">
      <c r="A84" s="96"/>
      <c r="B84" s="78">
        <v>633</v>
      </c>
      <c r="C84" s="132" t="s">
        <v>68</v>
      </c>
      <c r="D84" s="104">
        <v>307.2</v>
      </c>
      <c r="E84" s="104">
        <v>253.5</v>
      </c>
      <c r="F84" s="92">
        <v>388.06</v>
      </c>
      <c r="G84" s="92">
        <v>388.06</v>
      </c>
      <c r="H84" s="92">
        <v>398.88</v>
      </c>
      <c r="I84" s="92">
        <v>398.88</v>
      </c>
      <c r="J84" s="92">
        <v>398.88</v>
      </c>
      <c r="K84" s="9"/>
      <c r="L84" s="9"/>
      <c r="M84" s="7"/>
      <c r="N84" s="7"/>
      <c r="O84" s="7"/>
      <c r="P84" s="7"/>
    </row>
    <row r="85" spans="1:16" x14ac:dyDescent="0.25">
      <c r="A85" s="96"/>
      <c r="B85" s="78">
        <v>634</v>
      </c>
      <c r="C85" s="132" t="s">
        <v>35</v>
      </c>
      <c r="D85" s="211">
        <v>50</v>
      </c>
      <c r="E85" s="68">
        <v>10</v>
      </c>
      <c r="F85" s="92">
        <v>20</v>
      </c>
      <c r="G85" s="92">
        <v>20</v>
      </c>
      <c r="H85" s="92">
        <v>0</v>
      </c>
      <c r="I85" s="92">
        <v>0</v>
      </c>
      <c r="J85" s="92">
        <v>0</v>
      </c>
      <c r="K85" s="9"/>
      <c r="L85" s="9"/>
      <c r="M85" s="7"/>
      <c r="N85" s="7"/>
      <c r="O85" s="7"/>
      <c r="P85" s="7"/>
    </row>
    <row r="86" spans="1:16" x14ac:dyDescent="0.25">
      <c r="A86" s="96"/>
      <c r="B86" s="78">
        <v>637</v>
      </c>
      <c r="C86" s="132" t="s">
        <v>49</v>
      </c>
      <c r="D86" s="211">
        <v>4834.13</v>
      </c>
      <c r="E86" s="104">
        <v>545</v>
      </c>
      <c r="F86" s="92">
        <v>1024.04</v>
      </c>
      <c r="G86" s="92">
        <v>1024.04</v>
      </c>
      <c r="H86" s="92">
        <v>30</v>
      </c>
      <c r="I86" s="92">
        <v>30</v>
      </c>
      <c r="J86" s="92">
        <v>30</v>
      </c>
      <c r="K86" s="9"/>
      <c r="L86" s="9"/>
      <c r="M86" s="7"/>
      <c r="N86" s="7"/>
      <c r="O86" s="7"/>
      <c r="P86" s="7"/>
    </row>
    <row r="87" spans="1:16" s="180" customFormat="1" x14ac:dyDescent="0.25">
      <c r="A87" s="178" t="s">
        <v>69</v>
      </c>
      <c r="B87" s="124"/>
      <c r="C87" s="171"/>
      <c r="D87" s="213">
        <f>SUM(D88:D90)</f>
        <v>77641.75</v>
      </c>
      <c r="E87" s="213">
        <f>SUM(E88:E90)</f>
        <v>81802.559999999998</v>
      </c>
      <c r="F87" s="103">
        <f>SUM(F88:F90)</f>
        <v>86100</v>
      </c>
      <c r="G87" s="103">
        <f>SUM(G88:G90)</f>
        <v>86100</v>
      </c>
      <c r="H87" s="103">
        <f>SUM(H88:H90)</f>
        <v>79738.909999999989</v>
      </c>
      <c r="I87" s="103">
        <f t="shared" ref="I87:J87" si="17">SUM(I88:I90)</f>
        <v>79738.909999999989</v>
      </c>
      <c r="J87" s="103">
        <f t="shared" si="17"/>
        <v>79738.909999999989</v>
      </c>
      <c r="K87" s="179"/>
      <c r="L87" s="179"/>
      <c r="M87" s="932"/>
      <c r="N87" s="932"/>
      <c r="O87" s="932"/>
      <c r="P87" s="932"/>
    </row>
    <row r="88" spans="1:16" x14ac:dyDescent="0.25">
      <c r="A88" s="136"/>
      <c r="B88" s="80">
        <v>651</v>
      </c>
      <c r="C88" s="132" t="s">
        <v>70</v>
      </c>
      <c r="D88" s="211">
        <v>76938.559999999998</v>
      </c>
      <c r="E88" s="104">
        <v>74354.27</v>
      </c>
      <c r="F88" s="92">
        <v>78000</v>
      </c>
      <c r="G88" s="92">
        <v>78000</v>
      </c>
      <c r="H88" s="92">
        <v>72962.259999999995</v>
      </c>
      <c r="I88" s="92">
        <v>72962.259999999995</v>
      </c>
      <c r="J88" s="92">
        <v>72962.259999999995</v>
      </c>
      <c r="K88" s="9"/>
      <c r="L88" s="9"/>
      <c r="M88" s="7"/>
      <c r="N88" s="7"/>
      <c r="O88" s="7"/>
      <c r="P88" s="7"/>
    </row>
    <row r="89" spans="1:16" x14ac:dyDescent="0.25">
      <c r="A89" s="136"/>
      <c r="B89" s="80">
        <v>651</v>
      </c>
      <c r="C89" s="132" t="s">
        <v>70</v>
      </c>
      <c r="D89" s="211">
        <v>223.19</v>
      </c>
      <c r="E89" s="104">
        <v>7448.29</v>
      </c>
      <c r="F89" s="92">
        <v>8100</v>
      </c>
      <c r="G89" s="92">
        <v>8100</v>
      </c>
      <c r="H89" s="92">
        <v>6776.65</v>
      </c>
      <c r="I89" s="92">
        <v>6776.65</v>
      </c>
      <c r="J89" s="92">
        <v>6776.65</v>
      </c>
      <c r="K89" s="9"/>
      <c r="L89" s="9"/>
      <c r="M89" s="7"/>
      <c r="N89" s="7"/>
      <c r="O89" s="7"/>
      <c r="P89" s="7"/>
    </row>
    <row r="90" spans="1:16" x14ac:dyDescent="0.25">
      <c r="A90" s="96"/>
      <c r="B90" s="552">
        <v>653</v>
      </c>
      <c r="C90" s="153" t="s">
        <v>189</v>
      </c>
      <c r="D90" s="76">
        <v>480</v>
      </c>
      <c r="E90" s="878">
        <v>0</v>
      </c>
      <c r="F90" s="878">
        <v>0</v>
      </c>
      <c r="G90" s="878">
        <v>0</v>
      </c>
      <c r="H90" s="878">
        <v>0</v>
      </c>
      <c r="I90" s="878">
        <v>0</v>
      </c>
      <c r="J90" s="878">
        <v>0</v>
      </c>
      <c r="K90" s="9"/>
      <c r="L90" s="9"/>
      <c r="M90" s="7"/>
      <c r="N90" s="7"/>
      <c r="O90" s="7"/>
      <c r="P90" s="7"/>
    </row>
    <row r="91" spans="1:16" s="176" customFormat="1" x14ac:dyDescent="0.25">
      <c r="A91" s="124" t="s">
        <v>71</v>
      </c>
      <c r="B91" s="124"/>
      <c r="C91" s="124"/>
      <c r="D91" s="214">
        <f>SUM(D92)</f>
        <v>54</v>
      </c>
      <c r="E91" s="105">
        <f>SUM(E92)</f>
        <v>67.2</v>
      </c>
      <c r="F91" s="105">
        <f>SUM(F92)</f>
        <v>60</v>
      </c>
      <c r="G91" s="105">
        <f>SUM(G92)</f>
        <v>60</v>
      </c>
      <c r="H91" s="105">
        <f>SUM(H92)</f>
        <v>81</v>
      </c>
      <c r="I91" s="105">
        <f t="shared" ref="I91:J91" si="18">SUM(I92)</f>
        <v>81</v>
      </c>
      <c r="J91" s="105">
        <f t="shared" si="18"/>
        <v>81</v>
      </c>
      <c r="K91" s="175"/>
      <c r="L91" s="175"/>
      <c r="M91" s="930"/>
      <c r="N91" s="930"/>
      <c r="O91" s="930"/>
      <c r="P91" s="930"/>
    </row>
    <row r="92" spans="1:16" x14ac:dyDescent="0.25">
      <c r="A92" s="119"/>
      <c r="B92" s="79">
        <v>637</v>
      </c>
      <c r="C92" s="184" t="s">
        <v>53</v>
      </c>
      <c r="D92" s="620">
        <v>54</v>
      </c>
      <c r="E92" s="106">
        <v>67.2</v>
      </c>
      <c r="F92" s="68">
        <v>60</v>
      </c>
      <c r="G92" s="68">
        <v>60</v>
      </c>
      <c r="H92" s="92">
        <v>81</v>
      </c>
      <c r="I92" s="92">
        <v>81</v>
      </c>
      <c r="J92" s="92">
        <v>81</v>
      </c>
      <c r="K92" s="9"/>
      <c r="L92" s="9"/>
      <c r="M92" s="7"/>
      <c r="N92" s="7"/>
      <c r="O92" s="7"/>
      <c r="P92" s="7"/>
    </row>
    <row r="93" spans="1:16" s="176" customFormat="1" x14ac:dyDescent="0.25">
      <c r="A93" s="127" t="s">
        <v>72</v>
      </c>
      <c r="B93" s="124"/>
      <c r="C93" s="171"/>
      <c r="D93" s="213">
        <f>SUM(D94)</f>
        <v>4791.82</v>
      </c>
      <c r="E93" s="103">
        <f>E94+E99</f>
        <v>2300</v>
      </c>
      <c r="F93" s="103">
        <f>F94+F99</f>
        <v>7230</v>
      </c>
      <c r="G93" s="103">
        <f>G94+G99</f>
        <v>7230</v>
      </c>
      <c r="H93" s="103">
        <f>H94+H99</f>
        <v>2000</v>
      </c>
      <c r="I93" s="103">
        <f t="shared" ref="I93:J93" si="19">I94+I99</f>
        <v>2000</v>
      </c>
      <c r="J93" s="103">
        <f t="shared" si="19"/>
        <v>2000</v>
      </c>
      <c r="K93" s="555"/>
      <c r="L93" s="556"/>
      <c r="M93" s="930"/>
      <c r="N93" s="930"/>
      <c r="O93" s="930"/>
      <c r="P93" s="930"/>
    </row>
    <row r="94" spans="1:16" x14ac:dyDescent="0.25">
      <c r="A94" s="128"/>
      <c r="B94" s="89">
        <v>630</v>
      </c>
      <c r="C94" s="128" t="s">
        <v>19</v>
      </c>
      <c r="D94" s="621">
        <f>SUM(D95:D98)</f>
        <v>4791.82</v>
      </c>
      <c r="E94" s="107">
        <f>SUM(E95:E96)</f>
        <v>319.5</v>
      </c>
      <c r="F94" s="107">
        <f>SUM(F95:F98)</f>
        <v>2230</v>
      </c>
      <c r="G94" s="107">
        <f>SUM(G95:G98)</f>
        <v>2230</v>
      </c>
      <c r="H94" s="107">
        <v>0</v>
      </c>
      <c r="I94" s="107">
        <f t="shared" ref="I94:J94" si="20">SUM(I95:I98)</f>
        <v>0</v>
      </c>
      <c r="J94" s="107">
        <f t="shared" si="20"/>
        <v>0</v>
      </c>
      <c r="K94" s="9"/>
      <c r="L94" s="9"/>
      <c r="M94" s="7"/>
      <c r="N94" s="7"/>
      <c r="O94" s="7"/>
      <c r="P94" s="7"/>
    </row>
    <row r="95" spans="1:16" x14ac:dyDescent="0.25">
      <c r="A95" s="66"/>
      <c r="B95" s="78">
        <v>633</v>
      </c>
      <c r="C95" s="132" t="s">
        <v>68</v>
      </c>
      <c r="D95" s="211">
        <v>747.67</v>
      </c>
      <c r="E95" s="104">
        <v>90</v>
      </c>
      <c r="F95" s="68">
        <v>2000</v>
      </c>
      <c r="G95" s="68">
        <v>2000</v>
      </c>
      <c r="H95" s="92">
        <v>0</v>
      </c>
      <c r="I95" s="92">
        <v>0</v>
      </c>
      <c r="J95" s="92">
        <v>0</v>
      </c>
      <c r="K95" s="9"/>
      <c r="L95" s="9"/>
      <c r="M95" s="7"/>
      <c r="N95" s="7"/>
      <c r="O95" s="7"/>
      <c r="P95" s="7"/>
    </row>
    <row r="96" spans="1:16" x14ac:dyDescent="0.25">
      <c r="A96" s="66"/>
      <c r="B96" s="78">
        <v>634</v>
      </c>
      <c r="C96" s="132" t="s">
        <v>35</v>
      </c>
      <c r="D96" s="211">
        <v>229.5</v>
      </c>
      <c r="E96" s="104">
        <v>229.5</v>
      </c>
      <c r="F96" s="92">
        <v>230</v>
      </c>
      <c r="G96" s="92">
        <v>230</v>
      </c>
      <c r="H96" s="92">
        <v>0</v>
      </c>
      <c r="I96" s="92">
        <v>0</v>
      </c>
      <c r="J96" s="92">
        <v>0</v>
      </c>
      <c r="K96" s="9"/>
      <c r="L96" s="9"/>
      <c r="M96" s="7"/>
      <c r="N96" s="7"/>
      <c r="O96" s="7"/>
      <c r="P96" s="7"/>
    </row>
    <row r="97" spans="1:16" x14ac:dyDescent="0.25">
      <c r="A97" s="93"/>
      <c r="B97" s="80">
        <v>635</v>
      </c>
      <c r="C97" s="93" t="s">
        <v>73</v>
      </c>
      <c r="D97" s="282">
        <v>3794.65</v>
      </c>
      <c r="E97" s="542">
        <v>0</v>
      </c>
      <c r="F97" s="542">
        <v>0</v>
      </c>
      <c r="G97" s="542">
        <v>0</v>
      </c>
      <c r="H97" s="542">
        <v>0</v>
      </c>
      <c r="I97" s="542">
        <v>0</v>
      </c>
      <c r="J97" s="542">
        <v>0</v>
      </c>
      <c r="K97" s="9"/>
      <c r="L97" s="9"/>
      <c r="M97" s="7"/>
      <c r="N97" s="7"/>
      <c r="O97" s="7"/>
      <c r="P97" s="7"/>
    </row>
    <row r="98" spans="1:16" x14ac:dyDescent="0.25">
      <c r="A98" s="93"/>
      <c r="B98" s="78">
        <v>637</v>
      </c>
      <c r="C98" s="132" t="s">
        <v>49</v>
      </c>
      <c r="D98" s="211">
        <v>20</v>
      </c>
      <c r="E98" s="542">
        <v>0</v>
      </c>
      <c r="F98" s="542">
        <v>0</v>
      </c>
      <c r="G98" s="542">
        <v>0</v>
      </c>
      <c r="H98" s="542">
        <v>0</v>
      </c>
      <c r="I98" s="542">
        <v>0</v>
      </c>
      <c r="J98" s="542">
        <v>0</v>
      </c>
      <c r="K98" s="9"/>
      <c r="L98" s="9"/>
      <c r="M98" s="7"/>
      <c r="N98" s="7"/>
      <c r="O98" s="7"/>
      <c r="P98" s="7"/>
    </row>
    <row r="99" spans="1:16" x14ac:dyDescent="0.25">
      <c r="A99" s="66"/>
      <c r="B99" s="553">
        <v>642</v>
      </c>
      <c r="C99" s="543" t="s">
        <v>290</v>
      </c>
      <c r="D99" s="76">
        <v>0</v>
      </c>
      <c r="E99" s="101">
        <v>1980.5</v>
      </c>
      <c r="F99" s="544">
        <v>5000</v>
      </c>
      <c r="G99" s="544">
        <v>5000</v>
      </c>
      <c r="H99" s="544">
        <v>2000</v>
      </c>
      <c r="I99" s="544">
        <v>2000</v>
      </c>
      <c r="J99" s="544">
        <v>2000</v>
      </c>
      <c r="K99" s="9"/>
      <c r="L99" s="9"/>
      <c r="M99" s="7"/>
      <c r="N99" s="7"/>
      <c r="O99" s="7"/>
      <c r="P99" s="7"/>
    </row>
    <row r="100" spans="1:16" s="176" customFormat="1" x14ac:dyDescent="0.25">
      <c r="A100" s="127" t="s">
        <v>74</v>
      </c>
      <c r="B100" s="124"/>
      <c r="C100" s="171"/>
      <c r="D100" s="213">
        <f>SUM(D101:D104)</f>
        <v>0</v>
      </c>
      <c r="E100" s="103">
        <f>SUM(E101:E102)</f>
        <v>3562.2200000000003</v>
      </c>
      <c r="F100" s="541">
        <f>SUM(F101:F102)</f>
        <v>9837.7199999999993</v>
      </c>
      <c r="G100" s="541">
        <f>SUM(G101:G102)</f>
        <v>9837.7199999999993</v>
      </c>
      <c r="H100" s="541">
        <f t="shared" ref="H100:J100" si="21">SUM(H101:H102)</f>
        <v>0</v>
      </c>
      <c r="I100" s="541">
        <f t="shared" si="21"/>
        <v>0</v>
      </c>
      <c r="J100" s="541">
        <f t="shared" si="21"/>
        <v>0</v>
      </c>
      <c r="K100" s="175"/>
      <c r="L100" s="175"/>
      <c r="M100" s="930"/>
      <c r="N100" s="930"/>
      <c r="O100" s="930"/>
      <c r="P100" s="930"/>
    </row>
    <row r="101" spans="1:16" ht="26.25" x14ac:dyDescent="0.25">
      <c r="A101" s="128"/>
      <c r="B101" s="77">
        <v>610</v>
      </c>
      <c r="C101" s="123" t="s">
        <v>3</v>
      </c>
      <c r="D101" s="212">
        <v>0</v>
      </c>
      <c r="E101" s="101">
        <v>2672.73</v>
      </c>
      <c r="F101" s="67">
        <v>7290</v>
      </c>
      <c r="G101" s="67">
        <v>7290</v>
      </c>
      <c r="H101" s="544">
        <v>0</v>
      </c>
      <c r="I101" s="544">
        <v>0</v>
      </c>
      <c r="J101" s="544">
        <v>0</v>
      </c>
      <c r="K101" s="9"/>
      <c r="L101" s="9"/>
      <c r="M101" s="7"/>
      <c r="N101" s="7"/>
      <c r="O101" s="7"/>
      <c r="P101" s="7"/>
    </row>
    <row r="102" spans="1:16" x14ac:dyDescent="0.25">
      <c r="A102" s="128"/>
      <c r="B102" s="100">
        <v>620</v>
      </c>
      <c r="C102" s="123" t="s">
        <v>8</v>
      </c>
      <c r="D102" s="212">
        <v>0</v>
      </c>
      <c r="E102" s="101">
        <v>889.49</v>
      </c>
      <c r="F102" s="67">
        <v>2547.7199999999998</v>
      </c>
      <c r="G102" s="67">
        <v>2547.7199999999998</v>
      </c>
      <c r="H102" s="67">
        <v>0</v>
      </c>
      <c r="I102" s="67">
        <v>0</v>
      </c>
      <c r="J102" s="67">
        <v>0</v>
      </c>
      <c r="K102" s="9"/>
      <c r="L102" s="9"/>
      <c r="M102" s="7"/>
      <c r="N102" s="7"/>
      <c r="O102" s="7"/>
      <c r="P102" s="7"/>
    </row>
    <row r="103" spans="1:16" x14ac:dyDescent="0.25">
      <c r="A103" s="128"/>
      <c r="B103" s="100">
        <v>630</v>
      </c>
      <c r="C103" s="123" t="s">
        <v>53</v>
      </c>
      <c r="D103" s="212">
        <v>0</v>
      </c>
      <c r="E103" s="542">
        <v>0</v>
      </c>
      <c r="F103" s="542">
        <v>0</v>
      </c>
      <c r="G103" s="542">
        <v>0</v>
      </c>
      <c r="H103" s="542">
        <v>0</v>
      </c>
      <c r="I103" s="542">
        <v>0</v>
      </c>
      <c r="J103" s="542">
        <v>0</v>
      </c>
      <c r="K103" s="9"/>
      <c r="L103" s="9"/>
      <c r="M103" s="7"/>
      <c r="N103" s="7"/>
      <c r="O103" s="7"/>
      <c r="P103" s="7"/>
    </row>
    <row r="104" spans="1:16" x14ac:dyDescent="0.25">
      <c r="A104" s="66"/>
      <c r="B104" s="119">
        <v>642</v>
      </c>
      <c r="C104" s="94" t="s">
        <v>62</v>
      </c>
      <c r="D104" s="111">
        <v>0</v>
      </c>
      <c r="E104" s="542">
        <v>0</v>
      </c>
      <c r="F104" s="542">
        <v>0</v>
      </c>
      <c r="G104" s="542">
        <v>0</v>
      </c>
      <c r="H104" s="542">
        <v>0</v>
      </c>
      <c r="I104" s="542">
        <v>0</v>
      </c>
      <c r="J104" s="542">
        <v>0</v>
      </c>
      <c r="K104" s="9"/>
      <c r="L104" s="9"/>
      <c r="M104" s="7"/>
      <c r="N104" s="7"/>
      <c r="O104" s="7"/>
      <c r="P104" s="7"/>
    </row>
    <row r="105" spans="1:16" s="176" customFormat="1" x14ac:dyDescent="0.25">
      <c r="A105" s="127" t="s">
        <v>75</v>
      </c>
      <c r="B105" s="124"/>
      <c r="C105" s="171"/>
      <c r="D105" s="213">
        <f>SUM(D106+D107)</f>
        <v>1905.1</v>
      </c>
      <c r="E105" s="103">
        <f>E106+E107</f>
        <v>748.73</v>
      </c>
      <c r="F105" s="103">
        <f>SUM(F106+F107)</f>
        <v>5267.16</v>
      </c>
      <c r="G105" s="103">
        <f>SUM(G106+G107)</f>
        <v>5267.16</v>
      </c>
      <c r="H105" s="103">
        <f>SUM(H106+H107)</f>
        <v>3800</v>
      </c>
      <c r="I105" s="103">
        <f t="shared" ref="I105:J105" si="22">SUM(I106+I107)</f>
        <v>3500</v>
      </c>
      <c r="J105" s="103">
        <f t="shared" si="22"/>
        <v>3500</v>
      </c>
      <c r="K105" s="175"/>
      <c r="L105" s="175"/>
      <c r="M105" s="930"/>
      <c r="N105" s="930"/>
      <c r="O105" s="930"/>
      <c r="P105" s="930"/>
    </row>
    <row r="106" spans="1:16" s="7" customFormat="1" x14ac:dyDescent="0.25">
      <c r="A106" s="128"/>
      <c r="B106" s="89">
        <v>625</v>
      </c>
      <c r="C106" s="123" t="s">
        <v>76</v>
      </c>
      <c r="D106" s="212"/>
      <c r="E106" s="93"/>
      <c r="F106" s="101">
        <v>200</v>
      </c>
      <c r="G106" s="101">
        <v>200</v>
      </c>
      <c r="H106" s="101">
        <v>0</v>
      </c>
      <c r="I106" s="101">
        <v>200</v>
      </c>
      <c r="J106" s="101">
        <v>200</v>
      </c>
      <c r="K106" s="9"/>
      <c r="L106" s="9"/>
    </row>
    <row r="107" spans="1:16" x14ac:dyDescent="0.25">
      <c r="A107" s="128"/>
      <c r="B107" s="77">
        <v>630</v>
      </c>
      <c r="C107" s="128" t="s">
        <v>19</v>
      </c>
      <c r="D107" s="621">
        <f>SUM(D108:D110)</f>
        <v>1905.1</v>
      </c>
      <c r="E107" s="107">
        <f>SUM(E108:E110)</f>
        <v>748.73</v>
      </c>
      <c r="F107" s="107">
        <f>SUM(F108:F110)</f>
        <v>5067.16</v>
      </c>
      <c r="G107" s="107">
        <f>SUM(G108:G110)</f>
        <v>5067.16</v>
      </c>
      <c r="H107" s="107">
        <f>SUM(H108:H110)</f>
        <v>3800</v>
      </c>
      <c r="I107" s="107">
        <f t="shared" ref="I107:J107" si="23">SUM(I108:I110)</f>
        <v>3300</v>
      </c>
      <c r="J107" s="107">
        <f t="shared" si="23"/>
        <v>3300</v>
      </c>
      <c r="K107" s="9"/>
      <c r="L107" s="9"/>
      <c r="M107" s="7"/>
      <c r="N107" s="7"/>
      <c r="O107" s="7"/>
      <c r="P107" s="7"/>
    </row>
    <row r="108" spans="1:16" x14ac:dyDescent="0.25">
      <c r="A108" s="66"/>
      <c r="B108" s="78">
        <v>633</v>
      </c>
      <c r="C108" s="132" t="s">
        <v>68</v>
      </c>
      <c r="D108" s="211">
        <v>1905.1</v>
      </c>
      <c r="E108" s="104">
        <v>152.72999999999999</v>
      </c>
      <c r="F108" s="68">
        <v>2567.16</v>
      </c>
      <c r="G108" s="68">
        <v>2567.16</v>
      </c>
      <c r="H108" s="92">
        <v>2800</v>
      </c>
      <c r="I108" s="92">
        <v>800</v>
      </c>
      <c r="J108" s="92">
        <v>800</v>
      </c>
      <c r="K108" s="9"/>
      <c r="L108" s="9"/>
      <c r="M108" s="7"/>
      <c r="N108" s="7"/>
      <c r="O108" s="7"/>
      <c r="P108" s="7"/>
    </row>
    <row r="109" spans="1:16" x14ac:dyDescent="0.25">
      <c r="A109" s="66"/>
      <c r="B109" s="80">
        <v>635</v>
      </c>
      <c r="C109" s="93" t="s">
        <v>73</v>
      </c>
      <c r="D109" s="282">
        <v>0</v>
      </c>
      <c r="E109" s="106">
        <v>596</v>
      </c>
      <c r="F109" s="92">
        <v>1000</v>
      </c>
      <c r="G109" s="92">
        <v>1000</v>
      </c>
      <c r="H109" s="92">
        <v>1000</v>
      </c>
      <c r="I109" s="92">
        <v>1000</v>
      </c>
      <c r="J109" s="92">
        <v>1000</v>
      </c>
      <c r="K109" s="9"/>
      <c r="L109" s="9"/>
      <c r="M109" s="7"/>
      <c r="N109" s="7"/>
      <c r="O109" s="7"/>
      <c r="P109" s="7"/>
    </row>
    <row r="110" spans="1:16" x14ac:dyDescent="0.25">
      <c r="A110" s="66"/>
      <c r="B110" s="119">
        <v>637</v>
      </c>
      <c r="C110" s="184" t="s">
        <v>53</v>
      </c>
      <c r="D110" s="140">
        <v>0</v>
      </c>
      <c r="E110" s="68">
        <v>0</v>
      </c>
      <c r="F110" s="92">
        <v>1500</v>
      </c>
      <c r="G110" s="92">
        <v>1500</v>
      </c>
      <c r="H110" s="92">
        <v>0</v>
      </c>
      <c r="I110" s="92">
        <v>1500</v>
      </c>
      <c r="J110" s="92">
        <v>1500</v>
      </c>
      <c r="K110" s="9"/>
      <c r="L110" s="9"/>
      <c r="M110" s="7"/>
      <c r="N110" s="7"/>
      <c r="O110" s="7"/>
      <c r="P110" s="7"/>
    </row>
    <row r="111" spans="1:16" s="176" customFormat="1" x14ac:dyDescent="0.25">
      <c r="A111" s="127" t="s">
        <v>77</v>
      </c>
      <c r="B111" s="124"/>
      <c r="C111" s="171"/>
      <c r="D111" s="213">
        <f>SUM(D112)</f>
        <v>54177.29</v>
      </c>
      <c r="E111" s="103">
        <f>SUM(E112)</f>
        <v>58375.199999999997</v>
      </c>
      <c r="F111" s="103">
        <f>SUM(F112)</f>
        <v>88562</v>
      </c>
      <c r="G111" s="103">
        <f>SUM(G112)</f>
        <v>88562</v>
      </c>
      <c r="H111" s="103">
        <f>SUM(H112)</f>
        <v>60405</v>
      </c>
      <c r="I111" s="103">
        <f t="shared" ref="I111:J111" si="24">SUM(I112)</f>
        <v>55000</v>
      </c>
      <c r="J111" s="103">
        <f t="shared" si="24"/>
        <v>54000</v>
      </c>
      <c r="K111" s="175"/>
      <c r="L111" s="175"/>
      <c r="M111" s="930"/>
      <c r="N111" s="930"/>
      <c r="O111" s="930"/>
      <c r="P111" s="930"/>
    </row>
    <row r="112" spans="1:16" x14ac:dyDescent="0.25">
      <c r="A112" s="128"/>
      <c r="B112" s="77">
        <v>630</v>
      </c>
      <c r="C112" s="128" t="s">
        <v>19</v>
      </c>
      <c r="D112" s="621">
        <f>SUM(D113:D114)</f>
        <v>54177.29</v>
      </c>
      <c r="E112" s="107">
        <f>SUM(E113:E114)</f>
        <v>58375.199999999997</v>
      </c>
      <c r="F112" s="107">
        <f>SUM(F113:F114)</f>
        <v>88562</v>
      </c>
      <c r="G112" s="107">
        <f>SUM(G113:G114)</f>
        <v>88562</v>
      </c>
      <c r="H112" s="107">
        <f>SUM(H113:H114)</f>
        <v>60405</v>
      </c>
      <c r="I112" s="107">
        <f t="shared" ref="I112:J112" si="25">SUM(I113:I114)</f>
        <v>55000</v>
      </c>
      <c r="J112" s="107">
        <f t="shared" si="25"/>
        <v>54000</v>
      </c>
      <c r="K112" s="9"/>
      <c r="L112" s="9"/>
      <c r="M112" s="7"/>
      <c r="N112" s="7"/>
      <c r="O112" s="7"/>
      <c r="P112" s="7"/>
    </row>
    <row r="113" spans="1:16" x14ac:dyDescent="0.25">
      <c r="A113" s="66"/>
      <c r="B113" s="78">
        <v>633</v>
      </c>
      <c r="C113" s="132" t="s">
        <v>68</v>
      </c>
      <c r="D113" s="211">
        <v>0</v>
      </c>
      <c r="E113" s="104"/>
      <c r="F113" s="68">
        <v>30362</v>
      </c>
      <c r="G113" s="68">
        <v>30362</v>
      </c>
      <c r="H113" s="92">
        <v>0</v>
      </c>
      <c r="I113" s="92">
        <v>0</v>
      </c>
      <c r="J113" s="92">
        <v>0</v>
      </c>
      <c r="K113" s="9"/>
      <c r="L113" s="9"/>
      <c r="M113" s="7"/>
      <c r="N113" s="7"/>
      <c r="O113" s="7"/>
      <c r="P113" s="7"/>
    </row>
    <row r="114" spans="1:16" x14ac:dyDescent="0.25">
      <c r="A114" s="66"/>
      <c r="B114" s="78">
        <v>637</v>
      </c>
      <c r="C114" s="132" t="s">
        <v>78</v>
      </c>
      <c r="D114" s="211">
        <v>54177.29</v>
      </c>
      <c r="E114" s="104">
        <v>58375.199999999997</v>
      </c>
      <c r="F114" s="92">
        <v>58200</v>
      </c>
      <c r="G114" s="92">
        <v>58200</v>
      </c>
      <c r="H114" s="92">
        <v>60405</v>
      </c>
      <c r="I114" s="92">
        <v>55000</v>
      </c>
      <c r="J114" s="92">
        <v>54000</v>
      </c>
      <c r="K114" s="9"/>
      <c r="L114" s="9"/>
      <c r="M114" s="7"/>
      <c r="N114" s="7"/>
      <c r="O114" s="7"/>
      <c r="P114" s="7"/>
    </row>
    <row r="115" spans="1:16" s="176" customFormat="1" x14ac:dyDescent="0.25">
      <c r="A115" s="127" t="s">
        <v>79</v>
      </c>
      <c r="B115" s="124"/>
      <c r="C115" s="171"/>
      <c r="D115" s="213">
        <f>SUM(D117:D117)</f>
        <v>5064.47</v>
      </c>
      <c r="E115" s="103">
        <f>SUM(E116:E117)</f>
        <v>6166.26</v>
      </c>
      <c r="F115" s="103">
        <f>SUM(F116:F117)</f>
        <v>7600</v>
      </c>
      <c r="G115" s="103">
        <f>SUM(G116:G117)</f>
        <v>7600</v>
      </c>
      <c r="H115" s="103">
        <f>SUM(H116:H117)</f>
        <v>7600</v>
      </c>
      <c r="I115" s="103">
        <f t="shared" ref="I115:J115" si="26">SUM(I116:I117)</f>
        <v>5600</v>
      </c>
      <c r="J115" s="103">
        <f t="shared" si="26"/>
        <v>5600</v>
      </c>
      <c r="K115" s="175"/>
      <c r="L115" s="175"/>
      <c r="M115" s="930"/>
      <c r="N115" s="930"/>
      <c r="O115" s="930"/>
      <c r="P115" s="930"/>
    </row>
    <row r="116" spans="1:16" s="7" customFormat="1" x14ac:dyDescent="0.25">
      <c r="A116" s="128"/>
      <c r="B116" s="100">
        <v>620</v>
      </c>
      <c r="C116" s="123" t="s">
        <v>76</v>
      </c>
      <c r="D116" s="621">
        <v>0</v>
      </c>
      <c r="E116" s="107">
        <v>0</v>
      </c>
      <c r="F116" s="107">
        <v>0</v>
      </c>
      <c r="G116" s="107">
        <v>0</v>
      </c>
      <c r="H116" s="107">
        <v>0</v>
      </c>
      <c r="I116" s="107">
        <v>0</v>
      </c>
      <c r="J116" s="107">
        <v>0</v>
      </c>
      <c r="K116" s="9"/>
      <c r="L116" s="9"/>
    </row>
    <row r="117" spans="1:16" x14ac:dyDescent="0.25">
      <c r="A117" s="128"/>
      <c r="B117" s="100">
        <v>630</v>
      </c>
      <c r="C117" s="123" t="s">
        <v>19</v>
      </c>
      <c r="D117" s="212">
        <f>SUM(D118:D120)</f>
        <v>5064.47</v>
      </c>
      <c r="E117" s="101">
        <f>SUM(E118:E120)</f>
        <v>6166.26</v>
      </c>
      <c r="F117" s="101">
        <f>SUM(F118:F120)</f>
        <v>7600</v>
      </c>
      <c r="G117" s="101">
        <f>SUM(G118:G120)</f>
        <v>7600</v>
      </c>
      <c r="H117" s="101">
        <f>SUM(H118:H120)</f>
        <v>7600</v>
      </c>
      <c r="I117" s="101">
        <f t="shared" ref="I117:J117" si="27">SUM(I118:I120)</f>
        <v>5600</v>
      </c>
      <c r="J117" s="101">
        <f t="shared" si="27"/>
        <v>5600</v>
      </c>
      <c r="K117" s="9"/>
      <c r="L117" s="9"/>
      <c r="M117" s="7"/>
      <c r="N117" s="7"/>
      <c r="O117" s="7"/>
      <c r="P117" s="7"/>
    </row>
    <row r="118" spans="1:16" x14ac:dyDescent="0.25">
      <c r="A118" s="93"/>
      <c r="B118" s="78">
        <v>633</v>
      </c>
      <c r="C118" s="132" t="s">
        <v>68</v>
      </c>
      <c r="D118" s="211">
        <v>3952.07</v>
      </c>
      <c r="E118" s="104">
        <v>2879.94</v>
      </c>
      <c r="F118" s="92">
        <v>2500</v>
      </c>
      <c r="G118" s="92">
        <v>2500</v>
      </c>
      <c r="H118" s="92">
        <v>2500</v>
      </c>
      <c r="I118" s="92">
        <v>2500</v>
      </c>
      <c r="J118" s="92">
        <v>2500</v>
      </c>
      <c r="K118" s="9"/>
      <c r="L118" s="9"/>
      <c r="M118" s="7"/>
      <c r="N118" s="7"/>
      <c r="O118" s="7"/>
      <c r="P118" s="7"/>
    </row>
    <row r="119" spans="1:16" x14ac:dyDescent="0.25">
      <c r="A119" s="137"/>
      <c r="B119" s="80">
        <v>635</v>
      </c>
      <c r="C119" s="93" t="s">
        <v>73</v>
      </c>
      <c r="D119" s="282">
        <v>1112.4000000000001</v>
      </c>
      <c r="E119" s="106">
        <v>3286.32</v>
      </c>
      <c r="F119" s="92">
        <v>5100</v>
      </c>
      <c r="G119" s="92">
        <v>5100</v>
      </c>
      <c r="H119" s="92">
        <v>5100</v>
      </c>
      <c r="I119" s="92">
        <v>3100</v>
      </c>
      <c r="J119" s="92">
        <v>3100</v>
      </c>
      <c r="K119" s="9"/>
      <c r="L119" s="9"/>
      <c r="M119" s="7"/>
      <c r="N119" s="7"/>
      <c r="O119" s="7"/>
      <c r="P119" s="7"/>
    </row>
    <row r="120" spans="1:16" x14ac:dyDescent="0.25">
      <c r="A120" s="66"/>
      <c r="B120" s="80">
        <v>637</v>
      </c>
      <c r="C120" s="93" t="s">
        <v>53</v>
      </c>
      <c r="D120" s="282">
        <v>0</v>
      </c>
      <c r="E120" s="106">
        <v>0</v>
      </c>
      <c r="F120" s="92">
        <v>0</v>
      </c>
      <c r="G120" s="92">
        <v>0</v>
      </c>
      <c r="H120" s="92">
        <v>0</v>
      </c>
      <c r="I120" s="92">
        <v>0</v>
      </c>
      <c r="J120" s="92">
        <v>0</v>
      </c>
      <c r="K120" s="9"/>
      <c r="L120" s="9"/>
      <c r="M120" s="7"/>
      <c r="N120" s="7"/>
      <c r="O120" s="7"/>
      <c r="P120" s="7"/>
    </row>
    <row r="121" spans="1:16" s="176" customFormat="1" x14ac:dyDescent="0.25">
      <c r="A121" s="127" t="s">
        <v>80</v>
      </c>
      <c r="B121" s="82"/>
      <c r="C121" s="171"/>
      <c r="D121" s="213">
        <f>SUM(D122)</f>
        <v>64683.680000000008</v>
      </c>
      <c r="E121" s="103">
        <f>SUM(E122)</f>
        <v>125893.58</v>
      </c>
      <c r="F121" s="103">
        <f>SUM(F122)</f>
        <v>95702.95</v>
      </c>
      <c r="G121" s="103">
        <f>SUM(G122)</f>
        <v>95702.95</v>
      </c>
      <c r="H121" s="117">
        <f>SUM(H122)</f>
        <v>73700</v>
      </c>
      <c r="I121" s="103">
        <f t="shared" ref="I121:J121" si="28">SUM(I122)</f>
        <v>73700</v>
      </c>
      <c r="J121" s="103">
        <f t="shared" si="28"/>
        <v>73700</v>
      </c>
      <c r="K121" s="175"/>
      <c r="L121" s="175"/>
      <c r="M121" s="930"/>
      <c r="N121" s="930"/>
      <c r="O121" s="930"/>
      <c r="P121" s="930"/>
    </row>
    <row r="122" spans="1:16" x14ac:dyDescent="0.25">
      <c r="A122" s="128"/>
      <c r="B122" s="89">
        <v>630</v>
      </c>
      <c r="C122" s="187" t="s">
        <v>19</v>
      </c>
      <c r="D122" s="623">
        <f>SUM(D123:D126)</f>
        <v>64683.680000000008</v>
      </c>
      <c r="E122" s="107">
        <f>SUM(E123:E126)</f>
        <v>125893.58</v>
      </c>
      <c r="F122" s="107">
        <f>SUM(F123:F126)</f>
        <v>95702.95</v>
      </c>
      <c r="G122" s="107">
        <f>SUM(G123:G126)</f>
        <v>95702.95</v>
      </c>
      <c r="H122" s="107">
        <f>SUM(H123:H126)</f>
        <v>73700</v>
      </c>
      <c r="I122" s="107">
        <f t="shared" ref="I122:J122" si="29">SUM(I123:I126)</f>
        <v>73700</v>
      </c>
      <c r="J122" s="107">
        <f t="shared" si="29"/>
        <v>73700</v>
      </c>
      <c r="K122" s="9"/>
      <c r="L122" s="9"/>
      <c r="M122" s="7"/>
      <c r="N122" s="7"/>
      <c r="O122" s="7"/>
      <c r="P122" s="7"/>
    </row>
    <row r="123" spans="1:16" ht="26.25" x14ac:dyDescent="0.25">
      <c r="A123" s="66"/>
      <c r="B123" s="78">
        <v>632</v>
      </c>
      <c r="C123" s="132" t="s">
        <v>81</v>
      </c>
      <c r="D123" s="211">
        <v>41061.300000000003</v>
      </c>
      <c r="E123" s="104">
        <v>45607.45</v>
      </c>
      <c r="F123" s="68">
        <v>45873</v>
      </c>
      <c r="G123" s="68">
        <v>45873</v>
      </c>
      <c r="H123" s="92">
        <v>45600</v>
      </c>
      <c r="I123" s="92">
        <v>45600</v>
      </c>
      <c r="J123" s="92">
        <v>45600</v>
      </c>
      <c r="K123" s="9"/>
      <c r="L123" s="9"/>
      <c r="M123" s="7"/>
      <c r="N123" s="7"/>
      <c r="O123" s="7"/>
      <c r="P123" s="7"/>
    </row>
    <row r="124" spans="1:16" x14ac:dyDescent="0.25">
      <c r="A124" s="96"/>
      <c r="B124" s="119">
        <v>633</v>
      </c>
      <c r="C124" s="184" t="s">
        <v>68</v>
      </c>
      <c r="D124" s="620">
        <v>351.51</v>
      </c>
      <c r="E124" s="106">
        <v>1658.62</v>
      </c>
      <c r="F124" s="68">
        <v>1829.95</v>
      </c>
      <c r="G124" s="68">
        <v>1829.95</v>
      </c>
      <c r="H124" s="92">
        <v>1000</v>
      </c>
      <c r="I124" s="92">
        <v>1000</v>
      </c>
      <c r="J124" s="92">
        <v>1000</v>
      </c>
      <c r="K124" s="9"/>
      <c r="L124" s="9"/>
      <c r="M124" s="7"/>
      <c r="N124" s="7"/>
      <c r="O124" s="7"/>
      <c r="P124" s="7"/>
    </row>
    <row r="125" spans="1:16" x14ac:dyDescent="0.25">
      <c r="A125" s="96"/>
      <c r="B125" s="79">
        <v>635</v>
      </c>
      <c r="C125" s="184" t="s">
        <v>82</v>
      </c>
      <c r="D125" s="282">
        <v>9117.61</v>
      </c>
      <c r="E125" s="106">
        <v>45291.85</v>
      </c>
      <c r="F125" s="68">
        <v>30000</v>
      </c>
      <c r="G125" s="68">
        <v>30000</v>
      </c>
      <c r="H125" s="92">
        <v>9100</v>
      </c>
      <c r="I125" s="92">
        <v>9100</v>
      </c>
      <c r="J125" s="92">
        <v>9100</v>
      </c>
      <c r="K125" s="9"/>
      <c r="L125" s="9"/>
      <c r="M125" s="7"/>
      <c r="N125" s="7"/>
      <c r="O125" s="7"/>
      <c r="P125" s="7"/>
    </row>
    <row r="126" spans="1:16" x14ac:dyDescent="0.25">
      <c r="A126" s="81"/>
      <c r="B126" s="79">
        <v>637</v>
      </c>
      <c r="C126" s="93" t="s">
        <v>49</v>
      </c>
      <c r="D126" s="282">
        <v>14153.26</v>
      </c>
      <c r="E126" s="106">
        <v>33335.660000000003</v>
      </c>
      <c r="F126" s="68">
        <v>18000</v>
      </c>
      <c r="G126" s="68">
        <v>18000</v>
      </c>
      <c r="H126" s="92">
        <v>18000</v>
      </c>
      <c r="I126" s="92">
        <v>18000</v>
      </c>
      <c r="J126" s="92">
        <v>18000</v>
      </c>
      <c r="K126" s="9"/>
      <c r="L126" s="9"/>
      <c r="M126" s="7"/>
      <c r="N126" s="7"/>
      <c r="O126" s="7"/>
      <c r="P126" s="7"/>
    </row>
    <row r="127" spans="1:16" s="176" customFormat="1" x14ac:dyDescent="0.25">
      <c r="A127" s="127" t="s">
        <v>83</v>
      </c>
      <c r="B127" s="82"/>
      <c r="C127" s="171"/>
      <c r="D127" s="213">
        <f t="shared" ref="D127:J127" si="30">SUM(D128+D129)</f>
        <v>6041.3600000000006</v>
      </c>
      <c r="E127" s="103">
        <f>SUM(E128+E129)</f>
        <v>13326.529999999999</v>
      </c>
      <c r="F127" s="103">
        <f t="shared" ref="F127" si="31">SUM(F128+F129)</f>
        <v>38583.82</v>
      </c>
      <c r="G127" s="103">
        <f>SUM(G128+G129)</f>
        <v>38583.82</v>
      </c>
      <c r="H127" s="103">
        <f>SUM(H128+H129)</f>
        <v>15300</v>
      </c>
      <c r="I127" s="103">
        <f t="shared" si="30"/>
        <v>9880</v>
      </c>
      <c r="J127" s="103">
        <f t="shared" si="30"/>
        <v>9880</v>
      </c>
      <c r="K127" s="175"/>
      <c r="L127" s="175"/>
      <c r="M127" s="930"/>
      <c r="N127" s="930"/>
      <c r="O127" s="930"/>
      <c r="P127" s="930"/>
    </row>
    <row r="128" spans="1:16" s="13" customFormat="1" ht="12.75" x14ac:dyDescent="0.2">
      <c r="A128" s="128"/>
      <c r="B128" s="77">
        <v>625</v>
      </c>
      <c r="C128" s="123" t="s">
        <v>76</v>
      </c>
      <c r="D128" s="212">
        <v>399.76</v>
      </c>
      <c r="E128" s="101">
        <v>1926.29</v>
      </c>
      <c r="F128" s="101">
        <v>8183.82</v>
      </c>
      <c r="G128" s="101">
        <v>8183.82</v>
      </c>
      <c r="H128" s="101">
        <v>1900</v>
      </c>
      <c r="I128" s="101">
        <v>680</v>
      </c>
      <c r="J128" s="101">
        <v>680</v>
      </c>
      <c r="K128" s="10"/>
      <c r="L128" s="10"/>
      <c r="M128" s="91"/>
      <c r="N128" s="91"/>
      <c r="O128" s="91"/>
      <c r="P128" s="91"/>
    </row>
    <row r="129" spans="1:16" s="7" customFormat="1" x14ac:dyDescent="0.25">
      <c r="A129" s="128"/>
      <c r="B129" s="77">
        <v>630</v>
      </c>
      <c r="C129" s="123" t="s">
        <v>19</v>
      </c>
      <c r="D129" s="212">
        <f t="shared" ref="D129:J129" si="32">SUM(D130:D132)</f>
        <v>5641.6</v>
      </c>
      <c r="E129" s="101">
        <f>SUM(E130:E132)</f>
        <v>11400.24</v>
      </c>
      <c r="F129" s="101">
        <f t="shared" ref="F129" si="33">SUM(F130:F132)</f>
        <v>30400</v>
      </c>
      <c r="G129" s="101">
        <f>SUM(G130:G132)</f>
        <v>30400</v>
      </c>
      <c r="H129" s="101">
        <f>SUM(H130:H132)</f>
        <v>13400</v>
      </c>
      <c r="I129" s="101">
        <f t="shared" si="32"/>
        <v>9200</v>
      </c>
      <c r="J129" s="101">
        <f t="shared" si="32"/>
        <v>9200</v>
      </c>
      <c r="K129" s="9"/>
      <c r="L129" s="9"/>
    </row>
    <row r="130" spans="1:16" x14ac:dyDescent="0.25">
      <c r="A130" s="93"/>
      <c r="B130" s="80">
        <v>633</v>
      </c>
      <c r="C130" s="93" t="s">
        <v>28</v>
      </c>
      <c r="D130" s="282">
        <v>1769.37</v>
      </c>
      <c r="E130" s="106">
        <v>2629.45</v>
      </c>
      <c r="F130" s="68">
        <v>4000</v>
      </c>
      <c r="G130" s="68">
        <v>4000</v>
      </c>
      <c r="H130" s="92">
        <v>4500</v>
      </c>
      <c r="I130" s="92">
        <v>2000</v>
      </c>
      <c r="J130" s="92">
        <v>2000</v>
      </c>
      <c r="K130" s="9"/>
      <c r="L130" s="9"/>
      <c r="M130" s="7"/>
      <c r="N130" s="7"/>
      <c r="O130" s="7"/>
      <c r="P130" s="7"/>
    </row>
    <row r="131" spans="1:16" x14ac:dyDescent="0.25">
      <c r="A131" s="66"/>
      <c r="B131" s="78">
        <v>635</v>
      </c>
      <c r="C131" s="132" t="s">
        <v>84</v>
      </c>
      <c r="D131" s="211">
        <v>820.37</v>
      </c>
      <c r="E131" s="104">
        <v>866.57</v>
      </c>
      <c r="F131" s="68">
        <v>2000</v>
      </c>
      <c r="G131" s="68">
        <v>2000</v>
      </c>
      <c r="H131" s="92">
        <v>1400</v>
      </c>
      <c r="I131" s="92">
        <v>2000</v>
      </c>
      <c r="J131" s="92">
        <v>2000</v>
      </c>
      <c r="K131" s="9"/>
      <c r="L131" s="9"/>
      <c r="M131" s="7"/>
      <c r="N131" s="7"/>
      <c r="O131" s="7"/>
      <c r="P131" s="7"/>
    </row>
    <row r="132" spans="1:16" x14ac:dyDescent="0.25">
      <c r="A132" s="66"/>
      <c r="B132" s="78">
        <v>637</v>
      </c>
      <c r="C132" s="132" t="s">
        <v>85</v>
      </c>
      <c r="D132" s="211">
        <v>3051.86</v>
      </c>
      <c r="E132" s="104">
        <v>7904.22</v>
      </c>
      <c r="F132" s="68">
        <v>24400</v>
      </c>
      <c r="G132" s="68">
        <v>24400</v>
      </c>
      <c r="H132" s="92">
        <v>7500</v>
      </c>
      <c r="I132" s="92">
        <v>5200</v>
      </c>
      <c r="J132" s="92">
        <v>5200</v>
      </c>
      <c r="K132" s="9"/>
      <c r="L132" s="9"/>
      <c r="M132" s="7"/>
      <c r="N132" s="7"/>
      <c r="O132" s="7"/>
      <c r="P132" s="7"/>
    </row>
    <row r="133" spans="1:16" s="176" customFormat="1" x14ac:dyDescent="0.25">
      <c r="A133" s="127" t="s">
        <v>86</v>
      </c>
      <c r="B133" s="124"/>
      <c r="C133" s="171"/>
      <c r="D133" s="213">
        <f>SUM(D134)</f>
        <v>14642.890000000001</v>
      </c>
      <c r="E133" s="103">
        <f>SUM(E134)</f>
        <v>18491</v>
      </c>
      <c r="F133" s="103">
        <f>SUM(F134)</f>
        <v>17696</v>
      </c>
      <c r="G133" s="103">
        <f>SUM(G134)</f>
        <v>17696</v>
      </c>
      <c r="H133" s="103">
        <f>SUM(H134)</f>
        <v>19916</v>
      </c>
      <c r="I133" s="103">
        <f t="shared" ref="I133:J133" si="34">SUM(I134)</f>
        <v>17996</v>
      </c>
      <c r="J133" s="103">
        <f t="shared" si="34"/>
        <v>17996</v>
      </c>
      <c r="K133" s="175"/>
      <c r="L133" s="175"/>
      <c r="M133" s="930"/>
      <c r="N133" s="930"/>
      <c r="O133" s="930"/>
      <c r="P133" s="930"/>
    </row>
    <row r="134" spans="1:16" x14ac:dyDescent="0.25">
      <c r="A134" s="128"/>
      <c r="B134" s="77">
        <v>630</v>
      </c>
      <c r="C134" s="123" t="s">
        <v>19</v>
      </c>
      <c r="D134" s="212">
        <f>SUM(D135:D137)</f>
        <v>14642.890000000001</v>
      </c>
      <c r="E134" s="101">
        <f>SUM(E135:E137)</f>
        <v>18491</v>
      </c>
      <c r="F134" s="101">
        <f>SUM(F135:F137)</f>
        <v>17696</v>
      </c>
      <c r="G134" s="101">
        <f>SUM(G135:G137)</f>
        <v>17696</v>
      </c>
      <c r="H134" s="101">
        <f>SUM(H135:H137)</f>
        <v>19916</v>
      </c>
      <c r="I134" s="101">
        <f t="shared" ref="I134:J134" si="35">SUM(I135:I137)</f>
        <v>17996</v>
      </c>
      <c r="J134" s="101">
        <f t="shared" si="35"/>
        <v>17996</v>
      </c>
      <c r="K134" s="9"/>
      <c r="L134" s="9"/>
      <c r="M134" s="7"/>
      <c r="N134" s="7"/>
      <c r="O134" s="7"/>
      <c r="P134" s="7"/>
    </row>
    <row r="135" spans="1:16" x14ac:dyDescent="0.25">
      <c r="A135" s="66"/>
      <c r="B135" s="80">
        <v>632</v>
      </c>
      <c r="C135" s="132" t="s">
        <v>25</v>
      </c>
      <c r="D135" s="211">
        <v>12279.48</v>
      </c>
      <c r="E135" s="104">
        <v>14773.88</v>
      </c>
      <c r="F135" s="92">
        <v>4700</v>
      </c>
      <c r="G135" s="92">
        <v>4700</v>
      </c>
      <c r="H135" s="92">
        <v>6620</v>
      </c>
      <c r="I135" s="92">
        <v>4700</v>
      </c>
      <c r="J135" s="92">
        <v>4700</v>
      </c>
      <c r="K135" s="16"/>
      <c r="L135" s="9"/>
      <c r="M135" s="7"/>
      <c r="N135" s="7"/>
      <c r="O135" s="7"/>
      <c r="P135" s="7"/>
    </row>
    <row r="136" spans="1:16" x14ac:dyDescent="0.25">
      <c r="A136" s="66"/>
      <c r="B136" s="80">
        <v>635</v>
      </c>
      <c r="C136" s="93" t="s">
        <v>73</v>
      </c>
      <c r="D136" s="282">
        <v>2090.88</v>
      </c>
      <c r="E136" s="106">
        <v>3461.82</v>
      </c>
      <c r="F136" s="92">
        <v>0</v>
      </c>
      <c r="G136" s="92">
        <v>0</v>
      </c>
      <c r="H136" s="92">
        <v>0</v>
      </c>
      <c r="I136" s="92">
        <v>0</v>
      </c>
      <c r="J136" s="92">
        <v>0</v>
      </c>
      <c r="K136" s="9"/>
      <c r="L136" s="9"/>
      <c r="M136" s="7"/>
      <c r="N136" s="7"/>
      <c r="O136" s="7"/>
      <c r="P136" s="7"/>
    </row>
    <row r="137" spans="1:16" x14ac:dyDescent="0.25">
      <c r="A137" s="66"/>
      <c r="B137" s="80">
        <v>637</v>
      </c>
      <c r="C137" s="93" t="s">
        <v>49</v>
      </c>
      <c r="D137" s="282">
        <v>272.52999999999997</v>
      </c>
      <c r="E137" s="106">
        <v>255.3</v>
      </c>
      <c r="F137" s="92">
        <v>12996</v>
      </c>
      <c r="G137" s="92">
        <v>12996</v>
      </c>
      <c r="H137" s="92">
        <v>13296</v>
      </c>
      <c r="I137" s="92">
        <v>13296</v>
      </c>
      <c r="J137" s="92">
        <v>13296</v>
      </c>
      <c r="K137" s="9"/>
      <c r="L137" s="9"/>
      <c r="M137" s="7"/>
      <c r="N137" s="7"/>
      <c r="O137" s="7"/>
      <c r="P137" s="7"/>
    </row>
    <row r="138" spans="1:16" s="176" customFormat="1" x14ac:dyDescent="0.25">
      <c r="A138" s="127" t="s">
        <v>87</v>
      </c>
      <c r="B138" s="82"/>
      <c r="C138" s="171"/>
      <c r="D138" s="213">
        <f>SUM(D139)</f>
        <v>1092.74</v>
      </c>
      <c r="E138" s="103">
        <f>SUM(E139)</f>
        <v>925.39</v>
      </c>
      <c r="F138" s="103">
        <f>SUM(F139)</f>
        <v>1200</v>
      </c>
      <c r="G138" s="103">
        <f>SUM(G139)</f>
        <v>1200</v>
      </c>
      <c r="H138" s="103">
        <f>SUM(H139)</f>
        <v>800</v>
      </c>
      <c r="I138" s="103">
        <f t="shared" ref="I138:J138" si="36">SUM(I139)</f>
        <v>1200</v>
      </c>
      <c r="J138" s="103">
        <f t="shared" si="36"/>
        <v>1200</v>
      </c>
      <c r="K138" s="175"/>
      <c r="L138" s="175"/>
      <c r="M138" s="930"/>
      <c r="N138" s="930"/>
      <c r="O138" s="930"/>
      <c r="P138" s="930"/>
    </row>
    <row r="139" spans="1:16" x14ac:dyDescent="0.25">
      <c r="A139" s="128"/>
      <c r="B139" s="89">
        <v>630</v>
      </c>
      <c r="C139" s="123" t="s">
        <v>19</v>
      </c>
      <c r="D139" s="212">
        <f>SUM(D140:D141)</f>
        <v>1092.74</v>
      </c>
      <c r="E139" s="101">
        <f>SUM(E140:E141)</f>
        <v>925.39</v>
      </c>
      <c r="F139" s="101">
        <f>SUM(F140:F141)</f>
        <v>1200</v>
      </c>
      <c r="G139" s="101">
        <f>SUM(G140:G141)</f>
        <v>1200</v>
      </c>
      <c r="H139" s="101">
        <f>SUM(H140:H141)</f>
        <v>800</v>
      </c>
      <c r="I139" s="101">
        <f t="shared" ref="I139:J139" si="37">SUM(I140:I141)</f>
        <v>1200</v>
      </c>
      <c r="J139" s="101">
        <f t="shared" si="37"/>
        <v>1200</v>
      </c>
      <c r="K139" s="9"/>
      <c r="L139" s="9"/>
      <c r="M139" s="7"/>
      <c r="N139" s="7"/>
      <c r="O139" s="7"/>
      <c r="P139" s="7"/>
    </row>
    <row r="140" spans="1:16" ht="18" customHeight="1" x14ac:dyDescent="0.25">
      <c r="A140" s="66"/>
      <c r="B140" s="80">
        <v>632</v>
      </c>
      <c r="C140" s="132" t="s">
        <v>88</v>
      </c>
      <c r="D140" s="211">
        <v>1022.74</v>
      </c>
      <c r="E140" s="104">
        <v>925.39</v>
      </c>
      <c r="F140" s="92">
        <v>1200</v>
      </c>
      <c r="G140" s="92">
        <v>1200</v>
      </c>
      <c r="H140" s="92">
        <v>800</v>
      </c>
      <c r="I140" s="92">
        <v>1200</v>
      </c>
      <c r="J140" s="92">
        <v>1200</v>
      </c>
      <c r="K140" s="9"/>
      <c r="L140" s="9"/>
      <c r="M140" s="7"/>
      <c r="N140" s="7"/>
      <c r="O140" s="7"/>
      <c r="P140" s="7"/>
    </row>
    <row r="141" spans="1:16" x14ac:dyDescent="0.25">
      <c r="A141" s="66"/>
      <c r="B141" s="79">
        <v>637</v>
      </c>
      <c r="C141" s="132" t="s">
        <v>49</v>
      </c>
      <c r="D141" s="211">
        <v>70</v>
      </c>
      <c r="E141" s="104"/>
      <c r="F141" s="92">
        <v>0</v>
      </c>
      <c r="G141" s="92">
        <v>0</v>
      </c>
      <c r="H141" s="92"/>
      <c r="I141" s="92">
        <v>0</v>
      </c>
      <c r="J141" s="92">
        <v>0</v>
      </c>
      <c r="K141" s="9"/>
      <c r="L141" s="9"/>
      <c r="M141" s="7"/>
      <c r="N141" s="7"/>
      <c r="O141" s="7"/>
      <c r="P141" s="7"/>
    </row>
    <row r="142" spans="1:16" s="15" customFormat="1" ht="12.75" x14ac:dyDescent="0.2">
      <c r="A142" s="127" t="s">
        <v>291</v>
      </c>
      <c r="B142" s="82"/>
      <c r="C142" s="171"/>
      <c r="D142" s="213">
        <f>SUM(D145)</f>
        <v>13000</v>
      </c>
      <c r="E142" s="103">
        <f>SUM(E145)</f>
        <v>14000</v>
      </c>
      <c r="F142" s="117">
        <f>SUM(F143:F145)</f>
        <v>29140</v>
      </c>
      <c r="G142" s="117">
        <f>SUM(G143:G145)</f>
        <v>29140</v>
      </c>
      <c r="H142" s="117">
        <f>SUM(H143:H145)</f>
        <v>26970</v>
      </c>
      <c r="I142" s="117">
        <f t="shared" ref="I142:J142" si="38">SUM(I143:I145)</f>
        <v>31370</v>
      </c>
      <c r="J142" s="117">
        <f t="shared" si="38"/>
        <v>31370</v>
      </c>
      <c r="K142" s="557"/>
      <c r="L142" s="558"/>
      <c r="M142" s="933"/>
      <c r="N142" s="933"/>
      <c r="O142" s="933"/>
      <c r="P142" s="933"/>
    </row>
    <row r="143" spans="1:16" s="372" customFormat="1" ht="20.25" customHeight="1" x14ac:dyDescent="0.2">
      <c r="A143" s="128"/>
      <c r="B143" s="80">
        <v>632</v>
      </c>
      <c r="C143" s="132" t="s">
        <v>88</v>
      </c>
      <c r="D143" s="104">
        <v>0</v>
      </c>
      <c r="E143" s="104">
        <v>0</v>
      </c>
      <c r="F143" s="104">
        <v>6000</v>
      </c>
      <c r="G143" s="104">
        <v>6000</v>
      </c>
      <c r="H143" s="104">
        <v>6970</v>
      </c>
      <c r="I143" s="104">
        <v>6970</v>
      </c>
      <c r="J143" s="104">
        <v>6970</v>
      </c>
      <c r="K143" s="25"/>
      <c r="L143" s="537"/>
    </row>
    <row r="144" spans="1:16" s="372" customFormat="1" ht="18" customHeight="1" x14ac:dyDescent="0.2">
      <c r="A144" s="128"/>
      <c r="B144" s="80">
        <v>637</v>
      </c>
      <c r="C144" s="132" t="s">
        <v>53</v>
      </c>
      <c r="D144" s="211">
        <v>0</v>
      </c>
      <c r="E144" s="211">
        <v>0</v>
      </c>
      <c r="F144" s="104">
        <v>7140</v>
      </c>
      <c r="G144" s="104">
        <v>7140</v>
      </c>
      <c r="H144" s="104">
        <v>7000</v>
      </c>
      <c r="I144" s="104">
        <v>14400</v>
      </c>
      <c r="J144" s="104">
        <v>14400</v>
      </c>
      <c r="K144" s="25"/>
      <c r="L144" s="537"/>
    </row>
    <row r="145" spans="1:16" s="15" customFormat="1" ht="25.5" x14ac:dyDescent="0.2">
      <c r="A145" s="66"/>
      <c r="B145" s="134">
        <v>642</v>
      </c>
      <c r="C145" s="132" t="s">
        <v>89</v>
      </c>
      <c r="D145" s="211">
        <v>13000</v>
      </c>
      <c r="E145" s="101">
        <v>14000</v>
      </c>
      <c r="F145" s="68">
        <v>16000</v>
      </c>
      <c r="G145" s="68">
        <v>16000</v>
      </c>
      <c r="H145" s="68">
        <v>13000</v>
      </c>
      <c r="I145" s="68">
        <v>10000</v>
      </c>
      <c r="J145" s="68">
        <v>10000</v>
      </c>
      <c r="K145" s="14"/>
      <c r="L145" s="14"/>
      <c r="M145" s="933"/>
      <c r="N145" s="933"/>
      <c r="O145" s="933"/>
      <c r="P145" s="933"/>
    </row>
    <row r="146" spans="1:16" x14ac:dyDescent="0.25">
      <c r="A146" s="127" t="s">
        <v>397</v>
      </c>
      <c r="B146" s="127"/>
      <c r="C146" s="127"/>
      <c r="D146" s="214">
        <f>SUM(D147)</f>
        <v>2898.41</v>
      </c>
      <c r="E146" s="845">
        <f>E147</f>
        <v>5230.9400000000005</v>
      </c>
      <c r="F146" s="117">
        <f>SUM(F147)</f>
        <v>15572</v>
      </c>
      <c r="G146" s="117">
        <f>SUM(G147)</f>
        <v>15572</v>
      </c>
      <c r="H146" s="117">
        <f>SUM(H147)</f>
        <v>4900</v>
      </c>
      <c r="I146" s="117">
        <f t="shared" ref="I146:J146" si="39">SUM(I147)</f>
        <v>5500</v>
      </c>
      <c r="J146" s="117">
        <f t="shared" si="39"/>
        <v>5500</v>
      </c>
      <c r="K146" s="9"/>
      <c r="L146" s="9"/>
      <c r="M146" s="7"/>
      <c r="N146" s="7"/>
      <c r="O146" s="7"/>
      <c r="P146" s="7"/>
    </row>
    <row r="147" spans="1:16" s="15" customFormat="1" ht="12.75" x14ac:dyDescent="0.2">
      <c r="A147" s="128"/>
      <c r="B147" s="89">
        <v>630</v>
      </c>
      <c r="C147" s="128" t="s">
        <v>19</v>
      </c>
      <c r="D147" s="621">
        <f>SUM(D148:D151)</f>
        <v>2898.41</v>
      </c>
      <c r="E147" s="107">
        <f>SUM(E148:E151)</f>
        <v>5230.9400000000005</v>
      </c>
      <c r="F147" s="101">
        <f>SUM(F148:F151)</f>
        <v>15572</v>
      </c>
      <c r="G147" s="101">
        <f>SUM(G148:G151)</f>
        <v>15572</v>
      </c>
      <c r="H147" s="101">
        <f>SUM(H148:H151)</f>
        <v>4900</v>
      </c>
      <c r="I147" s="101">
        <f t="shared" ref="I147:J147" si="40">SUM(I148:I151)</f>
        <v>5500</v>
      </c>
      <c r="J147" s="101">
        <f t="shared" si="40"/>
        <v>5500</v>
      </c>
      <c r="K147" s="14"/>
      <c r="L147" s="14"/>
      <c r="M147" s="933"/>
      <c r="N147" s="933"/>
      <c r="O147" s="933"/>
      <c r="P147" s="933"/>
    </row>
    <row r="148" spans="1:16" x14ac:dyDescent="0.25">
      <c r="A148" s="96"/>
      <c r="B148" s="79">
        <v>632</v>
      </c>
      <c r="C148" s="132" t="s">
        <v>91</v>
      </c>
      <c r="D148" s="211">
        <v>2365.63</v>
      </c>
      <c r="E148" s="104">
        <v>811.07</v>
      </c>
      <c r="F148" s="92">
        <v>1200</v>
      </c>
      <c r="G148" s="92">
        <v>1200</v>
      </c>
      <c r="H148" s="92">
        <v>1200</v>
      </c>
      <c r="I148" s="92">
        <v>1200</v>
      </c>
      <c r="J148" s="92">
        <v>1200</v>
      </c>
      <c r="K148" s="9"/>
      <c r="L148" s="9"/>
      <c r="M148" s="7"/>
      <c r="N148" s="7"/>
      <c r="O148" s="7"/>
      <c r="P148" s="7"/>
    </row>
    <row r="149" spans="1:16" x14ac:dyDescent="0.25">
      <c r="A149" s="96"/>
      <c r="B149" s="79">
        <v>633</v>
      </c>
      <c r="C149" s="132" t="s">
        <v>92</v>
      </c>
      <c r="D149" s="211">
        <v>138.63999999999999</v>
      </c>
      <c r="E149" s="104">
        <v>2584.46</v>
      </c>
      <c r="F149" s="92">
        <v>2000</v>
      </c>
      <c r="G149" s="92">
        <v>2000</v>
      </c>
      <c r="H149" s="92">
        <v>1000</v>
      </c>
      <c r="I149" s="92">
        <v>2000</v>
      </c>
      <c r="J149" s="92">
        <v>2000</v>
      </c>
      <c r="K149" s="9"/>
      <c r="L149" s="9"/>
      <c r="M149" s="7"/>
      <c r="N149" s="7"/>
      <c r="O149" s="7"/>
      <c r="P149" s="7"/>
    </row>
    <row r="150" spans="1:16" s="15" customFormat="1" ht="12.75" x14ac:dyDescent="0.2">
      <c r="A150" s="96"/>
      <c r="B150" s="79">
        <v>635</v>
      </c>
      <c r="C150" s="132" t="s">
        <v>93</v>
      </c>
      <c r="D150" s="211">
        <v>0</v>
      </c>
      <c r="E150" s="104">
        <v>1081.4000000000001</v>
      </c>
      <c r="F150" s="68">
        <v>10872</v>
      </c>
      <c r="G150" s="68">
        <v>10872</v>
      </c>
      <c r="H150" s="68">
        <v>1200</v>
      </c>
      <c r="I150" s="68">
        <v>800</v>
      </c>
      <c r="J150" s="68">
        <v>800</v>
      </c>
      <c r="K150" s="14"/>
      <c r="L150" s="14"/>
      <c r="M150" s="933"/>
      <c r="N150" s="933"/>
      <c r="O150" s="933"/>
      <c r="P150" s="933"/>
    </row>
    <row r="151" spans="1:16" x14ac:dyDescent="0.25">
      <c r="A151" s="96"/>
      <c r="B151" s="79">
        <v>637</v>
      </c>
      <c r="C151" s="184" t="s">
        <v>293</v>
      </c>
      <c r="D151" s="620">
        <v>394.14</v>
      </c>
      <c r="E151" s="106">
        <v>754.01</v>
      </c>
      <c r="F151" s="92">
        <v>1500</v>
      </c>
      <c r="G151" s="92">
        <v>1500</v>
      </c>
      <c r="H151" s="92">
        <v>1500</v>
      </c>
      <c r="I151" s="92">
        <v>1500</v>
      </c>
      <c r="J151" s="92">
        <v>1500</v>
      </c>
      <c r="K151" s="9"/>
      <c r="L151" s="9"/>
      <c r="M151" s="7"/>
      <c r="N151" s="7"/>
      <c r="O151" s="7"/>
      <c r="P151" s="7"/>
    </row>
    <row r="152" spans="1:16" x14ac:dyDescent="0.25">
      <c r="A152" s="559" t="s">
        <v>256</v>
      </c>
      <c r="B152" s="559" t="s">
        <v>368</v>
      </c>
      <c r="C152" s="127"/>
      <c r="D152" s="624">
        <f>SUM(D153:D155)</f>
        <v>220.59</v>
      </c>
      <c r="E152" s="845">
        <f>SUM(E153:E155)</f>
        <v>3520.17</v>
      </c>
      <c r="F152" s="117">
        <f>SUM(F153:F155)</f>
        <v>1420</v>
      </c>
      <c r="G152" s="117">
        <f>SUM(G153:G155)</f>
        <v>1420</v>
      </c>
      <c r="H152" s="117">
        <f>SUM(H153:H155)</f>
        <v>1460</v>
      </c>
      <c r="I152" s="117">
        <f t="shared" ref="I152:J152" si="41">SUM(I153:I155)</f>
        <v>1420</v>
      </c>
      <c r="J152" s="117">
        <f t="shared" si="41"/>
        <v>1420</v>
      </c>
      <c r="K152" s="9"/>
      <c r="L152" s="9"/>
      <c r="M152" s="7"/>
      <c r="N152" s="7"/>
      <c r="O152" s="7"/>
      <c r="P152" s="7"/>
    </row>
    <row r="153" spans="1:16" ht="26.25" x14ac:dyDescent="0.25">
      <c r="A153" s="173"/>
      <c r="B153" s="125">
        <v>610</v>
      </c>
      <c r="C153" s="123" t="s">
        <v>3</v>
      </c>
      <c r="D153" s="212">
        <v>180</v>
      </c>
      <c r="E153" s="104">
        <v>0</v>
      </c>
      <c r="F153" s="544">
        <v>1100</v>
      </c>
      <c r="G153" s="544">
        <v>1100</v>
      </c>
      <c r="H153" s="544">
        <v>0</v>
      </c>
      <c r="I153" s="544">
        <v>0</v>
      </c>
      <c r="J153" s="544">
        <v>0</v>
      </c>
      <c r="K153" s="9"/>
      <c r="L153" s="9"/>
      <c r="M153" s="7"/>
      <c r="N153" s="7"/>
      <c r="O153" s="7"/>
      <c r="P153" s="7"/>
    </row>
    <row r="154" spans="1:16" x14ac:dyDescent="0.25">
      <c r="A154" s="126"/>
      <c r="B154" s="77">
        <v>620</v>
      </c>
      <c r="C154" s="123" t="s">
        <v>76</v>
      </c>
      <c r="D154" s="212">
        <v>40.590000000000003</v>
      </c>
      <c r="E154" s="104">
        <v>262.55</v>
      </c>
      <c r="F154" s="544">
        <v>220</v>
      </c>
      <c r="G154" s="544">
        <v>220</v>
      </c>
      <c r="H154" s="544">
        <v>360</v>
      </c>
      <c r="I154" s="544">
        <v>220</v>
      </c>
      <c r="J154" s="544">
        <v>220</v>
      </c>
      <c r="K154" s="9"/>
      <c r="L154" s="9"/>
      <c r="M154" s="7"/>
      <c r="N154" s="7"/>
      <c r="O154" s="7"/>
      <c r="P154" s="7"/>
    </row>
    <row r="155" spans="1:16" x14ac:dyDescent="0.25">
      <c r="A155" s="126"/>
      <c r="B155" s="77">
        <v>630</v>
      </c>
      <c r="C155" s="123" t="s">
        <v>258</v>
      </c>
      <c r="D155" s="212">
        <v>0</v>
      </c>
      <c r="E155" s="104">
        <v>3257.62</v>
      </c>
      <c r="F155" s="544">
        <v>100</v>
      </c>
      <c r="G155" s="544">
        <v>100</v>
      </c>
      <c r="H155" s="544">
        <v>1100</v>
      </c>
      <c r="I155" s="544">
        <v>1200</v>
      </c>
      <c r="J155" s="544">
        <v>1200</v>
      </c>
      <c r="K155" s="9"/>
      <c r="L155" s="9"/>
      <c r="M155" s="7"/>
      <c r="N155" s="7"/>
      <c r="O155" s="7"/>
      <c r="P155" s="7"/>
    </row>
    <row r="156" spans="1:16" x14ac:dyDescent="0.25">
      <c r="A156" s="127" t="s">
        <v>90</v>
      </c>
      <c r="B156" s="82"/>
      <c r="C156" s="171"/>
      <c r="D156" s="103">
        <f t="shared" ref="D156" si="42">D157+D159</f>
        <v>1641.43</v>
      </c>
      <c r="E156" s="117">
        <f>SUM(E157+E159)</f>
        <v>3988.81</v>
      </c>
      <c r="F156" s="103">
        <f t="shared" ref="F156" si="43">F157+F159</f>
        <v>7200</v>
      </c>
      <c r="G156" s="103">
        <f>G157+G159</f>
        <v>7200</v>
      </c>
      <c r="H156" s="103">
        <f>H157+H159</f>
        <v>9900</v>
      </c>
      <c r="I156" s="103">
        <f t="shared" ref="I156:J156" si="44">I157+I159</f>
        <v>11200</v>
      </c>
      <c r="J156" s="103">
        <f t="shared" si="44"/>
        <v>11200</v>
      </c>
      <c r="K156" s="9"/>
      <c r="L156" s="9"/>
      <c r="M156" s="7"/>
      <c r="N156" s="7"/>
      <c r="O156" s="7"/>
      <c r="P156" s="7"/>
    </row>
    <row r="157" spans="1:16" x14ac:dyDescent="0.25">
      <c r="A157" s="128"/>
      <c r="B157" s="77">
        <v>630</v>
      </c>
      <c r="C157" s="128" t="s">
        <v>19</v>
      </c>
      <c r="D157" s="101">
        <f t="shared" ref="D157:J157" si="45">SUM(D158)</f>
        <v>1341.43</v>
      </c>
      <c r="E157" s="107">
        <f>E158</f>
        <v>3288.81</v>
      </c>
      <c r="F157" s="101">
        <f t="shared" ref="F157" si="46">SUM(F158)</f>
        <v>3200</v>
      </c>
      <c r="G157" s="101">
        <f>SUM(G158)</f>
        <v>3200</v>
      </c>
      <c r="H157" s="101">
        <f>SUM(H158)</f>
        <v>3200</v>
      </c>
      <c r="I157" s="101">
        <f t="shared" si="45"/>
        <v>3200</v>
      </c>
      <c r="J157" s="101">
        <f t="shared" si="45"/>
        <v>3200</v>
      </c>
      <c r="K157" s="9"/>
      <c r="L157" s="9"/>
      <c r="M157" s="7"/>
      <c r="N157" s="7"/>
      <c r="O157" s="7"/>
      <c r="P157" s="7"/>
    </row>
    <row r="158" spans="1:16" x14ac:dyDescent="0.25">
      <c r="A158" s="93"/>
      <c r="B158" s="78">
        <v>633</v>
      </c>
      <c r="C158" s="132" t="s">
        <v>294</v>
      </c>
      <c r="D158" s="211">
        <v>1341.43</v>
      </c>
      <c r="E158" s="106">
        <v>3288.81</v>
      </c>
      <c r="F158" s="92">
        <v>3200</v>
      </c>
      <c r="G158" s="92">
        <v>3200</v>
      </c>
      <c r="H158" s="92">
        <v>3200</v>
      </c>
      <c r="I158" s="92">
        <v>3200</v>
      </c>
      <c r="J158" s="68">
        <v>3200</v>
      </c>
      <c r="K158" s="9"/>
      <c r="L158" s="9"/>
      <c r="M158" s="7"/>
      <c r="N158" s="7"/>
      <c r="O158" s="7"/>
      <c r="P158" s="7"/>
    </row>
    <row r="159" spans="1:16" x14ac:dyDescent="0.25">
      <c r="A159" s="126"/>
      <c r="B159" s="77">
        <v>640</v>
      </c>
      <c r="C159" s="128" t="s">
        <v>62</v>
      </c>
      <c r="D159" s="212">
        <f>SUM(D160)</f>
        <v>300</v>
      </c>
      <c r="E159" s="101">
        <f>SUM(E160)</f>
        <v>700</v>
      </c>
      <c r="F159" s="101">
        <f>SUM(F160)</f>
        <v>4000</v>
      </c>
      <c r="G159" s="101">
        <f>SUM(G160)</f>
        <v>4000</v>
      </c>
      <c r="H159" s="101">
        <f>SUM(H160)</f>
        <v>6700</v>
      </c>
      <c r="I159" s="101">
        <f t="shared" ref="I159:J159" si="47">SUM(I160)</f>
        <v>8000</v>
      </c>
      <c r="J159" s="101">
        <f t="shared" si="47"/>
        <v>8000</v>
      </c>
      <c r="K159" s="9"/>
      <c r="L159" s="9"/>
      <c r="M159" s="7"/>
      <c r="N159" s="7"/>
      <c r="O159" s="7"/>
      <c r="P159" s="7"/>
    </row>
    <row r="160" spans="1:16" ht="26.25" x14ac:dyDescent="0.25">
      <c r="A160" s="66"/>
      <c r="B160" s="78">
        <v>642</v>
      </c>
      <c r="C160" s="132" t="s">
        <v>448</v>
      </c>
      <c r="D160" s="211">
        <v>300</v>
      </c>
      <c r="E160" s="106">
        <v>700</v>
      </c>
      <c r="F160" s="92">
        <v>4000</v>
      </c>
      <c r="G160" s="92">
        <v>4000</v>
      </c>
      <c r="H160" s="92">
        <v>6700</v>
      </c>
      <c r="I160" s="92">
        <v>8000</v>
      </c>
      <c r="J160" s="92">
        <v>8000</v>
      </c>
      <c r="K160" s="9"/>
      <c r="L160" s="9"/>
      <c r="M160" s="7"/>
      <c r="N160" s="7"/>
      <c r="O160" s="7"/>
      <c r="P160" s="7"/>
    </row>
    <row r="161" spans="1:16" x14ac:dyDescent="0.25">
      <c r="A161" s="127" t="s">
        <v>95</v>
      </c>
      <c r="B161" s="124"/>
      <c r="C161" s="171"/>
      <c r="D161" s="213">
        <f>SUM(D162)</f>
        <v>1861.86</v>
      </c>
      <c r="E161" s="117">
        <f>E162</f>
        <v>4626.2700000000004</v>
      </c>
      <c r="F161" s="117">
        <f>SUM(F162)</f>
        <v>4982.34</v>
      </c>
      <c r="G161" s="117">
        <f>SUM(G162)</f>
        <v>4982.34</v>
      </c>
      <c r="H161" s="117">
        <f>SUM(H162)</f>
        <v>900</v>
      </c>
      <c r="I161" s="117">
        <f t="shared" ref="I161:J161" si="48">SUM(I162)</f>
        <v>1700</v>
      </c>
      <c r="J161" s="117">
        <f t="shared" si="48"/>
        <v>1700</v>
      </c>
      <c r="K161" s="9"/>
      <c r="L161" s="9"/>
      <c r="M161" s="7"/>
      <c r="N161" s="7"/>
      <c r="O161" s="7"/>
      <c r="P161" s="7"/>
    </row>
    <row r="162" spans="1:16" x14ac:dyDescent="0.25">
      <c r="A162" s="128"/>
      <c r="B162" s="77">
        <v>630</v>
      </c>
      <c r="C162" s="128" t="s">
        <v>19</v>
      </c>
      <c r="D162" s="621">
        <f>SUM(D163:D166)</f>
        <v>1861.86</v>
      </c>
      <c r="E162" s="101">
        <f>SUM(E163:E166)</f>
        <v>4626.2700000000004</v>
      </c>
      <c r="F162" s="101">
        <f>SUM(F163:F166)</f>
        <v>4982.34</v>
      </c>
      <c r="G162" s="101">
        <f>SUM(G163:G166)</f>
        <v>4982.34</v>
      </c>
      <c r="H162" s="101">
        <f>SUM(H163:H166)</f>
        <v>900</v>
      </c>
      <c r="I162" s="101">
        <f t="shared" ref="I162:J162" si="49">SUM(I163:I166)</f>
        <v>1700</v>
      </c>
      <c r="J162" s="101">
        <f t="shared" si="49"/>
        <v>1700</v>
      </c>
      <c r="K162" s="9"/>
      <c r="L162" s="9"/>
      <c r="M162" s="7"/>
      <c r="N162" s="7"/>
      <c r="O162" s="7"/>
      <c r="P162" s="7"/>
    </row>
    <row r="163" spans="1:16" x14ac:dyDescent="0.25">
      <c r="A163" s="66"/>
      <c r="B163" s="80">
        <v>636</v>
      </c>
      <c r="C163" s="93" t="s">
        <v>96</v>
      </c>
      <c r="D163" s="282">
        <v>191.2</v>
      </c>
      <c r="E163" s="106">
        <v>191.2</v>
      </c>
      <c r="F163" s="92">
        <v>200</v>
      </c>
      <c r="G163" s="92">
        <v>200</v>
      </c>
      <c r="H163" s="92">
        <v>200</v>
      </c>
      <c r="I163" s="92">
        <v>200</v>
      </c>
      <c r="J163" s="92">
        <v>200</v>
      </c>
      <c r="K163" s="9"/>
      <c r="L163" s="9"/>
      <c r="M163" s="7"/>
      <c r="N163" s="7"/>
      <c r="O163" s="7"/>
      <c r="P163" s="7"/>
    </row>
    <row r="164" spans="1:16" ht="27" customHeight="1" x14ac:dyDescent="0.25">
      <c r="A164" s="66"/>
      <c r="B164" s="78">
        <v>635004</v>
      </c>
      <c r="C164" s="132" t="s">
        <v>97</v>
      </c>
      <c r="D164" s="211">
        <v>328.11</v>
      </c>
      <c r="E164" s="104">
        <v>3477.6</v>
      </c>
      <c r="F164" s="92">
        <v>3000</v>
      </c>
      <c r="G164" s="92">
        <v>3000</v>
      </c>
      <c r="H164" s="92">
        <v>0</v>
      </c>
      <c r="I164" s="92">
        <v>0</v>
      </c>
      <c r="J164" s="92">
        <v>0</v>
      </c>
      <c r="K164" s="9"/>
      <c r="L164" s="9"/>
      <c r="M164" s="7"/>
      <c r="N164" s="7"/>
      <c r="O164" s="7"/>
      <c r="P164" s="7"/>
    </row>
    <row r="165" spans="1:16" ht="25.5" customHeight="1" x14ac:dyDescent="0.25">
      <c r="A165" s="66"/>
      <c r="B165" s="79">
        <v>635006</v>
      </c>
      <c r="C165" s="184" t="s">
        <v>98</v>
      </c>
      <c r="D165" s="282">
        <v>1085.27</v>
      </c>
      <c r="E165" s="104">
        <v>646.29</v>
      </c>
      <c r="F165" s="92">
        <v>1500</v>
      </c>
      <c r="G165" s="92">
        <v>1500</v>
      </c>
      <c r="H165" s="92">
        <v>700</v>
      </c>
      <c r="I165" s="92">
        <v>1500</v>
      </c>
      <c r="J165" s="92">
        <v>1500</v>
      </c>
      <c r="K165" s="9"/>
      <c r="L165" s="9"/>
      <c r="M165" s="7"/>
      <c r="N165" s="7"/>
      <c r="O165" s="7"/>
      <c r="P165" s="7"/>
    </row>
    <row r="166" spans="1:16" ht="25.5" customHeight="1" x14ac:dyDescent="0.25">
      <c r="A166" s="66"/>
      <c r="B166" s="78">
        <v>637035</v>
      </c>
      <c r="C166" s="132" t="s">
        <v>99</v>
      </c>
      <c r="D166" s="282">
        <v>257.27999999999997</v>
      </c>
      <c r="E166" s="104">
        <v>311.18</v>
      </c>
      <c r="F166" s="68">
        <v>282.33999999999997</v>
      </c>
      <c r="G166" s="68">
        <v>282.33999999999997</v>
      </c>
      <c r="H166" s="92">
        <v>0</v>
      </c>
      <c r="I166" s="92">
        <v>0</v>
      </c>
      <c r="J166" s="92">
        <v>0</v>
      </c>
      <c r="K166" s="9"/>
      <c r="L166" s="9"/>
      <c r="M166" s="7"/>
      <c r="N166" s="7"/>
      <c r="O166" s="7"/>
      <c r="P166" s="7"/>
    </row>
    <row r="167" spans="1:16" x14ac:dyDescent="0.25">
      <c r="A167" s="127" t="s">
        <v>100</v>
      </c>
      <c r="B167" s="82"/>
      <c r="C167" s="171"/>
      <c r="D167" s="103">
        <f t="shared" ref="D167:J167" si="50">D168</f>
        <v>1935.3400000000001</v>
      </c>
      <c r="E167" s="821">
        <f>E168</f>
        <v>10495.89</v>
      </c>
      <c r="F167" s="103">
        <f t="shared" ref="F167" si="51">F168</f>
        <v>6111.43</v>
      </c>
      <c r="G167" s="103">
        <f>G168</f>
        <v>6111.43</v>
      </c>
      <c r="H167" s="103">
        <f>H168</f>
        <v>2550</v>
      </c>
      <c r="I167" s="103">
        <f t="shared" si="50"/>
        <v>4900</v>
      </c>
      <c r="J167" s="103">
        <f t="shared" si="50"/>
        <v>4900</v>
      </c>
      <c r="K167" s="9"/>
      <c r="L167" s="9"/>
      <c r="M167" s="7"/>
      <c r="N167" s="7"/>
      <c r="O167" s="7"/>
      <c r="P167" s="7"/>
    </row>
    <row r="168" spans="1:16" s="7" customFormat="1" x14ac:dyDescent="0.25">
      <c r="A168" s="128"/>
      <c r="B168" s="77">
        <v>630</v>
      </c>
      <c r="C168" s="128" t="s">
        <v>19</v>
      </c>
      <c r="D168" s="101">
        <f>SUM(D169:D172)</f>
        <v>1935.3400000000001</v>
      </c>
      <c r="E168" s="67">
        <f>SUM(E169:E172)</f>
        <v>10495.89</v>
      </c>
      <c r="F168" s="101">
        <f>SUM(F169:F172)</f>
        <v>6111.43</v>
      </c>
      <c r="G168" s="101">
        <f>SUM(G169:G172)</f>
        <v>6111.43</v>
      </c>
      <c r="H168" s="101">
        <f>SUM(H169:H172)</f>
        <v>2550</v>
      </c>
      <c r="I168" s="101">
        <f t="shared" ref="I168:J168" si="52">SUM(I169:I172)</f>
        <v>4900</v>
      </c>
      <c r="J168" s="101">
        <f t="shared" si="52"/>
        <v>4900</v>
      </c>
      <c r="K168" s="9"/>
      <c r="L168" s="9"/>
    </row>
    <row r="169" spans="1:16" x14ac:dyDescent="0.25">
      <c r="A169" s="93"/>
      <c r="B169" s="80">
        <v>632</v>
      </c>
      <c r="C169" s="93" t="s">
        <v>67</v>
      </c>
      <c r="D169" s="282">
        <v>1920.17</v>
      </c>
      <c r="E169" s="68">
        <v>1584.85</v>
      </c>
      <c r="F169" s="92">
        <v>1900</v>
      </c>
      <c r="G169" s="92">
        <v>1900</v>
      </c>
      <c r="H169" s="92">
        <v>1900</v>
      </c>
      <c r="I169" s="92">
        <v>1900</v>
      </c>
      <c r="J169" s="92">
        <v>1900</v>
      </c>
      <c r="K169" s="9"/>
      <c r="L169" s="9"/>
      <c r="M169" s="7"/>
      <c r="N169" s="7"/>
      <c r="O169" s="7"/>
      <c r="P169" s="7"/>
    </row>
    <row r="170" spans="1:16" x14ac:dyDescent="0.25">
      <c r="A170" s="93"/>
      <c r="B170" s="80">
        <v>633</v>
      </c>
      <c r="C170" s="93" t="s">
        <v>427</v>
      </c>
      <c r="D170" s="282">
        <v>0</v>
      </c>
      <c r="E170" s="68">
        <v>0</v>
      </c>
      <c r="F170" s="68">
        <v>507.45</v>
      </c>
      <c r="G170" s="68">
        <v>507.45</v>
      </c>
      <c r="H170" s="92">
        <v>550</v>
      </c>
      <c r="I170" s="92"/>
      <c r="J170" s="92"/>
      <c r="K170" s="9"/>
      <c r="L170" s="9"/>
      <c r="M170" s="7"/>
      <c r="N170" s="7"/>
      <c r="O170" s="7"/>
      <c r="P170" s="7"/>
    </row>
    <row r="171" spans="1:16" x14ac:dyDescent="0.25">
      <c r="A171" s="66"/>
      <c r="B171" s="80">
        <v>635</v>
      </c>
      <c r="C171" s="132" t="s">
        <v>82</v>
      </c>
      <c r="D171" s="211">
        <v>15.17</v>
      </c>
      <c r="E171" s="542">
        <v>7411.04</v>
      </c>
      <c r="F171" s="68">
        <v>2703.98</v>
      </c>
      <c r="G171" s="68">
        <v>2703.98</v>
      </c>
      <c r="H171" s="92">
        <v>100</v>
      </c>
      <c r="I171" s="92">
        <v>2000</v>
      </c>
      <c r="J171" s="92">
        <v>2000</v>
      </c>
      <c r="K171" s="9"/>
      <c r="L171" s="9"/>
      <c r="M171" s="7"/>
      <c r="N171" s="7"/>
      <c r="O171" s="7"/>
      <c r="P171" s="7"/>
    </row>
    <row r="172" spans="1:16" x14ac:dyDescent="0.25">
      <c r="A172" s="66"/>
      <c r="B172" s="80">
        <v>637</v>
      </c>
      <c r="C172" s="132" t="s">
        <v>53</v>
      </c>
      <c r="D172" s="211">
        <v>0</v>
      </c>
      <c r="E172" s="542">
        <v>1500</v>
      </c>
      <c r="F172" s="92">
        <v>1000</v>
      </c>
      <c r="G172" s="92">
        <v>1000</v>
      </c>
      <c r="H172" s="92">
        <v>0</v>
      </c>
      <c r="I172" s="92">
        <v>1000</v>
      </c>
      <c r="J172" s="92">
        <v>1000</v>
      </c>
      <c r="K172" s="9"/>
      <c r="L172" s="9"/>
      <c r="M172" s="7"/>
      <c r="N172" s="7"/>
      <c r="O172" s="7"/>
      <c r="P172" s="7"/>
    </row>
    <row r="173" spans="1:16" x14ac:dyDescent="0.25">
      <c r="A173" s="127" t="s">
        <v>101</v>
      </c>
      <c r="B173" s="618"/>
      <c r="C173" s="171"/>
      <c r="D173" s="210"/>
      <c r="E173" s="103">
        <f>E174+E175</f>
        <v>34951.129999999997</v>
      </c>
      <c r="F173" s="117">
        <f>SUM(F174:F175)</f>
        <v>280</v>
      </c>
      <c r="G173" s="117">
        <f>SUM(G174:G175)</f>
        <v>280</v>
      </c>
      <c r="H173" s="117">
        <f>SUM(H174:H175)</f>
        <v>0</v>
      </c>
      <c r="I173" s="117">
        <f t="shared" ref="I173:J173" si="53">SUM(I174:I175)</f>
        <v>0</v>
      </c>
      <c r="J173" s="117">
        <f t="shared" si="53"/>
        <v>0</v>
      </c>
      <c r="K173" s="9"/>
      <c r="L173" s="9"/>
      <c r="M173" s="7"/>
      <c r="N173" s="7"/>
      <c r="O173" s="7"/>
      <c r="P173" s="7"/>
    </row>
    <row r="174" spans="1:16" x14ac:dyDescent="0.25">
      <c r="A174" s="93"/>
      <c r="B174" s="134">
        <v>633</v>
      </c>
      <c r="C174" s="132" t="s">
        <v>68</v>
      </c>
      <c r="D174" s="111"/>
      <c r="E174" s="101">
        <v>451.13</v>
      </c>
      <c r="F174" s="68">
        <v>280</v>
      </c>
      <c r="G174" s="68">
        <v>280</v>
      </c>
      <c r="H174" s="92">
        <v>0</v>
      </c>
      <c r="I174" s="92">
        <v>0</v>
      </c>
      <c r="J174" s="92">
        <v>0</v>
      </c>
      <c r="K174" s="9"/>
      <c r="L174" s="9"/>
      <c r="M174" s="7"/>
      <c r="N174" s="7"/>
      <c r="O174" s="7"/>
      <c r="P174" s="7"/>
    </row>
    <row r="175" spans="1:16" x14ac:dyDescent="0.25">
      <c r="A175" s="93"/>
      <c r="B175" s="134">
        <v>637</v>
      </c>
      <c r="C175" s="132" t="s">
        <v>292</v>
      </c>
      <c r="D175" s="111"/>
      <c r="E175" s="104">
        <v>34500</v>
      </c>
      <c r="F175" s="92">
        <v>0</v>
      </c>
      <c r="G175" s="92">
        <v>0</v>
      </c>
      <c r="H175" s="92">
        <v>0</v>
      </c>
      <c r="I175" s="92">
        <v>0</v>
      </c>
      <c r="J175" s="92">
        <v>0</v>
      </c>
      <c r="K175" s="9"/>
      <c r="L175" s="9"/>
      <c r="M175" s="7"/>
      <c r="N175" s="7"/>
      <c r="O175" s="7"/>
      <c r="P175" s="7"/>
    </row>
    <row r="176" spans="1:16" x14ac:dyDescent="0.25">
      <c r="A176" s="127" t="s">
        <v>102</v>
      </c>
      <c r="B176" s="124"/>
      <c r="C176" s="171"/>
      <c r="D176" s="103">
        <f>SUM(D177+D181)</f>
        <v>34653.79</v>
      </c>
      <c r="E176" s="117">
        <f>E177+E181+E180</f>
        <v>36487.26</v>
      </c>
      <c r="F176" s="103">
        <f>SUM(F177+F180+F181)</f>
        <v>37917.599999999999</v>
      </c>
      <c r="G176" s="103">
        <f>SUM(G177+G180+G181)</f>
        <v>37917.599999999999</v>
      </c>
      <c r="H176" s="103">
        <f>SUM(H177+H180+H181)</f>
        <v>41100</v>
      </c>
      <c r="I176" s="103">
        <f t="shared" ref="I176:J176" si="54">SUM(I177+I181)</f>
        <v>41400</v>
      </c>
      <c r="J176" s="103">
        <f t="shared" si="54"/>
        <v>41400</v>
      </c>
      <c r="K176" s="9"/>
      <c r="L176" s="9"/>
      <c r="M176" s="7"/>
      <c r="N176" s="7"/>
      <c r="O176" s="7"/>
      <c r="P176" s="7"/>
    </row>
    <row r="177" spans="1:16" s="7" customFormat="1" x14ac:dyDescent="0.25">
      <c r="A177" s="126"/>
      <c r="B177" s="77">
        <v>630</v>
      </c>
      <c r="C177" s="123" t="s">
        <v>19</v>
      </c>
      <c r="D177" s="101">
        <f t="shared" ref="D177" si="55">SUM(D178:D179)</f>
        <v>33153.79</v>
      </c>
      <c r="E177" s="101">
        <f>E178+E179</f>
        <v>34393.18</v>
      </c>
      <c r="F177" s="101">
        <f t="shared" ref="F177" si="56">SUM(F178:F179)</f>
        <v>35800</v>
      </c>
      <c r="G177" s="101">
        <f>SUM(G178:G179)</f>
        <v>35800</v>
      </c>
      <c r="H177" s="101">
        <f>SUM(H178:H179)</f>
        <v>39100</v>
      </c>
      <c r="I177" s="101">
        <f t="shared" ref="I177:J177" si="57">SUM(I178:I179)</f>
        <v>39100</v>
      </c>
      <c r="J177" s="101">
        <f t="shared" si="57"/>
        <v>39100</v>
      </c>
      <c r="K177" s="9"/>
      <c r="L177" s="9"/>
    </row>
    <row r="178" spans="1:16" s="7" customFormat="1" x14ac:dyDescent="0.25">
      <c r="A178" s="66"/>
      <c r="B178" s="80">
        <v>633</v>
      </c>
      <c r="C178" s="132" t="s">
        <v>103</v>
      </c>
      <c r="D178" s="625">
        <v>3214.09</v>
      </c>
      <c r="E178" s="68">
        <v>3571.78</v>
      </c>
      <c r="F178" s="92">
        <v>3800</v>
      </c>
      <c r="G178" s="92">
        <v>3800</v>
      </c>
      <c r="H178" s="92">
        <v>3800</v>
      </c>
      <c r="I178" s="92">
        <v>3800</v>
      </c>
      <c r="J178" s="92">
        <v>3800</v>
      </c>
      <c r="K178" s="9"/>
      <c r="L178" s="9"/>
    </row>
    <row r="179" spans="1:16" s="7" customFormat="1" ht="26.25" x14ac:dyDescent="0.25">
      <c r="A179" s="66"/>
      <c r="B179" s="80">
        <v>637</v>
      </c>
      <c r="C179" s="132" t="s">
        <v>104</v>
      </c>
      <c r="D179" s="516">
        <v>29939.7</v>
      </c>
      <c r="E179" s="832">
        <v>30821.4</v>
      </c>
      <c r="F179" s="92">
        <v>32000</v>
      </c>
      <c r="G179" s="92">
        <v>32000</v>
      </c>
      <c r="H179" s="92">
        <v>35300</v>
      </c>
      <c r="I179" s="92">
        <v>35300</v>
      </c>
      <c r="J179" s="92">
        <v>35300</v>
      </c>
      <c r="K179" s="9"/>
      <c r="L179" s="9"/>
    </row>
    <row r="180" spans="1:16" s="7" customFormat="1" x14ac:dyDescent="0.25">
      <c r="A180" s="66"/>
      <c r="B180" s="833">
        <v>640</v>
      </c>
      <c r="C180" s="123" t="s">
        <v>398</v>
      </c>
      <c r="D180" s="516"/>
      <c r="E180" s="834">
        <v>94.08</v>
      </c>
      <c r="F180" s="544">
        <v>117.6</v>
      </c>
      <c r="G180" s="544">
        <v>117.6</v>
      </c>
      <c r="H180" s="92">
        <v>0</v>
      </c>
      <c r="I180" s="92"/>
      <c r="J180" s="92"/>
      <c r="K180" s="9"/>
      <c r="L180" s="9"/>
    </row>
    <row r="181" spans="1:16" s="7" customFormat="1" x14ac:dyDescent="0.25">
      <c r="A181" s="66"/>
      <c r="B181" s="77">
        <v>640</v>
      </c>
      <c r="C181" s="128" t="s">
        <v>62</v>
      </c>
      <c r="D181" s="517">
        <v>1500</v>
      </c>
      <c r="E181" s="101">
        <v>2000</v>
      </c>
      <c r="F181" s="67">
        <v>2000</v>
      </c>
      <c r="G181" s="67">
        <v>2000</v>
      </c>
      <c r="H181" s="544">
        <v>2000</v>
      </c>
      <c r="I181" s="544">
        <v>2300</v>
      </c>
      <c r="J181" s="544">
        <v>2300</v>
      </c>
      <c r="K181" s="9"/>
      <c r="L181" s="9"/>
    </row>
    <row r="182" spans="1:16" s="18" customFormat="1" x14ac:dyDescent="0.25">
      <c r="A182" s="953" t="s">
        <v>105</v>
      </c>
      <c r="B182" s="954"/>
      <c r="C182" s="955"/>
      <c r="D182" s="956">
        <f t="shared" ref="D182:J182" si="58">SUM(D6+D69+D78+D87+D91+D93+D100+D105+D111+D115+D121+D127+D133+D138+D142+D146+D152+D161+D167+D156+D173+D176)</f>
        <v>534965.2699999999</v>
      </c>
      <c r="E182" s="956">
        <f t="shared" si="58"/>
        <v>678774.17</v>
      </c>
      <c r="F182" s="956">
        <f t="shared" si="58"/>
        <v>723472.59999999986</v>
      </c>
      <c r="G182" s="956">
        <f t="shared" si="58"/>
        <v>723472.59999999986</v>
      </c>
      <c r="H182" s="956">
        <f t="shared" si="58"/>
        <v>595700.53</v>
      </c>
      <c r="I182" s="956">
        <f t="shared" si="58"/>
        <v>589539.13</v>
      </c>
      <c r="J182" s="956">
        <f t="shared" si="58"/>
        <v>589539.13</v>
      </c>
      <c r="K182" s="17"/>
      <c r="L182" s="17"/>
    </row>
    <row r="183" spans="1:16" x14ac:dyDescent="0.25">
      <c r="A183" s="138"/>
      <c r="B183" s="138"/>
      <c r="C183" s="188"/>
      <c r="D183" s="957"/>
      <c r="E183" s="8"/>
      <c r="F183" s="613"/>
      <c r="G183" s="613"/>
      <c r="H183" s="613"/>
      <c r="I183" s="613"/>
      <c r="J183" s="613"/>
      <c r="K183" s="9"/>
      <c r="L183" s="9"/>
      <c r="M183" s="7"/>
      <c r="N183" s="7"/>
      <c r="O183" s="7"/>
      <c r="P183" s="7"/>
    </row>
    <row r="184" spans="1:16" x14ac:dyDescent="0.25">
      <c r="A184" s="201" t="s">
        <v>106</v>
      </c>
      <c r="B184" s="202"/>
      <c r="C184" s="203"/>
      <c r="D184" s="958"/>
      <c r="E184" s="73"/>
      <c r="F184" s="545"/>
      <c r="G184" s="545"/>
      <c r="H184" s="545"/>
      <c r="I184" s="545"/>
      <c r="J184" s="545"/>
      <c r="K184" s="9"/>
      <c r="L184" s="9"/>
      <c r="M184" s="7"/>
      <c r="N184" s="7"/>
      <c r="O184" s="7"/>
      <c r="P184" s="7"/>
    </row>
    <row r="185" spans="1:16" x14ac:dyDescent="0.25">
      <c r="A185" s="205" t="s">
        <v>2</v>
      </c>
      <c r="B185" s="166"/>
      <c r="C185" s="206"/>
      <c r="D185" s="112">
        <f>SUM(D186:D190)</f>
        <v>13655.74</v>
      </c>
      <c r="E185" s="74">
        <f>SUM(E186:E190)</f>
        <v>20399.04</v>
      </c>
      <c r="F185" s="109">
        <f>SUM(F186:F190)</f>
        <v>19187.62</v>
      </c>
      <c r="G185" s="109">
        <f>SUM(G186:G190)</f>
        <v>19187.62</v>
      </c>
      <c r="H185" s="109">
        <f>SUM(H186:H190)</f>
        <v>109000</v>
      </c>
      <c r="I185" s="109">
        <f t="shared" ref="I185:J185" si="59">SUM(I186:I190)</f>
        <v>1700</v>
      </c>
      <c r="J185" s="109">
        <f t="shared" si="59"/>
        <v>0</v>
      </c>
      <c r="K185" s="9"/>
      <c r="L185" s="9"/>
      <c r="M185" s="7"/>
      <c r="N185" s="7"/>
      <c r="O185" s="7"/>
      <c r="P185" s="7"/>
    </row>
    <row r="186" spans="1:16" x14ac:dyDescent="0.25">
      <c r="A186" s="130"/>
      <c r="B186" s="78">
        <v>711</v>
      </c>
      <c r="C186" s="132" t="s">
        <v>181</v>
      </c>
      <c r="D186" s="68">
        <v>950</v>
      </c>
      <c r="E186" s="68">
        <v>2662</v>
      </c>
      <c r="F186" s="68">
        <v>5000</v>
      </c>
      <c r="G186" s="68">
        <v>5000</v>
      </c>
      <c r="H186" s="92">
        <v>105000</v>
      </c>
      <c r="I186" s="92"/>
      <c r="J186" s="92"/>
      <c r="K186" s="610"/>
      <c r="L186" s="9"/>
      <c r="M186" s="7"/>
      <c r="N186" s="7"/>
      <c r="O186" s="7"/>
      <c r="P186" s="7"/>
    </row>
    <row r="187" spans="1:16" x14ac:dyDescent="0.25">
      <c r="A187" s="133"/>
      <c r="B187" s="78">
        <v>713002</v>
      </c>
      <c r="C187" s="132" t="s">
        <v>107</v>
      </c>
      <c r="D187" s="68">
        <v>671.8</v>
      </c>
      <c r="E187" s="76">
        <v>529</v>
      </c>
      <c r="F187" s="68">
        <v>462.7</v>
      </c>
      <c r="G187" s="68">
        <v>462.7</v>
      </c>
      <c r="H187" s="92"/>
      <c r="I187" s="92">
        <v>1700</v>
      </c>
      <c r="J187" s="92"/>
      <c r="K187" s="9"/>
      <c r="L187" s="9"/>
      <c r="M187" s="7"/>
      <c r="N187" s="7"/>
      <c r="O187" s="7"/>
      <c r="P187" s="7"/>
    </row>
    <row r="188" spans="1:16" x14ac:dyDescent="0.25">
      <c r="A188" s="96"/>
      <c r="B188" s="79">
        <v>713004</v>
      </c>
      <c r="C188" s="94" t="s">
        <v>108</v>
      </c>
      <c r="D188" s="68"/>
      <c r="E188" s="76">
        <v>870</v>
      </c>
      <c r="F188" s="68">
        <v>700</v>
      </c>
      <c r="G188" s="68">
        <v>700</v>
      </c>
      <c r="H188" s="92"/>
      <c r="I188" s="542"/>
      <c r="J188" s="542"/>
      <c r="K188" s="7"/>
      <c r="L188" s="7"/>
      <c r="M188" s="7"/>
      <c r="N188" s="7"/>
      <c r="O188" s="7"/>
      <c r="P188" s="7"/>
    </row>
    <row r="189" spans="1:16" x14ac:dyDescent="0.25">
      <c r="A189" s="133"/>
      <c r="B189" s="80">
        <v>716</v>
      </c>
      <c r="C189" s="132" t="s">
        <v>109</v>
      </c>
      <c r="D189" s="68">
        <v>12033.94</v>
      </c>
      <c r="E189" s="76">
        <v>12565</v>
      </c>
      <c r="F189" s="918"/>
      <c r="G189" s="918"/>
      <c r="H189" s="92">
        <v>4000</v>
      </c>
      <c r="I189" s="92"/>
      <c r="J189" s="92"/>
      <c r="K189" s="9"/>
      <c r="L189" s="9"/>
      <c r="M189" s="7"/>
      <c r="N189" s="7"/>
      <c r="O189" s="7"/>
      <c r="P189" s="7"/>
    </row>
    <row r="190" spans="1:16" ht="24.75" customHeight="1" x14ac:dyDescent="0.25">
      <c r="A190" s="133"/>
      <c r="B190" s="80">
        <v>717</v>
      </c>
      <c r="C190" s="132" t="s">
        <v>182</v>
      </c>
      <c r="D190" s="140"/>
      <c r="E190" s="76">
        <v>3773.04</v>
      </c>
      <c r="F190" s="68">
        <v>13024.92</v>
      </c>
      <c r="G190" s="68">
        <v>13024.92</v>
      </c>
      <c r="H190" s="92">
        <v>0</v>
      </c>
      <c r="I190" s="92"/>
      <c r="J190" s="92"/>
      <c r="K190" s="9"/>
      <c r="L190" s="9"/>
      <c r="M190" s="7"/>
      <c r="N190" s="7"/>
      <c r="O190" s="7"/>
      <c r="P190" s="7"/>
    </row>
    <row r="191" spans="1:16" x14ac:dyDescent="0.25">
      <c r="A191" s="207" t="s">
        <v>75</v>
      </c>
      <c r="B191" s="166"/>
      <c r="C191" s="206"/>
      <c r="D191" s="204">
        <f>SUM(D192:D193)</f>
        <v>4222.54</v>
      </c>
      <c r="E191" s="74">
        <f>SUM(E192+E193)</f>
        <v>3332.1</v>
      </c>
      <c r="F191" s="112">
        <f>SUM(F192:F193)</f>
        <v>69500</v>
      </c>
      <c r="G191" s="112">
        <f>SUM(G192:G193)</f>
        <v>69500</v>
      </c>
      <c r="H191" s="112">
        <f>SUM(H192:H193)</f>
        <v>115000</v>
      </c>
      <c r="I191" s="112">
        <f t="shared" ref="I191:J191" si="60">SUM(I192:I193)</f>
        <v>55000</v>
      </c>
      <c r="J191" s="112">
        <f t="shared" si="60"/>
        <v>50000</v>
      </c>
      <c r="K191" s="9"/>
      <c r="L191" s="9"/>
      <c r="M191" s="7"/>
      <c r="N191" s="7"/>
      <c r="O191" s="7"/>
      <c r="P191" s="7"/>
    </row>
    <row r="192" spans="1:16" x14ac:dyDescent="0.25">
      <c r="A192" s="133"/>
      <c r="B192" s="78">
        <v>717002</v>
      </c>
      <c r="C192" s="132" t="s">
        <v>110</v>
      </c>
      <c r="D192" s="140">
        <v>4222.54</v>
      </c>
      <c r="E192" s="68">
        <v>995.33</v>
      </c>
      <c r="F192" s="68">
        <v>58500</v>
      </c>
      <c r="G192" s="68">
        <v>58500</v>
      </c>
      <c r="H192" s="92">
        <v>100000</v>
      </c>
      <c r="I192" s="92">
        <v>50000</v>
      </c>
      <c r="J192" s="92">
        <v>50000</v>
      </c>
      <c r="K192" s="610"/>
      <c r="L192" s="9"/>
      <c r="M192" s="7"/>
      <c r="N192" s="7"/>
      <c r="O192" s="7"/>
      <c r="P192" s="7"/>
    </row>
    <row r="193" spans="1:16" x14ac:dyDescent="0.25">
      <c r="A193" s="133"/>
      <c r="B193" s="78">
        <v>716</v>
      </c>
      <c r="C193" s="132" t="s">
        <v>367</v>
      </c>
      <c r="D193" s="140"/>
      <c r="E193" s="76">
        <v>2336.77</v>
      </c>
      <c r="F193" s="68">
        <v>11000</v>
      </c>
      <c r="G193" s="68">
        <v>11000</v>
      </c>
      <c r="H193" s="92">
        <v>15000</v>
      </c>
      <c r="I193" s="92">
        <v>5000</v>
      </c>
      <c r="J193" s="92"/>
      <c r="K193" s="9"/>
      <c r="L193" s="9"/>
      <c r="M193" s="7"/>
      <c r="N193" s="7"/>
      <c r="O193" s="7"/>
      <c r="P193" s="7"/>
    </row>
    <row r="194" spans="1:16" x14ac:dyDescent="0.25">
      <c r="A194" s="207" t="s">
        <v>77</v>
      </c>
      <c r="B194" s="166"/>
      <c r="C194" s="206"/>
      <c r="D194" s="204">
        <f>SUM(D195)</f>
        <v>0</v>
      </c>
      <c r="E194" s="112">
        <f>SUM(E195)</f>
        <v>5253</v>
      </c>
      <c r="F194" s="112">
        <f>SUM(F195:F198)</f>
        <v>47560</v>
      </c>
      <c r="G194" s="112">
        <f>SUM(G195:G198)</f>
        <v>47560</v>
      </c>
      <c r="H194" s="112">
        <f>SUM(H195:H198)</f>
        <v>30000</v>
      </c>
      <c r="I194" s="112">
        <f t="shared" ref="I194:J194" si="61">SUM(I195+I198)</f>
        <v>0</v>
      </c>
      <c r="J194" s="112">
        <f t="shared" si="61"/>
        <v>0</v>
      </c>
      <c r="K194" s="9"/>
      <c r="L194" s="9"/>
      <c r="M194" s="7"/>
      <c r="N194" s="7"/>
      <c r="O194" s="7"/>
      <c r="P194" s="7"/>
    </row>
    <row r="195" spans="1:16" s="7" customFormat="1" x14ac:dyDescent="0.25">
      <c r="A195" s="128"/>
      <c r="B195" s="142">
        <v>716</v>
      </c>
      <c r="C195" s="153" t="s">
        <v>178</v>
      </c>
      <c r="D195" s="76"/>
      <c r="E195" s="76">
        <v>5253</v>
      </c>
      <c r="F195" s="68">
        <v>3000</v>
      </c>
      <c r="G195" s="68">
        <v>3000</v>
      </c>
      <c r="H195" s="67"/>
      <c r="I195" s="544"/>
      <c r="J195" s="544"/>
      <c r="K195" s="9"/>
      <c r="L195" s="9"/>
    </row>
    <row r="196" spans="1:16" s="7" customFormat="1" x14ac:dyDescent="0.25">
      <c r="A196" s="128"/>
      <c r="B196" s="142">
        <v>713</v>
      </c>
      <c r="C196" s="153" t="s">
        <v>409</v>
      </c>
      <c r="D196" s="76"/>
      <c r="E196" s="76"/>
      <c r="F196" s="68"/>
      <c r="G196" s="68"/>
      <c r="H196" s="67"/>
      <c r="I196" s="544"/>
      <c r="J196" s="544"/>
      <c r="K196" s="9"/>
      <c r="L196" s="9"/>
    </row>
    <row r="197" spans="1:16" s="7" customFormat="1" x14ac:dyDescent="0.25">
      <c r="A197" s="128"/>
      <c r="B197" s="142">
        <v>713</v>
      </c>
      <c r="C197" s="153" t="s">
        <v>408</v>
      </c>
      <c r="D197" s="76"/>
      <c r="E197" s="76"/>
      <c r="F197" s="68">
        <v>23000</v>
      </c>
      <c r="G197" s="68">
        <v>23000</v>
      </c>
      <c r="H197" s="67"/>
      <c r="I197" s="544"/>
      <c r="J197" s="544"/>
      <c r="K197" s="9"/>
      <c r="L197" s="9"/>
    </row>
    <row r="198" spans="1:16" x14ac:dyDescent="0.25">
      <c r="A198" s="133"/>
      <c r="B198" s="552">
        <v>717</v>
      </c>
      <c r="C198" s="611" t="s">
        <v>365</v>
      </c>
      <c r="D198" s="94"/>
      <c r="E198" s="209"/>
      <c r="F198" s="92">
        <v>21560</v>
      </c>
      <c r="G198" s="92">
        <v>21560</v>
      </c>
      <c r="H198" s="92">
        <v>30000</v>
      </c>
      <c r="I198" s="92"/>
      <c r="J198" s="92"/>
      <c r="K198" s="609"/>
      <c r="L198" s="9"/>
      <c r="M198" s="7"/>
      <c r="N198" s="7"/>
      <c r="O198" s="7"/>
      <c r="P198" s="7"/>
    </row>
    <row r="199" spans="1:16" x14ac:dyDescent="0.25">
      <c r="A199" s="207" t="s">
        <v>111</v>
      </c>
      <c r="B199" s="166"/>
      <c r="C199" s="206"/>
      <c r="D199" s="112">
        <f>SUM(D200)</f>
        <v>33074.71</v>
      </c>
      <c r="E199" s="74">
        <f>SUM(E200)</f>
        <v>25694.16</v>
      </c>
      <c r="F199" s="112">
        <f>SUM(F200)</f>
        <v>9000</v>
      </c>
      <c r="G199" s="112">
        <f>SUM(G200)</f>
        <v>9000</v>
      </c>
      <c r="H199" s="112">
        <f>SUM(H200)</f>
        <v>5000</v>
      </c>
      <c r="I199" s="112">
        <f>SUM(I200:I201)</f>
        <v>25000</v>
      </c>
      <c r="J199" s="112">
        <f t="shared" ref="J199" si="62">SUM(J200)</f>
        <v>23000</v>
      </c>
      <c r="K199" s="9"/>
      <c r="L199" s="9"/>
      <c r="M199" s="7"/>
      <c r="N199" s="7"/>
      <c r="O199" s="7"/>
      <c r="P199" s="7"/>
    </row>
    <row r="200" spans="1:16" ht="28.5" customHeight="1" x14ac:dyDescent="0.25">
      <c r="A200" s="143"/>
      <c r="B200" s="78">
        <v>717001</v>
      </c>
      <c r="C200" s="835" t="s">
        <v>399</v>
      </c>
      <c r="D200" s="140">
        <v>33074.71</v>
      </c>
      <c r="E200" s="76">
        <v>25694.16</v>
      </c>
      <c r="F200" s="68">
        <v>9000</v>
      </c>
      <c r="G200" s="68">
        <v>9000</v>
      </c>
      <c r="H200" s="92">
        <v>5000</v>
      </c>
      <c r="I200" s="92">
        <v>23000</v>
      </c>
      <c r="J200" s="92">
        <v>23000</v>
      </c>
      <c r="K200" s="9"/>
      <c r="L200" s="9"/>
      <c r="M200" s="7"/>
      <c r="N200" s="7"/>
      <c r="O200" s="7"/>
      <c r="P200" s="7"/>
    </row>
    <row r="201" spans="1:16" x14ac:dyDescent="0.25">
      <c r="A201" s="96"/>
      <c r="B201" s="80">
        <v>716</v>
      </c>
      <c r="C201" s="132" t="s">
        <v>109</v>
      </c>
      <c r="D201" s="76"/>
      <c r="F201" s="542"/>
      <c r="G201" s="542"/>
      <c r="H201" s="542"/>
      <c r="I201" s="542">
        <v>2000</v>
      </c>
      <c r="J201" s="542"/>
      <c r="K201" s="7"/>
      <c r="L201" s="7"/>
      <c r="M201" s="7"/>
      <c r="N201" s="7"/>
      <c r="O201" s="7"/>
      <c r="P201" s="7"/>
    </row>
    <row r="202" spans="1:16" x14ac:dyDescent="0.25">
      <c r="A202" s="207" t="s">
        <v>113</v>
      </c>
      <c r="B202" s="166"/>
      <c r="C202" s="206"/>
      <c r="D202" s="204"/>
      <c r="E202" s="74">
        <f>SUM(E203:E204)</f>
        <v>11839.1</v>
      </c>
      <c r="F202" s="112">
        <f t="shared" ref="F202" si="63">SUM(F203:F204)</f>
        <v>1989</v>
      </c>
      <c r="G202" s="112">
        <f>SUM(G203:G204)</f>
        <v>1989</v>
      </c>
      <c r="H202" s="112"/>
      <c r="I202" s="112">
        <f t="shared" ref="I202:J202" si="64">SUM(I203:I204)</f>
        <v>2000</v>
      </c>
      <c r="J202" s="112">
        <f t="shared" si="64"/>
        <v>0</v>
      </c>
      <c r="K202" s="9"/>
      <c r="L202" s="9"/>
      <c r="M202" s="7"/>
      <c r="N202" s="7"/>
      <c r="O202" s="7"/>
      <c r="P202" s="7"/>
    </row>
    <row r="203" spans="1:16" s="7" customFormat="1" ht="24" customHeight="1" x14ac:dyDescent="0.25">
      <c r="A203" s="93"/>
      <c r="B203" s="78">
        <v>713004</v>
      </c>
      <c r="C203" s="132" t="s">
        <v>114</v>
      </c>
      <c r="D203" s="111"/>
      <c r="E203" s="76">
        <v>10719.1</v>
      </c>
      <c r="F203" s="68">
        <v>1989</v>
      </c>
      <c r="G203" s="68">
        <v>1989</v>
      </c>
      <c r="H203" s="92"/>
      <c r="I203" s="92">
        <v>2000</v>
      </c>
      <c r="J203" s="92"/>
      <c r="K203" s="9"/>
      <c r="L203" s="9"/>
    </row>
    <row r="204" spans="1:16" s="7" customFormat="1" ht="24" customHeight="1" x14ac:dyDescent="0.25">
      <c r="A204" s="93"/>
      <c r="B204" s="80">
        <v>716</v>
      </c>
      <c r="C204" s="132" t="s">
        <v>109</v>
      </c>
      <c r="D204" s="111"/>
      <c r="E204" s="76">
        <v>1120</v>
      </c>
      <c r="F204" s="92"/>
      <c r="G204" s="92"/>
      <c r="H204" s="92"/>
      <c r="I204" s="92"/>
      <c r="J204" s="92"/>
      <c r="K204" s="9"/>
      <c r="L204" s="9"/>
    </row>
    <row r="205" spans="1:16" ht="27.75" customHeight="1" x14ac:dyDescent="0.25">
      <c r="A205" s="985" t="s">
        <v>191</v>
      </c>
      <c r="B205" s="986"/>
      <c r="C205" s="986"/>
      <c r="D205" s="204">
        <f>D206</f>
        <v>9493.18</v>
      </c>
      <c r="E205" s="112">
        <f>E206</f>
        <v>5990</v>
      </c>
      <c r="F205" s="860"/>
      <c r="G205" s="860"/>
      <c r="H205" s="545"/>
      <c r="I205" s="545"/>
      <c r="J205" s="545"/>
      <c r="K205" s="9"/>
      <c r="L205" s="9"/>
      <c r="M205" s="7"/>
      <c r="N205" s="7"/>
      <c r="O205" s="7"/>
      <c r="P205" s="7"/>
    </row>
    <row r="206" spans="1:16" ht="27.75" customHeight="1" x14ac:dyDescent="0.25">
      <c r="A206" s="123"/>
      <c r="B206" s="129">
        <v>717002</v>
      </c>
      <c r="C206" s="132" t="s">
        <v>110</v>
      </c>
      <c r="D206" s="111">
        <v>9493.18</v>
      </c>
      <c r="E206" s="76">
        <v>5990</v>
      </c>
      <c r="H206" s="544"/>
      <c r="I206" s="544"/>
      <c r="J206" s="544"/>
      <c r="K206" s="9"/>
      <c r="L206" s="9"/>
      <c r="M206" s="7"/>
      <c r="N206" s="7"/>
      <c r="O206" s="7"/>
      <c r="P206" s="7"/>
    </row>
    <row r="207" spans="1:16" ht="27.75" customHeight="1" x14ac:dyDescent="0.25">
      <c r="A207" s="985" t="s">
        <v>191</v>
      </c>
      <c r="B207" s="986"/>
      <c r="C207" s="986"/>
      <c r="D207" s="204">
        <f>D208</f>
        <v>0</v>
      </c>
      <c r="E207" s="511"/>
      <c r="F207" s="112">
        <f t="shared" ref="F207" si="65">F208</f>
        <v>3000</v>
      </c>
      <c r="G207" s="112">
        <f>G208</f>
        <v>3000</v>
      </c>
      <c r="H207" s="112"/>
      <c r="I207" s="545"/>
      <c r="J207" s="545"/>
      <c r="K207" s="9"/>
      <c r="L207" s="9"/>
      <c r="M207" s="7"/>
      <c r="N207" s="7"/>
      <c r="O207" s="7"/>
      <c r="P207" s="7"/>
    </row>
    <row r="208" spans="1:16" x14ac:dyDescent="0.25">
      <c r="A208" s="133"/>
      <c r="B208" s="820">
        <v>722001</v>
      </c>
      <c r="C208" s="611" t="s">
        <v>391</v>
      </c>
      <c r="D208" s="322"/>
      <c r="E208" s="76">
        <v>0</v>
      </c>
      <c r="F208" s="542">
        <v>3000</v>
      </c>
      <c r="G208" s="542">
        <v>3000</v>
      </c>
      <c r="H208" s="542"/>
      <c r="I208" s="542"/>
      <c r="J208" s="542"/>
      <c r="K208" s="9"/>
      <c r="L208" s="9"/>
      <c r="M208" s="7"/>
      <c r="N208" s="7"/>
      <c r="O208" s="7"/>
      <c r="P208" s="7"/>
    </row>
    <row r="209" spans="1:16" x14ac:dyDescent="0.25">
      <c r="A209" s="959" t="s">
        <v>115</v>
      </c>
      <c r="B209" s="960"/>
      <c r="C209" s="961"/>
      <c r="D209" s="204">
        <f t="shared" ref="D209" si="66">SUM(D210)</f>
        <v>0</v>
      </c>
      <c r="E209" s="450"/>
      <c r="F209" s="545">
        <f>SUM(F210)</f>
        <v>895.69</v>
      </c>
      <c r="G209" s="545">
        <f>SUM(G210)</f>
        <v>895.69</v>
      </c>
      <c r="H209" s="545"/>
      <c r="I209" s="545"/>
      <c r="J209" s="545"/>
      <c r="K209" s="9"/>
      <c r="L209" s="9"/>
      <c r="M209" s="7"/>
      <c r="N209" s="7"/>
      <c r="O209" s="7"/>
      <c r="P209" s="7"/>
    </row>
    <row r="210" spans="1:16" x14ac:dyDescent="0.25">
      <c r="A210" s="133"/>
      <c r="B210" s="78" t="s">
        <v>116</v>
      </c>
      <c r="C210" s="132" t="s">
        <v>117</v>
      </c>
      <c r="D210" s="111"/>
      <c r="E210" s="209"/>
      <c r="F210" s="68">
        <v>895.69</v>
      </c>
      <c r="G210" s="68">
        <v>895.69</v>
      </c>
      <c r="H210" s="542"/>
      <c r="I210" s="542"/>
      <c r="J210" s="542"/>
      <c r="K210" s="9"/>
      <c r="L210" s="9"/>
      <c r="M210" s="7"/>
      <c r="N210" s="7"/>
      <c r="O210" s="7"/>
      <c r="P210" s="7"/>
    </row>
    <row r="211" spans="1:16" x14ac:dyDescent="0.25">
      <c r="A211" s="959" t="s">
        <v>118</v>
      </c>
      <c r="B211" s="960"/>
      <c r="C211" s="961"/>
      <c r="D211" s="204">
        <f t="shared" ref="D211" si="67">SUM(D212)</f>
        <v>0</v>
      </c>
      <c r="E211" s="450"/>
      <c r="F211" s="545">
        <f>SUM(F212)</f>
        <v>996.92</v>
      </c>
      <c r="G211" s="545">
        <f>SUM(G212)</f>
        <v>996.92</v>
      </c>
      <c r="H211" s="545"/>
      <c r="I211" s="545"/>
      <c r="J211" s="545"/>
      <c r="K211" s="9"/>
      <c r="L211" s="9"/>
      <c r="M211" s="7"/>
      <c r="N211" s="7"/>
      <c r="O211" s="7"/>
      <c r="P211" s="7"/>
    </row>
    <row r="212" spans="1:16" x14ac:dyDescent="0.25">
      <c r="A212" s="133"/>
      <c r="B212" s="78" t="s">
        <v>116</v>
      </c>
      <c r="C212" s="132" t="s">
        <v>117</v>
      </c>
      <c r="D212" s="111"/>
      <c r="E212" s="209"/>
      <c r="F212" s="68">
        <v>996.92</v>
      </c>
      <c r="G212" s="68">
        <v>996.92</v>
      </c>
      <c r="H212" s="92"/>
      <c r="I212" s="92"/>
      <c r="J212" s="92"/>
      <c r="K212" s="9"/>
      <c r="L212" s="9"/>
      <c r="M212" s="7"/>
      <c r="N212" s="7"/>
      <c r="O212" s="7"/>
      <c r="P212" s="7"/>
    </row>
    <row r="213" spans="1:16" x14ac:dyDescent="0.25">
      <c r="A213" s="207" t="s">
        <v>179</v>
      </c>
      <c r="B213" s="166"/>
      <c r="C213" s="206"/>
      <c r="D213" s="109"/>
      <c r="E213" s="450"/>
      <c r="F213" s="74">
        <f>F214+F215</f>
        <v>132727.84</v>
      </c>
      <c r="G213" s="74">
        <f>G214+G215</f>
        <v>132727.84</v>
      </c>
      <c r="H213" s="74"/>
      <c r="I213" s="545"/>
      <c r="J213" s="545"/>
      <c r="K213" s="9"/>
      <c r="L213" s="9"/>
      <c r="M213" s="7"/>
      <c r="N213" s="7"/>
      <c r="O213" s="7"/>
      <c r="P213" s="7"/>
    </row>
    <row r="214" spans="1:16" x14ac:dyDescent="0.25">
      <c r="A214" s="96"/>
      <c r="B214" s="115">
        <v>717</v>
      </c>
      <c r="C214" s="153" t="s">
        <v>410</v>
      </c>
      <c r="D214" s="111"/>
      <c r="E214" s="209"/>
      <c r="F214" s="68">
        <v>77727.839999999997</v>
      </c>
      <c r="G214" s="68">
        <v>77727.839999999997</v>
      </c>
      <c r="H214" s="542"/>
      <c r="I214" s="542"/>
      <c r="J214" s="542"/>
      <c r="K214" s="9"/>
      <c r="L214" s="9"/>
      <c r="M214" s="7"/>
      <c r="N214" s="7"/>
      <c r="O214" s="7"/>
      <c r="P214" s="7"/>
    </row>
    <row r="215" spans="1:16" x14ac:dyDescent="0.25">
      <c r="A215" s="96"/>
      <c r="B215" s="115">
        <v>717</v>
      </c>
      <c r="C215" s="153" t="s">
        <v>410</v>
      </c>
      <c r="D215" s="111"/>
      <c r="E215" s="209"/>
      <c r="F215" s="68">
        <v>55000</v>
      </c>
      <c r="G215" s="68">
        <v>55000</v>
      </c>
      <c r="H215" s="542"/>
      <c r="I215" s="542"/>
      <c r="J215" s="542"/>
      <c r="K215" s="9"/>
      <c r="L215" s="9"/>
      <c r="M215" s="7"/>
      <c r="N215" s="7"/>
      <c r="O215" s="7"/>
      <c r="P215" s="7"/>
    </row>
    <row r="216" spans="1:16" x14ac:dyDescent="0.25">
      <c r="A216" s="207" t="s">
        <v>119</v>
      </c>
      <c r="B216" s="767"/>
      <c r="C216" s="206"/>
      <c r="D216" s="204">
        <f>SUM(D220:D223)</f>
        <v>286057.05</v>
      </c>
      <c r="E216" s="112">
        <f>E217+E218+E219</f>
        <v>304429.69</v>
      </c>
      <c r="F216" s="113">
        <f>SUM(F220:F227)</f>
        <v>281767.40000000002</v>
      </c>
      <c r="G216" s="113">
        <f>SUM(G220:G227)</f>
        <v>281767.40000000002</v>
      </c>
      <c r="H216" s="113"/>
      <c r="I216" s="545"/>
      <c r="J216" s="545"/>
      <c r="K216" s="9"/>
      <c r="L216" s="9"/>
      <c r="M216" s="7"/>
      <c r="N216" s="7"/>
      <c r="O216" s="7"/>
      <c r="P216" s="7"/>
    </row>
    <row r="217" spans="1:16" x14ac:dyDescent="0.25">
      <c r="A217" s="128"/>
      <c r="B217" s="131">
        <v>717</v>
      </c>
      <c r="C217" s="132" t="s">
        <v>400</v>
      </c>
      <c r="D217" s="110"/>
      <c r="E217" s="68">
        <v>23513.64</v>
      </c>
      <c r="F217" s="861"/>
      <c r="G217" s="861"/>
      <c r="H217" s="208"/>
      <c r="I217" s="544"/>
      <c r="J217" s="544"/>
      <c r="K217" s="9"/>
      <c r="L217" s="9"/>
      <c r="M217" s="7"/>
      <c r="N217" s="7"/>
      <c r="O217" s="7"/>
      <c r="P217" s="7"/>
    </row>
    <row r="218" spans="1:16" x14ac:dyDescent="0.25">
      <c r="A218" s="128"/>
      <c r="B218" s="131">
        <v>717</v>
      </c>
      <c r="C218" s="132" t="s">
        <v>401</v>
      </c>
      <c r="D218" s="110"/>
      <c r="E218" s="68">
        <v>31438.02</v>
      </c>
      <c r="F218" s="861"/>
      <c r="G218" s="861"/>
      <c r="H218" s="208"/>
      <c r="I218" s="544"/>
      <c r="J218" s="544"/>
      <c r="K218" s="9"/>
      <c r="L218" s="9"/>
      <c r="M218" s="7"/>
      <c r="N218" s="7"/>
      <c r="O218" s="7"/>
      <c r="P218" s="7"/>
    </row>
    <row r="219" spans="1:16" x14ac:dyDescent="0.25">
      <c r="A219" s="128"/>
      <c r="B219" s="131">
        <v>717</v>
      </c>
      <c r="C219" s="132" t="s">
        <v>402</v>
      </c>
      <c r="D219" s="110"/>
      <c r="E219" s="68">
        <v>249478.03</v>
      </c>
      <c r="F219" s="861"/>
      <c r="G219" s="861"/>
      <c r="H219" s="208"/>
      <c r="I219" s="544"/>
      <c r="J219" s="544"/>
      <c r="K219" s="9"/>
      <c r="L219" s="9"/>
      <c r="M219" s="7"/>
      <c r="N219" s="7"/>
      <c r="O219" s="7"/>
      <c r="P219" s="7"/>
    </row>
    <row r="220" spans="1:16" s="7" customFormat="1" x14ac:dyDescent="0.25">
      <c r="A220" s="128"/>
      <c r="B220" s="131">
        <v>716</v>
      </c>
      <c r="C220" s="132" t="s">
        <v>185</v>
      </c>
      <c r="D220" s="140">
        <v>9306.66</v>
      </c>
      <c r="E220" s="238"/>
      <c r="F220" s="68">
        <v>4000</v>
      </c>
      <c r="G220" s="68">
        <v>4000</v>
      </c>
      <c r="H220" s="544"/>
      <c r="I220" s="544"/>
      <c r="J220" s="544"/>
      <c r="K220" s="9"/>
      <c r="L220" s="9"/>
    </row>
    <row r="221" spans="1:16" x14ac:dyDescent="0.25">
      <c r="A221" s="93"/>
      <c r="B221" s="134">
        <v>717001</v>
      </c>
      <c r="C221" s="132" t="s">
        <v>186</v>
      </c>
      <c r="D221" s="140">
        <v>67760</v>
      </c>
      <c r="E221" s="209"/>
      <c r="F221" s="611"/>
      <c r="G221" s="611"/>
      <c r="H221" s="92"/>
      <c r="I221" s="92"/>
      <c r="J221" s="92"/>
      <c r="K221" s="9"/>
      <c r="L221" s="9"/>
      <c r="M221" s="7"/>
      <c r="N221" s="7"/>
      <c r="O221" s="7"/>
      <c r="P221" s="7"/>
    </row>
    <row r="222" spans="1:16" x14ac:dyDescent="0.25">
      <c r="A222" s="93"/>
      <c r="B222" s="131">
        <v>717</v>
      </c>
      <c r="C222" s="132" t="s">
        <v>187</v>
      </c>
      <c r="D222" s="140">
        <v>197013.19</v>
      </c>
      <c r="E222" s="209"/>
      <c r="F222" s="611"/>
      <c r="G222" s="611"/>
      <c r="H222" s="92"/>
      <c r="I222" s="92"/>
      <c r="J222" s="92"/>
      <c r="K222" s="9"/>
      <c r="L222" s="9"/>
      <c r="M222" s="7"/>
      <c r="N222" s="7"/>
      <c r="O222" s="7"/>
      <c r="P222" s="7"/>
    </row>
    <row r="223" spans="1:16" ht="21" customHeight="1" x14ac:dyDescent="0.25">
      <c r="A223" s="93"/>
      <c r="B223" s="607">
        <v>717</v>
      </c>
      <c r="C223" s="132" t="s">
        <v>188</v>
      </c>
      <c r="D223" s="140">
        <v>11977.2</v>
      </c>
      <c r="E223" s="209"/>
      <c r="F223" s="611"/>
      <c r="G223" s="611"/>
      <c r="H223" s="92"/>
      <c r="I223" s="92"/>
      <c r="J223" s="92"/>
      <c r="K223" s="9"/>
      <c r="L223" s="9"/>
      <c r="M223" s="7"/>
      <c r="N223" s="7"/>
      <c r="O223" s="7"/>
      <c r="P223" s="7"/>
    </row>
    <row r="224" spans="1:16" ht="20.25" customHeight="1" x14ac:dyDescent="0.25">
      <c r="A224" s="93"/>
      <c r="B224" s="607">
        <v>717</v>
      </c>
      <c r="C224" s="132" t="s">
        <v>366</v>
      </c>
      <c r="D224" s="140"/>
      <c r="E224" s="209"/>
      <c r="F224" s="92">
        <v>8053</v>
      </c>
      <c r="G224" s="92">
        <v>8053</v>
      </c>
      <c r="H224" s="92"/>
      <c r="I224" s="92"/>
      <c r="J224" s="92"/>
      <c r="K224" s="610"/>
      <c r="L224" s="9"/>
      <c r="M224" s="7"/>
      <c r="N224" s="7"/>
      <c r="O224" s="7"/>
      <c r="P224" s="7"/>
    </row>
    <row r="225" spans="1:16" ht="26.25" x14ac:dyDescent="0.25">
      <c r="A225" s="93"/>
      <c r="B225" s="607">
        <v>718</v>
      </c>
      <c r="C225" s="132" t="s">
        <v>411</v>
      </c>
      <c r="D225" s="68"/>
      <c r="E225" s="862"/>
      <c r="F225" s="68">
        <v>11836.4</v>
      </c>
      <c r="G225" s="68">
        <v>11836.4</v>
      </c>
      <c r="H225" s="92"/>
      <c r="I225" s="92"/>
      <c r="J225" s="92"/>
      <c r="K225" s="610"/>
      <c r="L225" s="9"/>
      <c r="M225" s="7"/>
      <c r="N225" s="7"/>
      <c r="O225" s="7"/>
      <c r="P225" s="7"/>
    </row>
    <row r="226" spans="1:16" ht="26.25" x14ac:dyDescent="0.25">
      <c r="A226" s="133"/>
      <c r="B226" s="607">
        <v>718</v>
      </c>
      <c r="C226" s="132" t="s">
        <v>412</v>
      </c>
      <c r="D226" s="93"/>
      <c r="E226" s="862"/>
      <c r="F226" s="68">
        <v>224878</v>
      </c>
      <c r="G226" s="68">
        <v>224878</v>
      </c>
      <c r="H226" s="542"/>
      <c r="I226" s="544"/>
      <c r="J226" s="544"/>
      <c r="K226" s="610"/>
      <c r="L226" s="9"/>
      <c r="M226" s="7"/>
      <c r="N226" s="7"/>
      <c r="O226" s="7"/>
      <c r="P226" s="7"/>
    </row>
    <row r="227" spans="1:16" x14ac:dyDescent="0.25">
      <c r="A227" s="133"/>
      <c r="B227" s="608">
        <v>717</v>
      </c>
      <c r="C227" s="153" t="s">
        <v>413</v>
      </c>
      <c r="D227" s="93"/>
      <c r="E227" s="862"/>
      <c r="F227" s="68">
        <v>33000</v>
      </c>
      <c r="G227" s="68">
        <v>33000</v>
      </c>
      <c r="H227" s="542"/>
      <c r="I227" s="544"/>
      <c r="J227" s="544"/>
      <c r="K227" s="610"/>
      <c r="L227" s="9"/>
      <c r="M227" s="7"/>
      <c r="N227" s="7"/>
      <c r="O227" s="7"/>
      <c r="P227" s="7"/>
    </row>
    <row r="228" spans="1:16" x14ac:dyDescent="0.25">
      <c r="A228" s="201" t="s">
        <v>120</v>
      </c>
      <c r="B228" s="202"/>
      <c r="C228" s="203"/>
      <c r="D228" s="113">
        <f>D185+D191+D199+D205+D216</f>
        <v>346503.22</v>
      </c>
      <c r="E228" s="825">
        <f>E185+E191+E194+E199+E202+E205+E216</f>
        <v>376937.09</v>
      </c>
      <c r="F228" s="113">
        <f>F185+F191+F194+F199+F202+F207+F209+F211+F213+F216</f>
        <v>566624.47</v>
      </c>
      <c r="G228" s="113">
        <f>G185+G191+G194+G199+G202+G207+G209+G211+G213+G216</f>
        <v>566624.47</v>
      </c>
      <c r="H228" s="113">
        <f>H185+H191+H194+H199+H202+H207+H209+H211+H213+H216</f>
        <v>259000</v>
      </c>
      <c r="I228" s="113">
        <f t="shared" ref="I228:J228" si="68">I185+I191+I194+I199+I202+I205+I209+I211+I213+I216</f>
        <v>83700</v>
      </c>
      <c r="J228" s="113">
        <f t="shared" si="68"/>
        <v>73000</v>
      </c>
      <c r="K228" s="9"/>
      <c r="L228" s="9"/>
      <c r="M228" s="7"/>
      <c r="N228" s="7"/>
      <c r="O228" s="7"/>
      <c r="P228" s="7"/>
    </row>
    <row r="229" spans="1:16" x14ac:dyDescent="0.25">
      <c r="A229" s="627"/>
      <c r="B229" s="628"/>
      <c r="C229" s="629"/>
      <c r="D229" s="630"/>
      <c r="E229" s="108"/>
      <c r="H229" s="630"/>
      <c r="I229" s="630"/>
      <c r="J229" s="630"/>
      <c r="K229" s="9"/>
      <c r="L229" s="9"/>
      <c r="M229" s="7"/>
      <c r="N229" s="7"/>
      <c r="O229" s="7"/>
      <c r="P229" s="7"/>
    </row>
    <row r="230" spans="1:16" x14ac:dyDescent="0.25">
      <c r="A230" s="144" t="s">
        <v>121</v>
      </c>
      <c r="B230" s="145"/>
      <c r="C230" s="189"/>
      <c r="D230" s="146"/>
      <c r="E230" s="826"/>
      <c r="F230" s="546"/>
      <c r="G230" s="546"/>
      <c r="H230" s="546"/>
      <c r="I230" s="614"/>
      <c r="J230" s="614"/>
      <c r="K230" s="9"/>
      <c r="L230" s="9"/>
      <c r="M230" s="7"/>
      <c r="N230" s="7"/>
      <c r="O230" s="7"/>
      <c r="P230" s="7"/>
    </row>
    <row r="231" spans="1:16" x14ac:dyDescent="0.25">
      <c r="A231" s="133" t="s">
        <v>122</v>
      </c>
      <c r="B231" s="80"/>
      <c r="C231" s="132"/>
      <c r="D231" s="111"/>
      <c r="E231" s="111"/>
      <c r="F231" s="93"/>
      <c r="G231" s="93"/>
      <c r="H231" s="93"/>
      <c r="I231" s="68"/>
      <c r="J231" s="92"/>
      <c r="K231" s="9"/>
      <c r="L231" s="9"/>
      <c r="M231" s="7"/>
      <c r="N231" s="7"/>
      <c r="O231" s="7"/>
      <c r="P231" s="7"/>
    </row>
    <row r="232" spans="1:16" ht="26.25" x14ac:dyDescent="0.25">
      <c r="A232" s="66"/>
      <c r="B232" s="78" t="s">
        <v>123</v>
      </c>
      <c r="C232" s="132" t="s">
        <v>124</v>
      </c>
      <c r="D232" s="68">
        <v>13198.62</v>
      </c>
      <c r="E232" s="104">
        <v>13803.76</v>
      </c>
      <c r="F232" s="92">
        <v>13700</v>
      </c>
      <c r="G232" s="92">
        <v>13700</v>
      </c>
      <c r="H232" s="92">
        <v>14207.36</v>
      </c>
      <c r="I232" s="92">
        <v>14207.36</v>
      </c>
      <c r="J232" s="92">
        <v>14207.36</v>
      </c>
      <c r="K232" s="9"/>
      <c r="L232" s="9"/>
      <c r="M232" s="7"/>
      <c r="N232" s="7"/>
      <c r="O232" s="7"/>
      <c r="P232" s="7"/>
    </row>
    <row r="233" spans="1:16" ht="26.25" x14ac:dyDescent="0.25">
      <c r="A233" s="66"/>
      <c r="B233" s="78" t="s">
        <v>125</v>
      </c>
      <c r="C233" s="132" t="s">
        <v>126</v>
      </c>
      <c r="D233" s="68">
        <v>25467.83</v>
      </c>
      <c r="E233" s="104">
        <v>25780.26</v>
      </c>
      <c r="F233" s="92">
        <v>25750</v>
      </c>
      <c r="G233" s="92">
        <v>25750</v>
      </c>
      <c r="H233" s="92">
        <v>25995.919999999998</v>
      </c>
      <c r="I233" s="92">
        <v>25995.919999999998</v>
      </c>
      <c r="J233" s="92">
        <v>25995.919999999998</v>
      </c>
      <c r="K233" s="9"/>
      <c r="L233" s="9"/>
      <c r="M233" s="7"/>
      <c r="N233" s="7"/>
      <c r="O233" s="7"/>
      <c r="P233" s="7"/>
    </row>
    <row r="234" spans="1:16" ht="26.25" x14ac:dyDescent="0.25">
      <c r="A234" s="133"/>
      <c r="B234" s="80" t="s">
        <v>127</v>
      </c>
      <c r="C234" s="132" t="s">
        <v>128</v>
      </c>
      <c r="D234" s="68">
        <v>38724.589999999997</v>
      </c>
      <c r="E234" s="104">
        <v>38466.71</v>
      </c>
      <c r="F234" s="68">
        <v>38400</v>
      </c>
      <c r="G234" s="68">
        <v>38400</v>
      </c>
      <c r="H234" s="68">
        <v>38726.559999999998</v>
      </c>
      <c r="I234" s="68">
        <v>38726.559999999998</v>
      </c>
      <c r="J234" s="68">
        <v>38726.559999999998</v>
      </c>
      <c r="K234" s="9"/>
      <c r="L234" s="9"/>
      <c r="M234" s="7"/>
      <c r="N234" s="7"/>
      <c r="O234" s="7"/>
      <c r="P234" s="7"/>
    </row>
    <row r="235" spans="1:16" ht="26.25" x14ac:dyDescent="0.25">
      <c r="A235" s="96"/>
      <c r="B235" s="79" t="s">
        <v>129</v>
      </c>
      <c r="C235" s="132" t="s">
        <v>130</v>
      </c>
      <c r="D235" s="68">
        <v>89230.080000000002</v>
      </c>
      <c r="E235" s="104">
        <v>90140.24</v>
      </c>
      <c r="F235" s="92">
        <v>90000</v>
      </c>
      <c r="G235" s="92">
        <v>90000</v>
      </c>
      <c r="H235" s="92">
        <v>90729.04</v>
      </c>
      <c r="I235" s="92">
        <v>90729.04</v>
      </c>
      <c r="J235" s="92">
        <v>90729.04</v>
      </c>
      <c r="K235" s="9"/>
      <c r="L235" s="9"/>
      <c r="M235" s="7"/>
      <c r="N235" s="7"/>
      <c r="O235" s="7"/>
      <c r="P235" s="7"/>
    </row>
    <row r="236" spans="1:16" ht="26.25" x14ac:dyDescent="0.25">
      <c r="A236" s="96"/>
      <c r="B236" s="81" t="s">
        <v>131</v>
      </c>
      <c r="C236" s="132" t="s">
        <v>132</v>
      </c>
      <c r="D236" s="104">
        <v>56271.78</v>
      </c>
      <c r="E236" s="104">
        <v>56845.81</v>
      </c>
      <c r="F236" s="92">
        <v>56800</v>
      </c>
      <c r="G236" s="92">
        <v>56800</v>
      </c>
      <c r="H236" s="92">
        <v>57209.86</v>
      </c>
      <c r="I236" s="92">
        <v>57209.86</v>
      </c>
      <c r="J236" s="92">
        <v>57209.86</v>
      </c>
      <c r="K236" s="9"/>
      <c r="L236" s="16"/>
      <c r="M236" s="7"/>
      <c r="N236" s="7"/>
      <c r="O236" s="7"/>
      <c r="P236" s="7"/>
    </row>
    <row r="237" spans="1:16" ht="26.25" x14ac:dyDescent="0.25">
      <c r="A237" s="96"/>
      <c r="B237" s="115">
        <v>821005</v>
      </c>
      <c r="C237" s="190" t="s">
        <v>180</v>
      </c>
      <c r="D237" s="68">
        <v>1286.4000000000001</v>
      </c>
      <c r="E237" s="104">
        <v>40218.44</v>
      </c>
      <c r="F237" s="92">
        <v>40680</v>
      </c>
      <c r="G237" s="92">
        <v>40680</v>
      </c>
      <c r="H237" s="92">
        <v>40819.43</v>
      </c>
      <c r="I237" s="92">
        <v>40819.43</v>
      </c>
      <c r="J237" s="92">
        <v>40819.43</v>
      </c>
      <c r="K237" s="9"/>
      <c r="L237" s="613"/>
      <c r="M237" s="7"/>
      <c r="N237" s="7"/>
    </row>
    <row r="238" spans="1:16" ht="26.25" x14ac:dyDescent="0.25">
      <c r="A238" s="96"/>
      <c r="B238" s="79">
        <v>824</v>
      </c>
      <c r="C238" s="132" t="s">
        <v>133</v>
      </c>
      <c r="D238" s="76"/>
      <c r="E238" s="114">
        <v>1286.4000000000001</v>
      </c>
      <c r="F238" s="68">
        <v>643.20000000000005</v>
      </c>
      <c r="G238" s="68">
        <v>643.20000000000005</v>
      </c>
      <c r="H238" s="92">
        <v>0</v>
      </c>
      <c r="I238" s="92">
        <v>1287</v>
      </c>
      <c r="J238" s="92">
        <v>1287</v>
      </c>
      <c r="K238" s="9"/>
      <c r="L238" s="16"/>
      <c r="M238" s="7"/>
      <c r="N238" s="7"/>
    </row>
    <row r="239" spans="1:16" x14ac:dyDescent="0.25">
      <c r="A239" s="215" t="s">
        <v>121</v>
      </c>
      <c r="B239" s="216"/>
      <c r="C239" s="217"/>
      <c r="D239" s="218">
        <f>SUM(D232:D238)</f>
        <v>224179.3</v>
      </c>
      <c r="E239" s="218">
        <f>SUM(E232:E238)</f>
        <v>266541.62</v>
      </c>
      <c r="F239" s="218">
        <f>SUM(F232:F238)</f>
        <v>265973.2</v>
      </c>
      <c r="G239" s="218">
        <f>SUM(G232:G238)</f>
        <v>265973.2</v>
      </c>
      <c r="H239" s="218">
        <f>SUM(H232:H238)</f>
        <v>267688.17</v>
      </c>
      <c r="I239" s="218">
        <f t="shared" ref="I239:J239" si="69">SUM(I232:I238)</f>
        <v>268975.17</v>
      </c>
      <c r="J239" s="218">
        <f t="shared" si="69"/>
        <v>268975.17</v>
      </c>
      <c r="K239" s="9"/>
      <c r="L239" s="9"/>
      <c r="M239" s="7"/>
      <c r="N239" s="7"/>
    </row>
    <row r="240" spans="1:16" x14ac:dyDescent="0.25">
      <c r="A240" s="8"/>
      <c r="B240" s="8"/>
      <c r="C240" s="191"/>
      <c r="E240" s="827"/>
      <c r="F240" s="615"/>
      <c r="G240" s="615"/>
      <c r="H240" s="181"/>
      <c r="I240" s="615"/>
      <c r="J240" s="615"/>
      <c r="K240" s="9"/>
      <c r="L240" s="9"/>
      <c r="M240" s="7"/>
      <c r="N240" s="7"/>
    </row>
    <row r="241" spans="1:14" x14ac:dyDescent="0.25">
      <c r="A241" s="8"/>
      <c r="B241" s="8"/>
      <c r="C241" s="181"/>
      <c r="D241" s="19"/>
      <c r="E241" s="827"/>
      <c r="F241" s="615"/>
      <c r="G241" s="615"/>
      <c r="H241" s="181"/>
      <c r="I241" s="615"/>
      <c r="J241" s="615"/>
      <c r="K241" s="9"/>
      <c r="L241" s="9"/>
      <c r="M241" s="7"/>
      <c r="N241" s="7"/>
    </row>
    <row r="242" spans="1:14" x14ac:dyDescent="0.25">
      <c r="A242" s="973" t="s">
        <v>134</v>
      </c>
      <c r="B242" s="974"/>
      <c r="C242" s="975"/>
      <c r="D242" s="934">
        <v>1507552.56</v>
      </c>
      <c r="E242" s="836">
        <v>1551984.99</v>
      </c>
      <c r="F242" s="547">
        <v>1528439.03</v>
      </c>
      <c r="G242" s="547">
        <v>1528439.03</v>
      </c>
      <c r="H242" s="547">
        <v>1625517.6</v>
      </c>
      <c r="I242" s="547">
        <v>1661321.6</v>
      </c>
      <c r="J242" s="547">
        <v>1690810.6</v>
      </c>
      <c r="K242" s="9"/>
      <c r="L242" s="9"/>
      <c r="M242" s="7"/>
      <c r="N242" s="7"/>
    </row>
    <row r="243" spans="1:14" x14ac:dyDescent="0.25">
      <c r="A243" s="941" t="s">
        <v>170</v>
      </c>
      <c r="B243" s="941"/>
      <c r="C243" s="226"/>
      <c r="D243" s="935">
        <v>4740</v>
      </c>
      <c r="E243" s="73">
        <v>110422</v>
      </c>
      <c r="F243" s="548">
        <v>263279</v>
      </c>
      <c r="G243" s="548">
        <v>263279</v>
      </c>
      <c r="H243" s="548">
        <v>5000</v>
      </c>
      <c r="I243" s="548">
        <v>5000</v>
      </c>
      <c r="J243" s="548">
        <v>5000</v>
      </c>
      <c r="K243" s="9"/>
      <c r="L243" s="9"/>
      <c r="M243" s="7"/>
      <c r="N243" s="7"/>
    </row>
    <row r="244" spans="1:14" x14ac:dyDescent="0.25">
      <c r="A244" s="942" t="s">
        <v>166</v>
      </c>
      <c r="B244" s="942"/>
      <c r="C244" s="227"/>
      <c r="D244" s="549">
        <v>295372.67</v>
      </c>
      <c r="E244" s="484">
        <v>357868.22</v>
      </c>
      <c r="F244" s="549">
        <v>402315.64</v>
      </c>
      <c r="G244" s="549">
        <v>402315.64</v>
      </c>
      <c r="H244" s="549">
        <v>200000</v>
      </c>
      <c r="I244" s="549">
        <v>50000</v>
      </c>
      <c r="J244" s="549">
        <v>50000</v>
      </c>
      <c r="K244" s="9"/>
      <c r="L244" s="9"/>
      <c r="M244" s="7"/>
      <c r="N244" s="7"/>
    </row>
    <row r="245" spans="1:14" x14ac:dyDescent="0.25">
      <c r="A245" s="626" t="s">
        <v>171</v>
      </c>
      <c r="B245" s="626"/>
      <c r="C245" s="220"/>
      <c r="D245" s="936">
        <f>SUM(D242:D244)</f>
        <v>1807665.23</v>
      </c>
      <c r="E245" s="67">
        <f>SUM(E242:E244)</f>
        <v>2020275.21</v>
      </c>
      <c r="F245" s="550">
        <f>SUM(F242:F244)</f>
        <v>2194033.67</v>
      </c>
      <c r="G245" s="550">
        <f>SUM(G242:G244)</f>
        <v>2194033.67</v>
      </c>
      <c r="H245" s="550">
        <f>SUM(H242:H244)</f>
        <v>1830517.6</v>
      </c>
      <c r="I245" s="550">
        <f t="shared" ref="I245:J245" si="70">SUM(I242:I244)</f>
        <v>1716321.6</v>
      </c>
      <c r="J245" s="550">
        <f t="shared" si="70"/>
        <v>1745810.6</v>
      </c>
      <c r="K245" s="9"/>
      <c r="L245" s="9"/>
      <c r="M245" s="7"/>
      <c r="N245" s="7"/>
    </row>
    <row r="246" spans="1:14" x14ac:dyDescent="0.25">
      <c r="A246" s="220" t="s">
        <v>198</v>
      </c>
      <c r="B246" s="626"/>
      <c r="C246" s="93"/>
      <c r="D246" s="550">
        <v>15055.08</v>
      </c>
      <c r="E246" s="828">
        <v>17605.259999999998</v>
      </c>
      <c r="F246" s="550">
        <v>20940</v>
      </c>
      <c r="G246" s="550">
        <v>20940</v>
      </c>
      <c r="H246" s="550">
        <v>20940</v>
      </c>
      <c r="I246" s="550">
        <v>20940</v>
      </c>
      <c r="J246" s="550">
        <v>20940</v>
      </c>
      <c r="K246" s="9"/>
      <c r="L246" s="9"/>
      <c r="M246" s="7"/>
      <c r="N246" s="7"/>
    </row>
    <row r="247" spans="1:14" ht="14.25" customHeight="1" x14ac:dyDescent="0.25">
      <c r="A247" s="987" t="s">
        <v>192</v>
      </c>
      <c r="B247" s="977"/>
      <c r="C247" s="978"/>
      <c r="D247" s="843">
        <f>SUM(D245:D246)</f>
        <v>1822720.31</v>
      </c>
      <c r="E247" s="843">
        <f>E245+E246</f>
        <v>2037880.47</v>
      </c>
      <c r="F247" s="843">
        <f>SUM(F245:F246)</f>
        <v>2214973.67</v>
      </c>
      <c r="G247" s="843">
        <f>SUM(G245:G246)</f>
        <v>2214973.67</v>
      </c>
      <c r="H247" s="843">
        <f>SUM(H245:H246)</f>
        <v>1851457.6</v>
      </c>
      <c r="I247" s="843">
        <f t="shared" ref="I247:J247" si="71">SUM(I245:I246)</f>
        <v>1737261.6</v>
      </c>
      <c r="J247" s="843">
        <f t="shared" si="71"/>
        <v>1766750.6</v>
      </c>
      <c r="K247" s="9"/>
      <c r="L247" s="9"/>
      <c r="M247" s="7"/>
      <c r="N247" s="7"/>
    </row>
    <row r="248" spans="1:14" ht="12.75" customHeight="1" x14ac:dyDescent="0.25">
      <c r="A248" s="943"/>
      <c r="B248" s="944"/>
      <c r="C248" s="221"/>
      <c r="D248" s="551"/>
      <c r="E248" s="116"/>
      <c r="F248" s="551"/>
      <c r="G248" s="551"/>
      <c r="H248" s="551"/>
      <c r="I248" s="551"/>
      <c r="J248" s="551"/>
      <c r="K248" s="9"/>
      <c r="L248" s="9"/>
      <c r="M248" s="7"/>
      <c r="N248" s="7"/>
    </row>
    <row r="249" spans="1:14" x14ac:dyDescent="0.25">
      <c r="A249" s="973" t="s">
        <v>0</v>
      </c>
      <c r="B249" s="974"/>
      <c r="C249" s="975"/>
      <c r="D249" s="937">
        <f t="shared" ref="D249:J249" si="72">D182</f>
        <v>534965.2699999999</v>
      </c>
      <c r="E249" s="839">
        <f t="shared" si="72"/>
        <v>678774.17</v>
      </c>
      <c r="F249" s="934">
        <f t="shared" si="72"/>
        <v>723472.59999999986</v>
      </c>
      <c r="G249" s="934">
        <f t="shared" si="72"/>
        <v>723472.59999999986</v>
      </c>
      <c r="H249" s="934">
        <f t="shared" si="72"/>
        <v>595700.53</v>
      </c>
      <c r="I249" s="934">
        <f t="shared" si="72"/>
        <v>589539.13</v>
      </c>
      <c r="J249" s="934">
        <f t="shared" si="72"/>
        <v>589539.13</v>
      </c>
      <c r="K249" s="9"/>
      <c r="L249" s="9"/>
      <c r="M249" s="7"/>
      <c r="N249" s="7"/>
    </row>
    <row r="250" spans="1:14" ht="16.5" customHeight="1" x14ac:dyDescent="0.25">
      <c r="A250" s="945" t="s">
        <v>193</v>
      </c>
      <c r="B250" s="946"/>
      <c r="C250" s="228"/>
      <c r="D250" s="938">
        <f t="shared" ref="D250:J250" si="73">D228</f>
        <v>346503.22</v>
      </c>
      <c r="E250" s="840">
        <f t="shared" si="73"/>
        <v>376937.09</v>
      </c>
      <c r="F250" s="548">
        <f t="shared" si="73"/>
        <v>566624.47</v>
      </c>
      <c r="G250" s="548">
        <f t="shared" si="73"/>
        <v>566624.47</v>
      </c>
      <c r="H250" s="548">
        <f t="shared" si="73"/>
        <v>259000</v>
      </c>
      <c r="I250" s="548">
        <f t="shared" si="73"/>
        <v>83700</v>
      </c>
      <c r="J250" s="548">
        <f t="shared" si="73"/>
        <v>73000</v>
      </c>
      <c r="K250" s="9"/>
      <c r="L250" s="9"/>
      <c r="M250" s="7"/>
      <c r="N250" s="7"/>
    </row>
    <row r="251" spans="1:14" x14ac:dyDescent="0.25">
      <c r="A251" s="947" t="s">
        <v>194</v>
      </c>
      <c r="B251" s="948"/>
      <c r="C251" s="229"/>
      <c r="D251" s="939">
        <f>D239</f>
        <v>224179.3</v>
      </c>
      <c r="E251" s="841">
        <f>E239</f>
        <v>266541.62</v>
      </c>
      <c r="F251" s="549">
        <f>F239</f>
        <v>265973.2</v>
      </c>
      <c r="G251" s="549">
        <f>G239</f>
        <v>265973.2</v>
      </c>
      <c r="H251" s="549">
        <f>H239</f>
        <v>267688.17</v>
      </c>
      <c r="I251" s="549">
        <f t="shared" ref="I251:J251" si="74">I239</f>
        <v>268975.17</v>
      </c>
      <c r="J251" s="549">
        <f t="shared" si="74"/>
        <v>268975.17</v>
      </c>
      <c r="K251" s="9"/>
      <c r="L251" s="9"/>
      <c r="M251" s="7"/>
      <c r="N251" s="7"/>
    </row>
    <row r="252" spans="1:14" ht="16.5" customHeight="1" x14ac:dyDescent="0.25">
      <c r="A252" s="949" t="s">
        <v>195</v>
      </c>
      <c r="B252" s="950"/>
      <c r="C252" s="223"/>
      <c r="D252" s="940">
        <v>556493.93000000005</v>
      </c>
      <c r="E252" s="829">
        <v>588320.43999999994</v>
      </c>
      <c r="F252" s="550">
        <v>657458</v>
      </c>
      <c r="G252" s="550">
        <v>657458</v>
      </c>
      <c r="H252" s="550">
        <v>670839</v>
      </c>
      <c r="I252" s="550">
        <v>706530</v>
      </c>
      <c r="J252" s="550">
        <v>736018</v>
      </c>
      <c r="K252" s="9"/>
      <c r="L252" s="9"/>
      <c r="M252" s="7"/>
      <c r="N252" s="7"/>
    </row>
    <row r="253" spans="1:14" ht="15.75" customHeight="1" x14ac:dyDescent="0.25">
      <c r="A253" s="976" t="s">
        <v>196</v>
      </c>
      <c r="B253" s="977"/>
      <c r="C253" s="978"/>
      <c r="D253" s="842">
        <f>SUM(D249:D252)</f>
        <v>1662141.7199999997</v>
      </c>
      <c r="E253" s="842">
        <f>SUM(E249:E252)</f>
        <v>1910573.3199999998</v>
      </c>
      <c r="F253" s="842">
        <f t="shared" ref="F253" si="75">SUM(F249:F252)</f>
        <v>2213528.2699999996</v>
      </c>
      <c r="G253" s="842">
        <f>SUM(G249:G252)</f>
        <v>2213528.2699999996</v>
      </c>
      <c r="H253" s="842">
        <f>SUM(H249:H252)</f>
        <v>1793227.7</v>
      </c>
      <c r="I253" s="842">
        <f t="shared" ref="I253:J253" si="76">SUM(I249:I252)</f>
        <v>1648744.3</v>
      </c>
      <c r="J253" s="842">
        <f t="shared" si="76"/>
        <v>1667532.3</v>
      </c>
      <c r="K253" s="9"/>
      <c r="L253" s="9"/>
      <c r="M253" s="7"/>
      <c r="N253" s="7"/>
    </row>
    <row r="254" spans="1:14" x14ac:dyDescent="0.25">
      <c r="A254" s="951" t="s">
        <v>197</v>
      </c>
      <c r="B254" s="952"/>
      <c r="C254" s="230"/>
      <c r="D254" s="844">
        <f>D247-D253</f>
        <v>160578.59000000032</v>
      </c>
      <c r="E254" s="844">
        <f>E247-E253</f>
        <v>127307.15000000014</v>
      </c>
      <c r="F254" s="844">
        <f t="shared" ref="F254" si="77">F247-F253</f>
        <v>1445.4000000003725</v>
      </c>
      <c r="G254" s="844">
        <f>G247-G253</f>
        <v>1445.4000000003725</v>
      </c>
      <c r="H254" s="844">
        <f>H247-H253</f>
        <v>58229.90000000014</v>
      </c>
      <c r="I254" s="844">
        <f t="shared" ref="I254:J254" si="78">I247-I253</f>
        <v>88517.300000000047</v>
      </c>
      <c r="J254" s="844">
        <f t="shared" si="78"/>
        <v>99218.300000000047</v>
      </c>
      <c r="K254" s="9"/>
      <c r="L254" s="9"/>
      <c r="M254" s="7"/>
      <c r="N254" s="7"/>
    </row>
    <row r="255" spans="1:14" x14ac:dyDescent="0.25">
      <c r="A255" s="17"/>
      <c r="B255" s="23"/>
      <c r="C255" s="192"/>
      <c r="D255" s="24"/>
      <c r="E255" s="824"/>
      <c r="F255" s="837"/>
      <c r="H255" s="181"/>
      <c r="I255" s="615"/>
      <c r="J255" s="615"/>
      <c r="K255" s="9"/>
      <c r="L255" s="9"/>
      <c r="M255" s="7"/>
      <c r="N255" s="7"/>
    </row>
    <row r="256" spans="1:14" x14ac:dyDescent="0.25">
      <c r="A256" s="17"/>
      <c r="B256" s="23"/>
      <c r="C256" s="192"/>
      <c r="D256" s="25"/>
      <c r="G256" s="181"/>
      <c r="H256" s="181"/>
      <c r="I256" s="615"/>
      <c r="J256" s="615"/>
      <c r="K256" s="9"/>
      <c r="L256" s="9"/>
      <c r="M256" s="7"/>
      <c r="N256" s="7"/>
    </row>
    <row r="257" spans="1:14" x14ac:dyDescent="0.25">
      <c r="A257" s="22"/>
      <c r="B257" s="21"/>
      <c r="C257" s="192"/>
      <c r="D257" s="24"/>
      <c r="E257" s="9"/>
      <c r="F257" s="928"/>
      <c r="G257" s="181"/>
      <c r="H257" s="615"/>
      <c r="I257" s="615"/>
      <c r="J257" s="615"/>
      <c r="K257" s="9"/>
      <c r="L257" s="9"/>
      <c r="M257" s="7"/>
      <c r="N257" s="7"/>
    </row>
    <row r="258" spans="1:14" x14ac:dyDescent="0.25">
      <c r="A258" s="22"/>
      <c r="B258" s="21"/>
      <c r="C258" s="192"/>
      <c r="D258" s="24"/>
      <c r="E258" s="222"/>
      <c r="F258" s="928"/>
      <c r="G258" s="181"/>
      <c r="H258" s="615"/>
      <c r="I258" s="615"/>
      <c r="J258" s="615"/>
      <c r="K258" s="9"/>
      <c r="L258" s="9"/>
      <c r="M258" s="7"/>
      <c r="N258" s="7"/>
    </row>
    <row r="259" spans="1:14" x14ac:dyDescent="0.25">
      <c r="A259" s="22"/>
      <c r="B259" s="21"/>
      <c r="C259" s="192"/>
      <c r="D259" s="24"/>
      <c r="E259" s="222"/>
      <c r="F259" s="181"/>
      <c r="G259" s="181"/>
      <c r="H259" s="929"/>
      <c r="I259" s="615"/>
      <c r="J259" s="615"/>
      <c r="K259" s="9"/>
      <c r="L259" s="9"/>
      <c r="M259" s="7"/>
      <c r="N259" s="7"/>
    </row>
    <row r="260" spans="1:14" x14ac:dyDescent="0.25">
      <c r="A260" s="22"/>
      <c r="B260" s="21"/>
      <c r="C260" s="192"/>
      <c r="D260" s="26"/>
      <c r="E260" s="222"/>
      <c r="F260" s="181"/>
      <c r="G260" s="181"/>
      <c r="H260" s="181"/>
      <c r="I260" s="615"/>
      <c r="J260" s="615"/>
      <c r="K260" s="9"/>
      <c r="L260" s="9"/>
      <c r="M260" s="7"/>
      <c r="N260" s="7"/>
    </row>
    <row r="261" spans="1:14" x14ac:dyDescent="0.25">
      <c r="A261" s="17"/>
      <c r="B261" s="23"/>
      <c r="C261" s="193"/>
      <c r="D261" s="27"/>
      <c r="E261" s="224"/>
      <c r="F261" s="928"/>
      <c r="G261" s="181"/>
      <c r="H261" s="615"/>
      <c r="I261" s="615"/>
      <c r="J261" s="615"/>
      <c r="K261" s="9"/>
      <c r="L261" s="9"/>
      <c r="M261" s="7"/>
      <c r="N261" s="7"/>
    </row>
    <row r="262" spans="1:14" x14ac:dyDescent="0.25">
      <c r="A262" s="6"/>
      <c r="B262" s="23"/>
      <c r="C262" s="193"/>
      <c r="D262" s="27"/>
      <c r="E262" s="222"/>
      <c r="F262" s="928"/>
      <c r="G262" s="181"/>
      <c r="H262" s="615"/>
      <c r="I262" s="615"/>
      <c r="J262" s="615"/>
      <c r="K262" s="9"/>
      <c r="L262" s="9"/>
      <c r="M262" s="7"/>
      <c r="N262" s="7"/>
    </row>
    <row r="263" spans="1:14" x14ac:dyDescent="0.25">
      <c r="A263" s="9"/>
      <c r="B263" s="9"/>
      <c r="C263" s="181"/>
      <c r="D263" s="27"/>
      <c r="E263" s="837"/>
      <c r="F263" s="181"/>
      <c r="G263" s="181"/>
      <c r="H263" s="929"/>
      <c r="I263" s="615"/>
      <c r="J263" s="615"/>
      <c r="K263" s="9"/>
      <c r="L263" s="9"/>
      <c r="M263" s="7"/>
      <c r="N263" s="7"/>
    </row>
    <row r="264" spans="1:14" x14ac:dyDescent="0.25">
      <c r="C264" s="928"/>
      <c r="D264" s="28"/>
      <c r="E264" s="222"/>
      <c r="F264" s="181"/>
      <c r="G264" s="181"/>
      <c r="H264" s="181"/>
      <c r="I264" s="615"/>
      <c r="J264" s="615"/>
      <c r="K264" s="9"/>
      <c r="L264" s="9"/>
      <c r="M264" s="7"/>
      <c r="N264" s="7"/>
    </row>
    <row r="265" spans="1:14" x14ac:dyDescent="0.25">
      <c r="C265" s="928"/>
      <c r="D265" s="27"/>
      <c r="E265" s="222"/>
      <c r="F265" s="928"/>
      <c r="G265" s="181"/>
      <c r="H265" s="929"/>
      <c r="I265" s="615"/>
      <c r="J265" s="615"/>
      <c r="K265" s="9"/>
      <c r="L265" s="9"/>
      <c r="M265" s="7"/>
      <c r="N265" s="7"/>
    </row>
    <row r="266" spans="1:14" x14ac:dyDescent="0.25">
      <c r="C266" s="928"/>
      <c r="D266" s="28"/>
      <c r="E266" s="222"/>
      <c r="F266" s="181"/>
      <c r="G266" s="181"/>
      <c r="H266" s="181"/>
      <c r="I266" s="615"/>
      <c r="J266" s="615"/>
      <c r="K266" s="9"/>
      <c r="L266" s="9"/>
      <c r="M266" s="7"/>
      <c r="N266" s="7"/>
    </row>
    <row r="267" spans="1:14" x14ac:dyDescent="0.25">
      <c r="C267" s="928"/>
      <c r="D267" s="27"/>
      <c r="E267" s="222"/>
      <c r="F267" s="181"/>
      <c r="G267" s="181"/>
      <c r="H267" s="181"/>
      <c r="I267" s="615"/>
      <c r="J267" s="615"/>
      <c r="K267" s="9"/>
      <c r="L267" s="9"/>
      <c r="M267" s="7"/>
      <c r="N267" s="7"/>
    </row>
    <row r="268" spans="1:14" x14ac:dyDescent="0.25">
      <c r="C268" s="928"/>
      <c r="D268" s="27"/>
      <c r="E268" s="222"/>
      <c r="F268" s="181"/>
      <c r="G268" s="181"/>
      <c r="H268" s="181"/>
      <c r="I268" s="615"/>
      <c r="J268" s="615"/>
      <c r="K268" s="9"/>
      <c r="L268" s="9"/>
      <c r="M268" s="7"/>
      <c r="N268" s="7"/>
    </row>
    <row r="269" spans="1:14" x14ac:dyDescent="0.25">
      <c r="C269" s="928"/>
      <c r="D269" s="27"/>
      <c r="E269" s="838"/>
      <c r="F269" s="181"/>
      <c r="G269" s="181"/>
      <c r="H269" s="181"/>
      <c r="I269" s="615"/>
      <c r="J269" s="615"/>
      <c r="K269" s="9"/>
      <c r="L269" s="9"/>
      <c r="M269" s="7"/>
      <c r="N269" s="7"/>
    </row>
    <row r="270" spans="1:14" x14ac:dyDescent="0.25">
      <c r="C270" s="928"/>
      <c r="D270" s="27"/>
      <c r="E270" s="837"/>
      <c r="F270" s="181"/>
      <c r="G270" s="181"/>
      <c r="H270" s="181"/>
      <c r="I270" s="615"/>
      <c r="J270" s="615"/>
      <c r="K270" s="9"/>
      <c r="L270" s="9"/>
      <c r="M270" s="7"/>
      <c r="N270" s="7"/>
    </row>
    <row r="271" spans="1:14" x14ac:dyDescent="0.25">
      <c r="C271" s="928"/>
      <c r="D271" s="28"/>
      <c r="E271" s="9"/>
      <c r="F271" s="181"/>
      <c r="G271" s="181"/>
      <c r="H271" s="181"/>
      <c r="I271" s="615"/>
      <c r="J271" s="615"/>
      <c r="K271" s="9"/>
      <c r="L271" s="9"/>
      <c r="M271" s="7"/>
      <c r="N271" s="7"/>
    </row>
    <row r="272" spans="1:14" x14ac:dyDescent="0.25">
      <c r="C272" s="928"/>
      <c r="D272" s="28"/>
      <c r="E272" s="9"/>
      <c r="F272" s="181"/>
      <c r="G272" s="181"/>
      <c r="H272" s="181"/>
      <c r="I272" s="615"/>
      <c r="J272" s="615"/>
      <c r="K272" s="9"/>
      <c r="L272" s="9"/>
      <c r="M272" s="7"/>
      <c r="N272" s="7"/>
    </row>
    <row r="273" spans="3:14" x14ac:dyDescent="0.25">
      <c r="C273" s="928"/>
      <c r="D273" s="24"/>
      <c r="E273" s="7"/>
      <c r="F273" s="181"/>
      <c r="G273" s="181"/>
      <c r="H273" s="181"/>
      <c r="I273" s="615"/>
      <c r="J273" s="615"/>
      <c r="K273" s="9"/>
      <c r="L273" s="9"/>
      <c r="M273" s="7"/>
      <c r="N273" s="7"/>
    </row>
    <row r="274" spans="3:14" x14ac:dyDescent="0.25">
      <c r="C274" s="928"/>
      <c r="D274" s="875"/>
      <c r="E274" s="10"/>
      <c r="F274" s="181"/>
      <c r="G274" s="181"/>
      <c r="H274" s="181"/>
      <c r="I274" s="615"/>
      <c r="J274" s="615"/>
      <c r="K274" s="9"/>
      <c r="L274" s="9"/>
      <c r="M274" s="7"/>
      <c r="N274" s="7"/>
    </row>
    <row r="275" spans="3:14" x14ac:dyDescent="0.25">
      <c r="C275" s="928"/>
      <c r="D275" s="875"/>
      <c r="E275" s="9"/>
      <c r="F275" s="181"/>
      <c r="G275" s="181"/>
      <c r="H275" s="181"/>
      <c r="I275" s="615"/>
      <c r="J275" s="615"/>
      <c r="K275" s="9"/>
      <c r="L275" s="9"/>
      <c r="M275" s="7"/>
      <c r="N275" s="7"/>
    </row>
    <row r="276" spans="3:14" x14ac:dyDescent="0.25">
      <c r="C276" s="928"/>
      <c r="D276" s="875"/>
      <c r="E276" s="9"/>
      <c r="F276" s="181"/>
      <c r="G276" s="181"/>
      <c r="H276" s="181"/>
      <c r="I276" s="615"/>
      <c r="J276" s="615"/>
      <c r="K276" s="9"/>
      <c r="L276" s="9"/>
      <c r="M276" s="7"/>
      <c r="N276" s="7"/>
    </row>
    <row r="277" spans="3:14" x14ac:dyDescent="0.25">
      <c r="C277" s="928"/>
      <c r="D277" s="875"/>
      <c r="E277" s="9"/>
      <c r="F277" s="181"/>
      <c r="G277" s="181"/>
      <c r="H277" s="181"/>
      <c r="I277" s="615"/>
      <c r="J277" s="615"/>
      <c r="K277" s="9"/>
      <c r="L277" s="9"/>
      <c r="M277" s="7"/>
      <c r="N277" s="7"/>
    </row>
    <row r="278" spans="3:14" x14ac:dyDescent="0.25">
      <c r="C278" s="928"/>
      <c r="D278" s="875"/>
      <c r="E278" s="7"/>
      <c r="F278" s="181"/>
      <c r="G278" s="181"/>
      <c r="H278" s="181"/>
      <c r="I278" s="615"/>
      <c r="J278" s="615"/>
      <c r="K278" s="9"/>
      <c r="L278" s="9"/>
      <c r="M278" s="7"/>
      <c r="N278" s="7"/>
    </row>
    <row r="279" spans="3:14" x14ac:dyDescent="0.25">
      <c r="C279" s="928"/>
      <c r="D279" s="875"/>
      <c r="E279" s="9"/>
      <c r="F279" s="181"/>
      <c r="G279" s="181"/>
      <c r="H279" s="181"/>
      <c r="I279" s="615"/>
      <c r="J279" s="615"/>
      <c r="K279" s="9"/>
      <c r="L279" s="9"/>
      <c r="M279" s="7"/>
      <c r="N279" s="7"/>
    </row>
    <row r="280" spans="3:14" x14ac:dyDescent="0.25">
      <c r="C280" s="928"/>
      <c r="D280" s="875"/>
      <c r="E280" s="9"/>
      <c r="F280" s="928"/>
      <c r="G280" s="181"/>
      <c r="H280" s="181"/>
      <c r="I280" s="615"/>
      <c r="J280" s="615"/>
      <c r="K280" s="9"/>
      <c r="L280" s="9"/>
      <c r="M280" s="7"/>
      <c r="N280" s="7"/>
    </row>
    <row r="281" spans="3:14" x14ac:dyDescent="0.25">
      <c r="C281" s="928"/>
      <c r="D281" s="875"/>
      <c r="E281" s="9"/>
      <c r="F281" s="181"/>
      <c r="G281" s="181"/>
      <c r="H281" s="181"/>
      <c r="I281" s="615"/>
      <c r="J281" s="615"/>
      <c r="K281" s="9"/>
      <c r="L281" s="9"/>
      <c r="M281" s="7"/>
      <c r="N281" s="7"/>
    </row>
    <row r="282" spans="3:14" x14ac:dyDescent="0.25">
      <c r="C282" s="928"/>
      <c r="D282" s="875"/>
      <c r="E282" s="7"/>
      <c r="F282" s="181"/>
      <c r="G282" s="181"/>
      <c r="H282" s="181"/>
      <c r="I282" s="615"/>
      <c r="J282" s="615"/>
      <c r="K282" s="9"/>
      <c r="L282" s="9"/>
      <c r="M282" s="7"/>
      <c r="N282" s="7"/>
    </row>
    <row r="283" spans="3:14" x14ac:dyDescent="0.25">
      <c r="C283" s="928"/>
      <c r="D283" s="875"/>
      <c r="E283" s="7"/>
      <c r="F283" s="181"/>
      <c r="G283" s="181"/>
      <c r="H283" s="181"/>
      <c r="I283" s="615"/>
      <c r="J283" s="615"/>
      <c r="K283" s="9"/>
      <c r="L283" s="9"/>
      <c r="M283" s="7"/>
      <c r="N283" s="7"/>
    </row>
    <row r="284" spans="3:14" x14ac:dyDescent="0.25">
      <c r="C284" s="928"/>
      <c r="D284" s="875"/>
      <c r="E284" s="7"/>
      <c r="F284" s="181"/>
      <c r="G284" s="181"/>
      <c r="H284" s="181"/>
      <c r="I284" s="615"/>
      <c r="J284" s="615"/>
      <c r="K284" s="9"/>
      <c r="L284" s="9"/>
      <c r="M284" s="7"/>
      <c r="N284" s="7"/>
    </row>
    <row r="285" spans="3:14" x14ac:dyDescent="0.25">
      <c r="C285" s="928"/>
      <c r="D285" s="875"/>
      <c r="E285" s="9"/>
      <c r="F285" s="181"/>
      <c r="G285" s="181"/>
      <c r="H285" s="181"/>
      <c r="I285" s="615"/>
      <c r="J285" s="615"/>
      <c r="K285" s="9"/>
      <c r="L285" s="9"/>
      <c r="M285" s="7"/>
      <c r="N285" s="7"/>
    </row>
    <row r="286" spans="3:14" x14ac:dyDescent="0.25">
      <c r="C286" s="928"/>
      <c r="D286" s="875"/>
      <c r="E286" s="9"/>
      <c r="F286" s="181"/>
      <c r="G286" s="181"/>
      <c r="H286" s="181"/>
      <c r="I286" s="615"/>
      <c r="J286" s="615"/>
      <c r="K286" s="9"/>
      <c r="L286" s="9"/>
      <c r="M286" s="7"/>
      <c r="N286" s="7"/>
    </row>
    <row r="287" spans="3:14" x14ac:dyDescent="0.25">
      <c r="C287" s="928"/>
      <c r="D287" s="875"/>
      <c r="E287" s="9"/>
      <c r="F287" s="181"/>
      <c r="G287" s="181"/>
      <c r="H287" s="181"/>
      <c r="I287" s="615"/>
      <c r="J287" s="615"/>
      <c r="K287" s="9"/>
      <c r="L287" s="9"/>
      <c r="M287" s="7"/>
      <c r="N287" s="7"/>
    </row>
    <row r="288" spans="3:14" x14ac:dyDescent="0.25">
      <c r="C288" s="928"/>
      <c r="D288" s="875"/>
      <c r="E288" s="9"/>
      <c r="F288" s="181"/>
      <c r="G288" s="181"/>
      <c r="H288" s="181"/>
      <c r="I288" s="615"/>
      <c r="J288" s="615"/>
      <c r="K288" s="9"/>
      <c r="L288" s="9"/>
      <c r="M288" s="7"/>
      <c r="N288" s="7"/>
    </row>
    <row r="289" spans="1:14" x14ac:dyDescent="0.25">
      <c r="A289" s="30"/>
      <c r="B289" s="12"/>
      <c r="C289" s="194"/>
      <c r="D289" s="31"/>
      <c r="E289" s="9"/>
      <c r="F289" s="181"/>
      <c r="G289" s="181"/>
      <c r="H289" s="181"/>
      <c r="I289" s="615"/>
      <c r="J289" s="615"/>
      <c r="K289" s="9"/>
      <c r="L289" s="9"/>
      <c r="M289" s="7"/>
      <c r="N289" s="7"/>
    </row>
    <row r="290" spans="1:14" x14ac:dyDescent="0.25">
      <c r="A290" s="30"/>
      <c r="B290" s="12"/>
      <c r="C290" s="194"/>
      <c r="D290" s="31"/>
      <c r="E290" s="9"/>
      <c r="F290" s="181"/>
      <c r="G290" s="181"/>
      <c r="H290" s="181"/>
      <c r="I290" s="615"/>
      <c r="J290" s="615"/>
      <c r="K290" s="9"/>
      <c r="L290" s="9"/>
      <c r="M290" s="7"/>
      <c r="N290" s="7"/>
    </row>
    <row r="291" spans="1:14" x14ac:dyDescent="0.25">
      <c r="A291" s="30"/>
      <c r="B291" s="12"/>
      <c r="C291" s="194"/>
      <c r="D291" s="31"/>
      <c r="E291" s="9"/>
      <c r="F291" s="181"/>
      <c r="G291" s="181"/>
      <c r="H291" s="181"/>
      <c r="I291" s="615"/>
      <c r="J291" s="615"/>
      <c r="K291" s="9"/>
      <c r="L291" s="9"/>
      <c r="M291" s="7"/>
      <c r="N291" s="7"/>
    </row>
    <row r="292" spans="1:14" x14ac:dyDescent="0.25">
      <c r="A292" s="30"/>
      <c r="B292" s="12"/>
      <c r="C292" s="194"/>
      <c r="D292" s="31"/>
      <c r="E292" s="9"/>
      <c r="F292" s="181"/>
      <c r="G292" s="181"/>
      <c r="H292" s="181"/>
      <c r="I292" s="615"/>
      <c r="J292" s="615"/>
      <c r="K292" s="9"/>
      <c r="L292" s="9"/>
      <c r="M292" s="7"/>
      <c r="N292" s="7"/>
    </row>
    <row r="293" spans="1:14" x14ac:dyDescent="0.25">
      <c r="A293" s="32"/>
      <c r="B293" s="12"/>
      <c r="C293" s="194"/>
      <c r="D293" s="31"/>
      <c r="E293" s="20"/>
      <c r="F293" s="181"/>
      <c r="G293" s="181"/>
      <c r="H293" s="181"/>
      <c r="I293" s="615"/>
      <c r="J293" s="615"/>
      <c r="K293" s="9"/>
      <c r="L293" s="9"/>
      <c r="M293" s="7"/>
      <c r="N293" s="7"/>
    </row>
    <row r="294" spans="1:14" x14ac:dyDescent="0.25">
      <c r="A294" s="32"/>
      <c r="B294" s="33"/>
      <c r="C294" s="34"/>
      <c r="D294" s="35"/>
      <c r="E294" s="9"/>
      <c r="F294" s="181"/>
      <c r="G294" s="181"/>
      <c r="H294" s="181"/>
      <c r="I294" s="615"/>
      <c r="J294" s="615"/>
      <c r="K294" s="9"/>
      <c r="L294" s="9"/>
      <c r="M294" s="7"/>
      <c r="N294" s="7"/>
    </row>
    <row r="295" spans="1:14" x14ac:dyDescent="0.25">
      <c r="A295" s="30"/>
      <c r="B295" s="36"/>
      <c r="C295" s="194"/>
      <c r="D295" s="31"/>
      <c r="E295" s="9"/>
      <c r="F295" s="181"/>
      <c r="G295" s="181"/>
      <c r="H295" s="181"/>
      <c r="I295" s="615"/>
      <c r="J295" s="615"/>
      <c r="K295" s="9"/>
      <c r="L295" s="9"/>
      <c r="M295" s="7"/>
      <c r="N295" s="7"/>
    </row>
    <row r="296" spans="1:14" x14ac:dyDescent="0.25">
      <c r="A296" s="30"/>
      <c r="B296" s="12"/>
      <c r="C296" s="194"/>
      <c r="D296" s="31"/>
      <c r="E296" s="9"/>
      <c r="F296" s="181"/>
      <c r="G296" s="181"/>
      <c r="H296" s="181"/>
      <c r="I296" s="615"/>
      <c r="J296" s="615"/>
      <c r="K296" s="9"/>
      <c r="L296" s="9"/>
      <c r="M296" s="7"/>
      <c r="N296" s="7"/>
    </row>
    <row r="297" spans="1:14" x14ac:dyDescent="0.25">
      <c r="A297" s="9"/>
      <c r="B297" s="9"/>
      <c r="C297" s="181"/>
      <c r="D297" s="24"/>
      <c r="E297" s="9"/>
      <c r="F297" s="181"/>
      <c r="G297" s="181"/>
      <c r="H297" s="181"/>
      <c r="I297" s="615"/>
      <c r="J297" s="615"/>
      <c r="K297" s="9"/>
      <c r="L297" s="9"/>
      <c r="M297" s="7"/>
      <c r="N297" s="7"/>
    </row>
    <row r="298" spans="1:14" x14ac:dyDescent="0.25">
      <c r="A298" s="9"/>
      <c r="B298" s="9"/>
      <c r="C298" s="181"/>
      <c r="D298" s="24"/>
      <c r="E298" s="9"/>
      <c r="F298" s="181"/>
      <c r="G298" s="181"/>
      <c r="H298" s="181"/>
      <c r="I298" s="615"/>
      <c r="J298" s="615"/>
      <c r="K298" s="9"/>
      <c r="L298" s="9"/>
      <c r="M298" s="7"/>
      <c r="N298" s="7"/>
    </row>
    <row r="299" spans="1:14" x14ac:dyDescent="0.25">
      <c r="A299" s="9"/>
      <c r="B299" s="9"/>
      <c r="C299" s="181"/>
      <c r="D299" s="24"/>
      <c r="E299" s="9"/>
      <c r="F299" s="181"/>
      <c r="G299" s="181"/>
      <c r="H299" s="181"/>
      <c r="I299" s="615"/>
      <c r="J299" s="615"/>
      <c r="K299" s="9"/>
      <c r="L299" s="9"/>
      <c r="M299" s="7"/>
      <c r="N299" s="7"/>
    </row>
    <row r="300" spans="1:14" x14ac:dyDescent="0.25">
      <c r="A300" s="9"/>
      <c r="B300" s="9"/>
      <c r="C300" s="181"/>
      <c r="D300" s="24"/>
      <c r="E300" s="9"/>
      <c r="F300" s="181"/>
      <c r="G300" s="181"/>
      <c r="H300" s="181"/>
      <c r="I300" s="615"/>
      <c r="J300" s="615"/>
      <c r="K300" s="9"/>
      <c r="L300" s="9"/>
      <c r="M300" s="7"/>
      <c r="N300" s="7"/>
    </row>
    <row r="301" spans="1:14" x14ac:dyDescent="0.25">
      <c r="A301" s="9"/>
      <c r="B301" s="9"/>
      <c r="C301" s="181"/>
      <c r="D301" s="24"/>
      <c r="F301" s="181"/>
      <c r="G301" s="181"/>
      <c r="H301" s="181"/>
      <c r="I301" s="615"/>
      <c r="J301" s="615"/>
      <c r="K301" s="9"/>
      <c r="L301" s="9"/>
      <c r="M301" s="7"/>
      <c r="N301" s="7"/>
    </row>
    <row r="302" spans="1:14" x14ac:dyDescent="0.25">
      <c r="B302" s="8"/>
      <c r="C302" s="191"/>
      <c r="D302" s="37"/>
      <c r="E302" s="9"/>
      <c r="F302" s="181"/>
      <c r="G302" s="181"/>
      <c r="H302" s="181"/>
      <c r="I302" s="615"/>
      <c r="J302" s="615"/>
      <c r="K302" s="9"/>
      <c r="L302" s="9"/>
      <c r="M302" s="7"/>
      <c r="N302" s="7"/>
    </row>
    <row r="303" spans="1:14" x14ac:dyDescent="0.25">
      <c r="B303" s="8"/>
      <c r="C303" s="191"/>
      <c r="D303" s="37"/>
      <c r="E303" s="9"/>
      <c r="F303" s="181"/>
      <c r="G303" s="181"/>
      <c r="H303" s="181"/>
      <c r="I303" s="615"/>
      <c r="J303" s="615"/>
      <c r="K303" s="9"/>
      <c r="L303" s="9"/>
      <c r="M303" s="7"/>
      <c r="N303" s="7"/>
    </row>
    <row r="304" spans="1:14" x14ac:dyDescent="0.25">
      <c r="B304" s="8"/>
      <c r="C304" s="191"/>
      <c r="D304" s="37"/>
      <c r="E304" s="9"/>
      <c r="F304" s="181"/>
      <c r="G304" s="181"/>
      <c r="H304" s="181"/>
      <c r="I304" s="615"/>
      <c r="J304" s="615"/>
      <c r="K304" s="9"/>
      <c r="L304" s="9"/>
      <c r="M304" s="7"/>
      <c r="N304" s="7"/>
    </row>
    <row r="305" spans="1:14" x14ac:dyDescent="0.25">
      <c r="A305" s="38"/>
      <c r="B305" s="12"/>
      <c r="C305" s="195"/>
      <c r="D305" s="39"/>
      <c r="E305" s="9"/>
      <c r="F305" s="181"/>
      <c r="G305" s="181"/>
      <c r="H305" s="181"/>
      <c r="I305" s="615"/>
      <c r="J305" s="615"/>
      <c r="K305" s="9"/>
      <c r="L305" s="9"/>
      <c r="M305" s="7"/>
      <c r="N305" s="7"/>
    </row>
    <row r="306" spans="1:14" x14ac:dyDescent="0.25">
      <c r="A306" s="38"/>
      <c r="B306" s="12"/>
      <c r="C306" s="196"/>
      <c r="D306" s="40"/>
      <c r="E306" s="9"/>
      <c r="F306" s="181"/>
      <c r="G306" s="181"/>
      <c r="H306" s="181"/>
      <c r="I306" s="615"/>
      <c r="J306" s="615"/>
      <c r="K306" s="9"/>
      <c r="L306" s="9"/>
      <c r="M306" s="7"/>
      <c r="N306" s="7"/>
    </row>
    <row r="307" spans="1:14" x14ac:dyDescent="0.25">
      <c r="A307" s="38"/>
      <c r="B307" s="12"/>
      <c r="C307" s="197"/>
      <c r="D307" s="41"/>
      <c r="E307" s="9"/>
      <c r="F307" s="181"/>
      <c r="G307" s="181"/>
      <c r="H307" s="181"/>
      <c r="I307" s="615"/>
      <c r="J307" s="615"/>
      <c r="K307" s="9"/>
      <c r="L307" s="9"/>
      <c r="M307" s="7"/>
      <c r="N307" s="7"/>
    </row>
    <row r="308" spans="1:14" x14ac:dyDescent="0.25">
      <c r="A308" s="38"/>
      <c r="B308" s="12"/>
      <c r="C308" s="197"/>
      <c r="D308" s="41"/>
      <c r="E308" s="9"/>
      <c r="F308" s="181"/>
      <c r="G308" s="181"/>
      <c r="H308" s="181"/>
      <c r="I308" s="615"/>
      <c r="J308" s="615"/>
      <c r="K308" s="9"/>
      <c r="L308" s="9"/>
      <c r="M308" s="7"/>
      <c r="N308" s="7"/>
    </row>
    <row r="309" spans="1:14" x14ac:dyDescent="0.25">
      <c r="A309" s="38"/>
      <c r="B309" s="12"/>
      <c r="C309" s="197"/>
      <c r="D309" s="41"/>
      <c r="E309" s="9"/>
      <c r="F309" s="181"/>
      <c r="G309" s="181"/>
      <c r="H309" s="181"/>
      <c r="I309" s="615"/>
      <c r="J309" s="615"/>
      <c r="K309" s="9"/>
      <c r="L309" s="9"/>
      <c r="M309" s="7"/>
      <c r="N309" s="7"/>
    </row>
    <row r="310" spans="1:14" x14ac:dyDescent="0.25">
      <c r="A310" s="38"/>
      <c r="B310" s="12"/>
      <c r="C310" s="197"/>
      <c r="D310" s="41"/>
      <c r="E310" s="9"/>
      <c r="F310" s="181"/>
      <c r="G310" s="181"/>
      <c r="H310" s="181"/>
      <c r="I310" s="615"/>
      <c r="J310" s="615"/>
      <c r="K310" s="9"/>
      <c r="L310" s="9"/>
      <c r="M310" s="7"/>
      <c r="N310" s="7"/>
    </row>
    <row r="311" spans="1:14" x14ac:dyDescent="0.25">
      <c r="E311" s="9"/>
      <c r="F311" s="181"/>
      <c r="G311" s="181"/>
      <c r="H311" s="181"/>
      <c r="I311" s="615"/>
      <c r="J311" s="615"/>
      <c r="K311" s="9"/>
      <c r="L311" s="9"/>
      <c r="M311" s="7"/>
      <c r="N311" s="7"/>
    </row>
    <row r="312" spans="1:14" x14ac:dyDescent="0.25">
      <c r="E312" s="9"/>
      <c r="F312" s="181"/>
      <c r="G312" s="181"/>
      <c r="H312" s="181"/>
      <c r="I312" s="615"/>
      <c r="J312" s="615"/>
      <c r="K312" s="9"/>
      <c r="L312" s="9"/>
      <c r="M312" s="7"/>
      <c r="N312" s="7"/>
    </row>
    <row r="313" spans="1:14" x14ac:dyDescent="0.25">
      <c r="E313" s="9"/>
      <c r="F313" s="181"/>
      <c r="G313" s="181"/>
      <c r="H313" s="181"/>
      <c r="I313" s="615"/>
      <c r="J313" s="615"/>
      <c r="K313" s="9"/>
      <c r="L313" s="9"/>
      <c r="M313" s="7"/>
      <c r="N313" s="7"/>
    </row>
    <row r="314" spans="1:14" x14ac:dyDescent="0.25">
      <c r="F314" s="181"/>
      <c r="G314" s="181"/>
      <c r="H314" s="181"/>
      <c r="I314" s="615"/>
      <c r="J314" s="615"/>
      <c r="K314" s="9"/>
      <c r="L314" s="9"/>
      <c r="M314" s="7"/>
      <c r="N314" s="7"/>
    </row>
    <row r="315" spans="1:14" x14ac:dyDescent="0.25">
      <c r="F315" s="181"/>
      <c r="G315" s="181"/>
      <c r="H315" s="181"/>
      <c r="I315" s="615"/>
      <c r="J315" s="615"/>
      <c r="K315" s="9"/>
      <c r="L315" s="9"/>
      <c r="M315" s="7"/>
      <c r="N315" s="7"/>
    </row>
    <row r="316" spans="1:14" x14ac:dyDescent="0.25">
      <c r="E316" s="9"/>
      <c r="F316" s="181"/>
      <c r="G316" s="181"/>
      <c r="H316" s="181"/>
      <c r="I316" s="615"/>
      <c r="J316" s="615"/>
      <c r="K316" s="9"/>
      <c r="L316" s="9"/>
      <c r="M316" s="7"/>
      <c r="N316" s="7"/>
    </row>
    <row r="317" spans="1:14" x14ac:dyDescent="0.25">
      <c r="E317" s="9"/>
      <c r="F317" s="181"/>
      <c r="G317" s="181"/>
      <c r="H317" s="181"/>
      <c r="I317" s="615"/>
      <c r="J317" s="615"/>
      <c r="K317" s="9"/>
      <c r="L317" s="9"/>
      <c r="M317" s="7"/>
      <c r="N317" s="7"/>
    </row>
    <row r="318" spans="1:14" x14ac:dyDescent="0.25">
      <c r="E318" s="9"/>
      <c r="F318" s="181"/>
      <c r="G318" s="181"/>
      <c r="H318" s="181"/>
      <c r="I318" s="615"/>
      <c r="J318" s="615"/>
      <c r="K318" s="9"/>
      <c r="L318" s="9"/>
      <c r="M318" s="7"/>
      <c r="N318" s="7"/>
    </row>
    <row r="319" spans="1:14" x14ac:dyDescent="0.25">
      <c r="A319" s="38"/>
      <c r="B319" s="12"/>
      <c r="C319" s="197"/>
      <c r="D319" s="41"/>
      <c r="E319" s="9"/>
      <c r="F319" s="181"/>
      <c r="G319" s="181"/>
      <c r="H319" s="181"/>
      <c r="I319" s="615"/>
      <c r="J319" s="615"/>
      <c r="K319" s="9"/>
      <c r="L319" s="9"/>
      <c r="M319" s="7"/>
      <c r="N319" s="7"/>
    </row>
    <row r="320" spans="1:14" x14ac:dyDescent="0.25">
      <c r="A320" s="38"/>
      <c r="B320" s="32"/>
      <c r="C320" s="198"/>
      <c r="D320" s="42"/>
      <c r="E320" s="9"/>
      <c r="F320" s="181"/>
      <c r="G320" s="181"/>
      <c r="H320" s="181"/>
      <c r="I320" s="615"/>
      <c r="J320" s="615"/>
      <c r="K320" s="9"/>
      <c r="L320" s="9"/>
      <c r="M320" s="7"/>
      <c r="N320" s="7"/>
    </row>
    <row r="321" spans="1:14" x14ac:dyDescent="0.25">
      <c r="A321" s="38"/>
      <c r="B321" s="32"/>
      <c r="C321" s="198"/>
      <c r="D321" s="42"/>
      <c r="E321" s="9"/>
      <c r="F321" s="181"/>
      <c r="G321" s="181"/>
      <c r="H321" s="181"/>
      <c r="I321" s="615"/>
      <c r="J321" s="615"/>
      <c r="K321" s="9"/>
      <c r="L321" s="9"/>
      <c r="M321" s="7"/>
      <c r="N321" s="7"/>
    </row>
    <row r="322" spans="1:14" ht="15.75" x14ac:dyDescent="0.25">
      <c r="A322" s="38"/>
      <c r="B322" s="30"/>
      <c r="C322" s="199"/>
      <c r="D322" s="43"/>
      <c r="E322" s="9"/>
      <c r="F322" s="181"/>
      <c r="G322" s="181"/>
      <c r="H322" s="181"/>
      <c r="I322" s="615"/>
      <c r="J322" s="615"/>
      <c r="K322" s="9"/>
      <c r="L322" s="9"/>
      <c r="M322" s="7"/>
      <c r="N322" s="7"/>
    </row>
    <row r="323" spans="1:14" ht="15.75" x14ac:dyDescent="0.25">
      <c r="A323" s="38"/>
      <c r="B323" s="30"/>
      <c r="C323" s="200"/>
      <c r="D323" s="44"/>
      <c r="E323" s="9"/>
      <c r="F323" s="181"/>
      <c r="G323" s="181"/>
      <c r="H323" s="181"/>
      <c r="I323" s="615"/>
      <c r="J323" s="615"/>
      <c r="K323" s="9"/>
      <c r="L323" s="9"/>
      <c r="M323" s="7"/>
      <c r="N323" s="7"/>
    </row>
    <row r="324" spans="1:14" ht="15.75" x14ac:dyDescent="0.25">
      <c r="B324" s="30"/>
      <c r="C324" s="200"/>
      <c r="D324" s="44"/>
      <c r="E324" s="9"/>
      <c r="F324" s="181"/>
      <c r="G324" s="181"/>
      <c r="H324" s="181"/>
      <c r="I324" s="615"/>
      <c r="J324" s="615"/>
      <c r="K324" s="9"/>
      <c r="L324" s="9"/>
      <c r="M324" s="7"/>
      <c r="N324" s="7"/>
    </row>
    <row r="325" spans="1:14" ht="15.75" x14ac:dyDescent="0.25">
      <c r="B325" s="30"/>
      <c r="C325" s="200"/>
      <c r="D325" s="44"/>
      <c r="E325" s="9"/>
      <c r="F325" s="181"/>
      <c r="G325" s="181"/>
      <c r="H325" s="181"/>
      <c r="I325" s="615"/>
      <c r="J325" s="615"/>
      <c r="K325" s="9"/>
      <c r="L325" s="9"/>
      <c r="M325" s="7"/>
      <c r="N325" s="7"/>
    </row>
    <row r="326" spans="1:14" x14ac:dyDescent="0.25">
      <c r="B326" s="30"/>
      <c r="C326" s="198"/>
      <c r="D326" s="42"/>
      <c r="E326" s="9"/>
      <c r="G326" s="181"/>
      <c r="H326" s="181"/>
      <c r="I326" s="615"/>
      <c r="J326" s="615"/>
      <c r="K326" s="9"/>
      <c r="L326" s="9"/>
      <c r="M326" s="7"/>
      <c r="N326" s="7"/>
    </row>
    <row r="327" spans="1:14" x14ac:dyDescent="0.25">
      <c r="B327" s="8"/>
      <c r="C327" s="191"/>
      <c r="D327" s="37"/>
      <c r="E327" s="9"/>
      <c r="K327" s="7"/>
      <c r="L327" s="7"/>
      <c r="M327" s="7"/>
      <c r="N327" s="7"/>
    </row>
    <row r="328" spans="1:14" x14ac:dyDescent="0.25">
      <c r="B328" s="8"/>
      <c r="C328" s="191"/>
      <c r="D328" s="37"/>
      <c r="E328" s="9"/>
      <c r="K328" s="7"/>
      <c r="L328" s="7"/>
      <c r="M328" s="7"/>
      <c r="N328" s="7"/>
    </row>
    <row r="329" spans="1:14" x14ac:dyDescent="0.25">
      <c r="B329" s="8"/>
      <c r="C329" s="191"/>
      <c r="D329" s="37"/>
      <c r="E329" s="9"/>
    </row>
    <row r="330" spans="1:14" x14ac:dyDescent="0.25">
      <c r="B330" s="8"/>
      <c r="C330" s="191"/>
      <c r="D330" s="37"/>
      <c r="E330" s="9"/>
    </row>
    <row r="331" spans="1:14" x14ac:dyDescent="0.25">
      <c r="B331" s="8"/>
      <c r="C331" s="191"/>
      <c r="D331" s="37"/>
    </row>
  </sheetData>
  <mergeCells count="8">
    <mergeCell ref="A249:C249"/>
    <mergeCell ref="A253:C253"/>
    <mergeCell ref="A4:C4"/>
    <mergeCell ref="A5:C5"/>
    <mergeCell ref="A205:C205"/>
    <mergeCell ref="A242:C242"/>
    <mergeCell ref="A247:C247"/>
    <mergeCell ref="A207:C207"/>
  </mergeCells>
  <pageMargins left="0" right="0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workbookViewId="0">
      <selection activeCell="K102" sqref="K102:K103"/>
    </sheetView>
  </sheetViews>
  <sheetFormatPr defaultRowHeight="15" x14ac:dyDescent="0.25"/>
  <cols>
    <col min="1" max="1" width="3.140625" customWidth="1"/>
    <col min="2" max="2" width="4.140625" customWidth="1"/>
    <col min="3" max="3" width="5.28515625" customWidth="1"/>
    <col min="4" max="4" width="6.85546875" customWidth="1"/>
    <col min="5" max="5" width="7.5703125" customWidth="1"/>
    <col min="6" max="6" width="23.7109375" customWidth="1"/>
    <col min="7" max="8" width="13.140625" style="7" customWidth="1"/>
    <col min="9" max="9" width="11.28515625" customWidth="1"/>
    <col min="10" max="11" width="13.42578125" customWidth="1"/>
    <col min="12" max="12" width="10.7109375" customWidth="1"/>
    <col min="13" max="13" width="11.28515625" customWidth="1"/>
    <col min="255" max="255" width="3.140625" customWidth="1"/>
    <col min="256" max="256" width="4.140625" customWidth="1"/>
    <col min="257" max="257" width="5.28515625" customWidth="1"/>
    <col min="258" max="258" width="6.85546875" customWidth="1"/>
    <col min="259" max="259" width="7.5703125" customWidth="1"/>
    <col min="260" max="260" width="25.5703125" customWidth="1"/>
    <col min="261" max="261" width="10.7109375" customWidth="1"/>
    <col min="262" max="262" width="0" hidden="1" customWidth="1"/>
    <col min="263" max="263" width="10.5703125" customWidth="1"/>
    <col min="264" max="264" width="11.140625" customWidth="1"/>
    <col min="265" max="265" width="10.28515625" customWidth="1"/>
    <col min="266" max="266" width="11.28515625" customWidth="1"/>
    <col min="511" max="511" width="3.140625" customWidth="1"/>
    <col min="512" max="512" width="4.140625" customWidth="1"/>
    <col min="513" max="513" width="5.28515625" customWidth="1"/>
    <col min="514" max="514" width="6.85546875" customWidth="1"/>
    <col min="515" max="515" width="7.5703125" customWidth="1"/>
    <col min="516" max="516" width="25.5703125" customWidth="1"/>
    <col min="517" max="517" width="10.7109375" customWidth="1"/>
    <col min="518" max="518" width="0" hidden="1" customWidth="1"/>
    <col min="519" max="519" width="10.5703125" customWidth="1"/>
    <col min="520" max="520" width="11.140625" customWidth="1"/>
    <col min="521" max="521" width="10.28515625" customWidth="1"/>
    <col min="522" max="522" width="11.28515625" customWidth="1"/>
    <col min="767" max="767" width="3.140625" customWidth="1"/>
    <col min="768" max="768" width="4.140625" customWidth="1"/>
    <col min="769" max="769" width="5.28515625" customWidth="1"/>
    <col min="770" max="770" width="6.85546875" customWidth="1"/>
    <col min="771" max="771" width="7.5703125" customWidth="1"/>
    <col min="772" max="772" width="25.5703125" customWidth="1"/>
    <col min="773" max="773" width="10.7109375" customWidth="1"/>
    <col min="774" max="774" width="0" hidden="1" customWidth="1"/>
    <col min="775" max="775" width="10.5703125" customWidth="1"/>
    <col min="776" max="776" width="11.140625" customWidth="1"/>
    <col min="777" max="777" width="10.28515625" customWidth="1"/>
    <col min="778" max="778" width="11.28515625" customWidth="1"/>
    <col min="1023" max="1023" width="3.140625" customWidth="1"/>
    <col min="1024" max="1024" width="4.140625" customWidth="1"/>
    <col min="1025" max="1025" width="5.28515625" customWidth="1"/>
    <col min="1026" max="1026" width="6.85546875" customWidth="1"/>
    <col min="1027" max="1027" width="7.5703125" customWidth="1"/>
    <col min="1028" max="1028" width="25.5703125" customWidth="1"/>
    <col min="1029" max="1029" width="10.7109375" customWidth="1"/>
    <col min="1030" max="1030" width="0" hidden="1" customWidth="1"/>
    <col min="1031" max="1031" width="10.5703125" customWidth="1"/>
    <col min="1032" max="1032" width="11.140625" customWidth="1"/>
    <col min="1033" max="1033" width="10.28515625" customWidth="1"/>
    <col min="1034" max="1034" width="11.28515625" customWidth="1"/>
    <col min="1279" max="1279" width="3.140625" customWidth="1"/>
    <col min="1280" max="1280" width="4.140625" customWidth="1"/>
    <col min="1281" max="1281" width="5.28515625" customWidth="1"/>
    <col min="1282" max="1282" width="6.85546875" customWidth="1"/>
    <col min="1283" max="1283" width="7.5703125" customWidth="1"/>
    <col min="1284" max="1284" width="25.5703125" customWidth="1"/>
    <col min="1285" max="1285" width="10.7109375" customWidth="1"/>
    <col min="1286" max="1286" width="0" hidden="1" customWidth="1"/>
    <col min="1287" max="1287" width="10.5703125" customWidth="1"/>
    <col min="1288" max="1288" width="11.140625" customWidth="1"/>
    <col min="1289" max="1289" width="10.28515625" customWidth="1"/>
    <col min="1290" max="1290" width="11.28515625" customWidth="1"/>
    <col min="1535" max="1535" width="3.140625" customWidth="1"/>
    <col min="1536" max="1536" width="4.140625" customWidth="1"/>
    <col min="1537" max="1537" width="5.28515625" customWidth="1"/>
    <col min="1538" max="1538" width="6.85546875" customWidth="1"/>
    <col min="1539" max="1539" width="7.5703125" customWidth="1"/>
    <col min="1540" max="1540" width="25.5703125" customWidth="1"/>
    <col min="1541" max="1541" width="10.7109375" customWidth="1"/>
    <col min="1542" max="1542" width="0" hidden="1" customWidth="1"/>
    <col min="1543" max="1543" width="10.5703125" customWidth="1"/>
    <col min="1544" max="1544" width="11.140625" customWidth="1"/>
    <col min="1545" max="1545" width="10.28515625" customWidth="1"/>
    <col min="1546" max="1546" width="11.28515625" customWidth="1"/>
    <col min="1791" max="1791" width="3.140625" customWidth="1"/>
    <col min="1792" max="1792" width="4.140625" customWidth="1"/>
    <col min="1793" max="1793" width="5.28515625" customWidth="1"/>
    <col min="1794" max="1794" width="6.85546875" customWidth="1"/>
    <col min="1795" max="1795" width="7.5703125" customWidth="1"/>
    <col min="1796" max="1796" width="25.5703125" customWidth="1"/>
    <col min="1797" max="1797" width="10.7109375" customWidth="1"/>
    <col min="1798" max="1798" width="0" hidden="1" customWidth="1"/>
    <col min="1799" max="1799" width="10.5703125" customWidth="1"/>
    <col min="1800" max="1800" width="11.140625" customWidth="1"/>
    <col min="1801" max="1801" width="10.28515625" customWidth="1"/>
    <col min="1802" max="1802" width="11.28515625" customWidth="1"/>
    <col min="2047" max="2047" width="3.140625" customWidth="1"/>
    <col min="2048" max="2048" width="4.140625" customWidth="1"/>
    <col min="2049" max="2049" width="5.28515625" customWidth="1"/>
    <col min="2050" max="2050" width="6.85546875" customWidth="1"/>
    <col min="2051" max="2051" width="7.5703125" customWidth="1"/>
    <col min="2052" max="2052" width="25.5703125" customWidth="1"/>
    <col min="2053" max="2053" width="10.7109375" customWidth="1"/>
    <col min="2054" max="2054" width="0" hidden="1" customWidth="1"/>
    <col min="2055" max="2055" width="10.5703125" customWidth="1"/>
    <col min="2056" max="2056" width="11.140625" customWidth="1"/>
    <col min="2057" max="2057" width="10.28515625" customWidth="1"/>
    <col min="2058" max="2058" width="11.28515625" customWidth="1"/>
    <col min="2303" max="2303" width="3.140625" customWidth="1"/>
    <col min="2304" max="2304" width="4.140625" customWidth="1"/>
    <col min="2305" max="2305" width="5.28515625" customWidth="1"/>
    <col min="2306" max="2306" width="6.85546875" customWidth="1"/>
    <col min="2307" max="2307" width="7.5703125" customWidth="1"/>
    <col min="2308" max="2308" width="25.5703125" customWidth="1"/>
    <col min="2309" max="2309" width="10.7109375" customWidth="1"/>
    <col min="2310" max="2310" width="0" hidden="1" customWidth="1"/>
    <col min="2311" max="2311" width="10.5703125" customWidth="1"/>
    <col min="2312" max="2312" width="11.140625" customWidth="1"/>
    <col min="2313" max="2313" width="10.28515625" customWidth="1"/>
    <col min="2314" max="2314" width="11.28515625" customWidth="1"/>
    <col min="2559" max="2559" width="3.140625" customWidth="1"/>
    <col min="2560" max="2560" width="4.140625" customWidth="1"/>
    <col min="2561" max="2561" width="5.28515625" customWidth="1"/>
    <col min="2562" max="2562" width="6.85546875" customWidth="1"/>
    <col min="2563" max="2563" width="7.5703125" customWidth="1"/>
    <col min="2564" max="2564" width="25.5703125" customWidth="1"/>
    <col min="2565" max="2565" width="10.7109375" customWidth="1"/>
    <col min="2566" max="2566" width="0" hidden="1" customWidth="1"/>
    <col min="2567" max="2567" width="10.5703125" customWidth="1"/>
    <col min="2568" max="2568" width="11.140625" customWidth="1"/>
    <col min="2569" max="2569" width="10.28515625" customWidth="1"/>
    <col min="2570" max="2570" width="11.28515625" customWidth="1"/>
    <col min="2815" max="2815" width="3.140625" customWidth="1"/>
    <col min="2816" max="2816" width="4.140625" customWidth="1"/>
    <col min="2817" max="2817" width="5.28515625" customWidth="1"/>
    <col min="2818" max="2818" width="6.85546875" customWidth="1"/>
    <col min="2819" max="2819" width="7.5703125" customWidth="1"/>
    <col min="2820" max="2820" width="25.5703125" customWidth="1"/>
    <col min="2821" max="2821" width="10.7109375" customWidth="1"/>
    <col min="2822" max="2822" width="0" hidden="1" customWidth="1"/>
    <col min="2823" max="2823" width="10.5703125" customWidth="1"/>
    <col min="2824" max="2824" width="11.140625" customWidth="1"/>
    <col min="2825" max="2825" width="10.28515625" customWidth="1"/>
    <col min="2826" max="2826" width="11.28515625" customWidth="1"/>
    <col min="3071" max="3071" width="3.140625" customWidth="1"/>
    <col min="3072" max="3072" width="4.140625" customWidth="1"/>
    <col min="3073" max="3073" width="5.28515625" customWidth="1"/>
    <col min="3074" max="3074" width="6.85546875" customWidth="1"/>
    <col min="3075" max="3075" width="7.5703125" customWidth="1"/>
    <col min="3076" max="3076" width="25.5703125" customWidth="1"/>
    <col min="3077" max="3077" width="10.7109375" customWidth="1"/>
    <col min="3078" max="3078" width="0" hidden="1" customWidth="1"/>
    <col min="3079" max="3079" width="10.5703125" customWidth="1"/>
    <col min="3080" max="3080" width="11.140625" customWidth="1"/>
    <col min="3081" max="3081" width="10.28515625" customWidth="1"/>
    <col min="3082" max="3082" width="11.28515625" customWidth="1"/>
    <col min="3327" max="3327" width="3.140625" customWidth="1"/>
    <col min="3328" max="3328" width="4.140625" customWidth="1"/>
    <col min="3329" max="3329" width="5.28515625" customWidth="1"/>
    <col min="3330" max="3330" width="6.85546875" customWidth="1"/>
    <col min="3331" max="3331" width="7.5703125" customWidth="1"/>
    <col min="3332" max="3332" width="25.5703125" customWidth="1"/>
    <col min="3333" max="3333" width="10.7109375" customWidth="1"/>
    <col min="3334" max="3334" width="0" hidden="1" customWidth="1"/>
    <col min="3335" max="3335" width="10.5703125" customWidth="1"/>
    <col min="3336" max="3336" width="11.140625" customWidth="1"/>
    <col min="3337" max="3337" width="10.28515625" customWidth="1"/>
    <col min="3338" max="3338" width="11.28515625" customWidth="1"/>
    <col min="3583" max="3583" width="3.140625" customWidth="1"/>
    <col min="3584" max="3584" width="4.140625" customWidth="1"/>
    <col min="3585" max="3585" width="5.28515625" customWidth="1"/>
    <col min="3586" max="3586" width="6.85546875" customWidth="1"/>
    <col min="3587" max="3587" width="7.5703125" customWidth="1"/>
    <col min="3588" max="3588" width="25.5703125" customWidth="1"/>
    <col min="3589" max="3589" width="10.7109375" customWidth="1"/>
    <col min="3590" max="3590" width="0" hidden="1" customWidth="1"/>
    <col min="3591" max="3591" width="10.5703125" customWidth="1"/>
    <col min="3592" max="3592" width="11.140625" customWidth="1"/>
    <col min="3593" max="3593" width="10.28515625" customWidth="1"/>
    <col min="3594" max="3594" width="11.28515625" customWidth="1"/>
    <col min="3839" max="3839" width="3.140625" customWidth="1"/>
    <col min="3840" max="3840" width="4.140625" customWidth="1"/>
    <col min="3841" max="3841" width="5.28515625" customWidth="1"/>
    <col min="3842" max="3842" width="6.85546875" customWidth="1"/>
    <col min="3843" max="3843" width="7.5703125" customWidth="1"/>
    <col min="3844" max="3844" width="25.5703125" customWidth="1"/>
    <col min="3845" max="3845" width="10.7109375" customWidth="1"/>
    <col min="3846" max="3846" width="0" hidden="1" customWidth="1"/>
    <col min="3847" max="3847" width="10.5703125" customWidth="1"/>
    <col min="3848" max="3848" width="11.140625" customWidth="1"/>
    <col min="3849" max="3849" width="10.28515625" customWidth="1"/>
    <col min="3850" max="3850" width="11.28515625" customWidth="1"/>
    <col min="4095" max="4095" width="3.140625" customWidth="1"/>
    <col min="4096" max="4096" width="4.140625" customWidth="1"/>
    <col min="4097" max="4097" width="5.28515625" customWidth="1"/>
    <col min="4098" max="4098" width="6.85546875" customWidth="1"/>
    <col min="4099" max="4099" width="7.5703125" customWidth="1"/>
    <col min="4100" max="4100" width="25.5703125" customWidth="1"/>
    <col min="4101" max="4101" width="10.7109375" customWidth="1"/>
    <col min="4102" max="4102" width="0" hidden="1" customWidth="1"/>
    <col min="4103" max="4103" width="10.5703125" customWidth="1"/>
    <col min="4104" max="4104" width="11.140625" customWidth="1"/>
    <col min="4105" max="4105" width="10.28515625" customWidth="1"/>
    <col min="4106" max="4106" width="11.28515625" customWidth="1"/>
    <col min="4351" max="4351" width="3.140625" customWidth="1"/>
    <col min="4352" max="4352" width="4.140625" customWidth="1"/>
    <col min="4353" max="4353" width="5.28515625" customWidth="1"/>
    <col min="4354" max="4354" width="6.85546875" customWidth="1"/>
    <col min="4355" max="4355" width="7.5703125" customWidth="1"/>
    <col min="4356" max="4356" width="25.5703125" customWidth="1"/>
    <col min="4357" max="4357" width="10.7109375" customWidth="1"/>
    <col min="4358" max="4358" width="0" hidden="1" customWidth="1"/>
    <col min="4359" max="4359" width="10.5703125" customWidth="1"/>
    <col min="4360" max="4360" width="11.140625" customWidth="1"/>
    <col min="4361" max="4361" width="10.28515625" customWidth="1"/>
    <col min="4362" max="4362" width="11.28515625" customWidth="1"/>
    <col min="4607" max="4607" width="3.140625" customWidth="1"/>
    <col min="4608" max="4608" width="4.140625" customWidth="1"/>
    <col min="4609" max="4609" width="5.28515625" customWidth="1"/>
    <col min="4610" max="4610" width="6.85546875" customWidth="1"/>
    <col min="4611" max="4611" width="7.5703125" customWidth="1"/>
    <col min="4612" max="4612" width="25.5703125" customWidth="1"/>
    <col min="4613" max="4613" width="10.7109375" customWidth="1"/>
    <col min="4614" max="4614" width="0" hidden="1" customWidth="1"/>
    <col min="4615" max="4615" width="10.5703125" customWidth="1"/>
    <col min="4616" max="4616" width="11.140625" customWidth="1"/>
    <col min="4617" max="4617" width="10.28515625" customWidth="1"/>
    <col min="4618" max="4618" width="11.28515625" customWidth="1"/>
    <col min="4863" max="4863" width="3.140625" customWidth="1"/>
    <col min="4864" max="4864" width="4.140625" customWidth="1"/>
    <col min="4865" max="4865" width="5.28515625" customWidth="1"/>
    <col min="4866" max="4866" width="6.85546875" customWidth="1"/>
    <col min="4867" max="4867" width="7.5703125" customWidth="1"/>
    <col min="4868" max="4868" width="25.5703125" customWidth="1"/>
    <col min="4869" max="4869" width="10.7109375" customWidth="1"/>
    <col min="4870" max="4870" width="0" hidden="1" customWidth="1"/>
    <col min="4871" max="4871" width="10.5703125" customWidth="1"/>
    <col min="4872" max="4872" width="11.140625" customWidth="1"/>
    <col min="4873" max="4873" width="10.28515625" customWidth="1"/>
    <col min="4874" max="4874" width="11.28515625" customWidth="1"/>
    <col min="5119" max="5119" width="3.140625" customWidth="1"/>
    <col min="5120" max="5120" width="4.140625" customWidth="1"/>
    <col min="5121" max="5121" width="5.28515625" customWidth="1"/>
    <col min="5122" max="5122" width="6.85546875" customWidth="1"/>
    <col min="5123" max="5123" width="7.5703125" customWidth="1"/>
    <col min="5124" max="5124" width="25.5703125" customWidth="1"/>
    <col min="5125" max="5125" width="10.7109375" customWidth="1"/>
    <col min="5126" max="5126" width="0" hidden="1" customWidth="1"/>
    <col min="5127" max="5127" width="10.5703125" customWidth="1"/>
    <col min="5128" max="5128" width="11.140625" customWidth="1"/>
    <col min="5129" max="5129" width="10.28515625" customWidth="1"/>
    <col min="5130" max="5130" width="11.28515625" customWidth="1"/>
    <col min="5375" max="5375" width="3.140625" customWidth="1"/>
    <col min="5376" max="5376" width="4.140625" customWidth="1"/>
    <col min="5377" max="5377" width="5.28515625" customWidth="1"/>
    <col min="5378" max="5378" width="6.85546875" customWidth="1"/>
    <col min="5379" max="5379" width="7.5703125" customWidth="1"/>
    <col min="5380" max="5380" width="25.5703125" customWidth="1"/>
    <col min="5381" max="5381" width="10.7109375" customWidth="1"/>
    <col min="5382" max="5382" width="0" hidden="1" customWidth="1"/>
    <col min="5383" max="5383" width="10.5703125" customWidth="1"/>
    <col min="5384" max="5384" width="11.140625" customWidth="1"/>
    <col min="5385" max="5385" width="10.28515625" customWidth="1"/>
    <col min="5386" max="5386" width="11.28515625" customWidth="1"/>
    <col min="5631" max="5631" width="3.140625" customWidth="1"/>
    <col min="5632" max="5632" width="4.140625" customWidth="1"/>
    <col min="5633" max="5633" width="5.28515625" customWidth="1"/>
    <col min="5634" max="5634" width="6.85546875" customWidth="1"/>
    <col min="5635" max="5635" width="7.5703125" customWidth="1"/>
    <col min="5636" max="5636" width="25.5703125" customWidth="1"/>
    <col min="5637" max="5637" width="10.7109375" customWidth="1"/>
    <col min="5638" max="5638" width="0" hidden="1" customWidth="1"/>
    <col min="5639" max="5639" width="10.5703125" customWidth="1"/>
    <col min="5640" max="5640" width="11.140625" customWidth="1"/>
    <col min="5641" max="5641" width="10.28515625" customWidth="1"/>
    <col min="5642" max="5642" width="11.28515625" customWidth="1"/>
    <col min="5887" max="5887" width="3.140625" customWidth="1"/>
    <col min="5888" max="5888" width="4.140625" customWidth="1"/>
    <col min="5889" max="5889" width="5.28515625" customWidth="1"/>
    <col min="5890" max="5890" width="6.85546875" customWidth="1"/>
    <col min="5891" max="5891" width="7.5703125" customWidth="1"/>
    <col min="5892" max="5892" width="25.5703125" customWidth="1"/>
    <col min="5893" max="5893" width="10.7109375" customWidth="1"/>
    <col min="5894" max="5894" width="0" hidden="1" customWidth="1"/>
    <col min="5895" max="5895" width="10.5703125" customWidth="1"/>
    <col min="5896" max="5896" width="11.140625" customWidth="1"/>
    <col min="5897" max="5897" width="10.28515625" customWidth="1"/>
    <col min="5898" max="5898" width="11.28515625" customWidth="1"/>
    <col min="6143" max="6143" width="3.140625" customWidth="1"/>
    <col min="6144" max="6144" width="4.140625" customWidth="1"/>
    <col min="6145" max="6145" width="5.28515625" customWidth="1"/>
    <col min="6146" max="6146" width="6.85546875" customWidth="1"/>
    <col min="6147" max="6147" width="7.5703125" customWidth="1"/>
    <col min="6148" max="6148" width="25.5703125" customWidth="1"/>
    <col min="6149" max="6149" width="10.7109375" customWidth="1"/>
    <col min="6150" max="6150" width="0" hidden="1" customWidth="1"/>
    <col min="6151" max="6151" width="10.5703125" customWidth="1"/>
    <col min="6152" max="6152" width="11.140625" customWidth="1"/>
    <col min="6153" max="6153" width="10.28515625" customWidth="1"/>
    <col min="6154" max="6154" width="11.28515625" customWidth="1"/>
    <col min="6399" max="6399" width="3.140625" customWidth="1"/>
    <col min="6400" max="6400" width="4.140625" customWidth="1"/>
    <col min="6401" max="6401" width="5.28515625" customWidth="1"/>
    <col min="6402" max="6402" width="6.85546875" customWidth="1"/>
    <col min="6403" max="6403" width="7.5703125" customWidth="1"/>
    <col min="6404" max="6404" width="25.5703125" customWidth="1"/>
    <col min="6405" max="6405" width="10.7109375" customWidth="1"/>
    <col min="6406" max="6406" width="0" hidden="1" customWidth="1"/>
    <col min="6407" max="6407" width="10.5703125" customWidth="1"/>
    <col min="6408" max="6408" width="11.140625" customWidth="1"/>
    <col min="6409" max="6409" width="10.28515625" customWidth="1"/>
    <col min="6410" max="6410" width="11.28515625" customWidth="1"/>
    <col min="6655" max="6655" width="3.140625" customWidth="1"/>
    <col min="6656" max="6656" width="4.140625" customWidth="1"/>
    <col min="6657" max="6657" width="5.28515625" customWidth="1"/>
    <col min="6658" max="6658" width="6.85546875" customWidth="1"/>
    <col min="6659" max="6659" width="7.5703125" customWidth="1"/>
    <col min="6660" max="6660" width="25.5703125" customWidth="1"/>
    <col min="6661" max="6661" width="10.7109375" customWidth="1"/>
    <col min="6662" max="6662" width="0" hidden="1" customWidth="1"/>
    <col min="6663" max="6663" width="10.5703125" customWidth="1"/>
    <col min="6664" max="6664" width="11.140625" customWidth="1"/>
    <col min="6665" max="6665" width="10.28515625" customWidth="1"/>
    <col min="6666" max="6666" width="11.28515625" customWidth="1"/>
    <col min="6911" max="6911" width="3.140625" customWidth="1"/>
    <col min="6912" max="6912" width="4.140625" customWidth="1"/>
    <col min="6913" max="6913" width="5.28515625" customWidth="1"/>
    <col min="6914" max="6914" width="6.85546875" customWidth="1"/>
    <col min="6915" max="6915" width="7.5703125" customWidth="1"/>
    <col min="6916" max="6916" width="25.5703125" customWidth="1"/>
    <col min="6917" max="6917" width="10.7109375" customWidth="1"/>
    <col min="6918" max="6918" width="0" hidden="1" customWidth="1"/>
    <col min="6919" max="6919" width="10.5703125" customWidth="1"/>
    <col min="6920" max="6920" width="11.140625" customWidth="1"/>
    <col min="6921" max="6921" width="10.28515625" customWidth="1"/>
    <col min="6922" max="6922" width="11.28515625" customWidth="1"/>
    <col min="7167" max="7167" width="3.140625" customWidth="1"/>
    <col min="7168" max="7168" width="4.140625" customWidth="1"/>
    <col min="7169" max="7169" width="5.28515625" customWidth="1"/>
    <col min="7170" max="7170" width="6.85546875" customWidth="1"/>
    <col min="7171" max="7171" width="7.5703125" customWidth="1"/>
    <col min="7172" max="7172" width="25.5703125" customWidth="1"/>
    <col min="7173" max="7173" width="10.7109375" customWidth="1"/>
    <col min="7174" max="7174" width="0" hidden="1" customWidth="1"/>
    <col min="7175" max="7175" width="10.5703125" customWidth="1"/>
    <col min="7176" max="7176" width="11.140625" customWidth="1"/>
    <col min="7177" max="7177" width="10.28515625" customWidth="1"/>
    <col min="7178" max="7178" width="11.28515625" customWidth="1"/>
    <col min="7423" max="7423" width="3.140625" customWidth="1"/>
    <col min="7424" max="7424" width="4.140625" customWidth="1"/>
    <col min="7425" max="7425" width="5.28515625" customWidth="1"/>
    <col min="7426" max="7426" width="6.85546875" customWidth="1"/>
    <col min="7427" max="7427" width="7.5703125" customWidth="1"/>
    <col min="7428" max="7428" width="25.5703125" customWidth="1"/>
    <col min="7429" max="7429" width="10.7109375" customWidth="1"/>
    <col min="7430" max="7430" width="0" hidden="1" customWidth="1"/>
    <col min="7431" max="7431" width="10.5703125" customWidth="1"/>
    <col min="7432" max="7432" width="11.140625" customWidth="1"/>
    <col min="7433" max="7433" width="10.28515625" customWidth="1"/>
    <col min="7434" max="7434" width="11.28515625" customWidth="1"/>
    <col min="7679" max="7679" width="3.140625" customWidth="1"/>
    <col min="7680" max="7680" width="4.140625" customWidth="1"/>
    <col min="7681" max="7681" width="5.28515625" customWidth="1"/>
    <col min="7682" max="7682" width="6.85546875" customWidth="1"/>
    <col min="7683" max="7683" width="7.5703125" customWidth="1"/>
    <col min="7684" max="7684" width="25.5703125" customWidth="1"/>
    <col min="7685" max="7685" width="10.7109375" customWidth="1"/>
    <col min="7686" max="7686" width="0" hidden="1" customWidth="1"/>
    <col min="7687" max="7687" width="10.5703125" customWidth="1"/>
    <col min="7688" max="7688" width="11.140625" customWidth="1"/>
    <col min="7689" max="7689" width="10.28515625" customWidth="1"/>
    <col min="7690" max="7690" width="11.28515625" customWidth="1"/>
    <col min="7935" max="7935" width="3.140625" customWidth="1"/>
    <col min="7936" max="7936" width="4.140625" customWidth="1"/>
    <col min="7937" max="7937" width="5.28515625" customWidth="1"/>
    <col min="7938" max="7938" width="6.85546875" customWidth="1"/>
    <col min="7939" max="7939" width="7.5703125" customWidth="1"/>
    <col min="7940" max="7940" width="25.5703125" customWidth="1"/>
    <col min="7941" max="7941" width="10.7109375" customWidth="1"/>
    <col min="7942" max="7942" width="0" hidden="1" customWidth="1"/>
    <col min="7943" max="7943" width="10.5703125" customWidth="1"/>
    <col min="7944" max="7944" width="11.140625" customWidth="1"/>
    <col min="7945" max="7945" width="10.28515625" customWidth="1"/>
    <col min="7946" max="7946" width="11.28515625" customWidth="1"/>
    <col min="8191" max="8191" width="3.140625" customWidth="1"/>
    <col min="8192" max="8192" width="4.140625" customWidth="1"/>
    <col min="8193" max="8193" width="5.28515625" customWidth="1"/>
    <col min="8194" max="8194" width="6.85546875" customWidth="1"/>
    <col min="8195" max="8195" width="7.5703125" customWidth="1"/>
    <col min="8196" max="8196" width="25.5703125" customWidth="1"/>
    <col min="8197" max="8197" width="10.7109375" customWidth="1"/>
    <col min="8198" max="8198" width="0" hidden="1" customWidth="1"/>
    <col min="8199" max="8199" width="10.5703125" customWidth="1"/>
    <col min="8200" max="8200" width="11.140625" customWidth="1"/>
    <col min="8201" max="8201" width="10.28515625" customWidth="1"/>
    <col min="8202" max="8202" width="11.28515625" customWidth="1"/>
    <col min="8447" max="8447" width="3.140625" customWidth="1"/>
    <col min="8448" max="8448" width="4.140625" customWidth="1"/>
    <col min="8449" max="8449" width="5.28515625" customWidth="1"/>
    <col min="8450" max="8450" width="6.85546875" customWidth="1"/>
    <col min="8451" max="8451" width="7.5703125" customWidth="1"/>
    <col min="8452" max="8452" width="25.5703125" customWidth="1"/>
    <col min="8453" max="8453" width="10.7109375" customWidth="1"/>
    <col min="8454" max="8454" width="0" hidden="1" customWidth="1"/>
    <col min="8455" max="8455" width="10.5703125" customWidth="1"/>
    <col min="8456" max="8456" width="11.140625" customWidth="1"/>
    <col min="8457" max="8457" width="10.28515625" customWidth="1"/>
    <col min="8458" max="8458" width="11.28515625" customWidth="1"/>
    <col min="8703" max="8703" width="3.140625" customWidth="1"/>
    <col min="8704" max="8704" width="4.140625" customWidth="1"/>
    <col min="8705" max="8705" width="5.28515625" customWidth="1"/>
    <col min="8706" max="8706" width="6.85546875" customWidth="1"/>
    <col min="8707" max="8707" width="7.5703125" customWidth="1"/>
    <col min="8708" max="8708" width="25.5703125" customWidth="1"/>
    <col min="8709" max="8709" width="10.7109375" customWidth="1"/>
    <col min="8710" max="8710" width="0" hidden="1" customWidth="1"/>
    <col min="8711" max="8711" width="10.5703125" customWidth="1"/>
    <col min="8712" max="8712" width="11.140625" customWidth="1"/>
    <col min="8713" max="8713" width="10.28515625" customWidth="1"/>
    <col min="8714" max="8714" width="11.28515625" customWidth="1"/>
    <col min="8959" max="8959" width="3.140625" customWidth="1"/>
    <col min="8960" max="8960" width="4.140625" customWidth="1"/>
    <col min="8961" max="8961" width="5.28515625" customWidth="1"/>
    <col min="8962" max="8962" width="6.85546875" customWidth="1"/>
    <col min="8963" max="8963" width="7.5703125" customWidth="1"/>
    <col min="8964" max="8964" width="25.5703125" customWidth="1"/>
    <col min="8965" max="8965" width="10.7109375" customWidth="1"/>
    <col min="8966" max="8966" width="0" hidden="1" customWidth="1"/>
    <col min="8967" max="8967" width="10.5703125" customWidth="1"/>
    <col min="8968" max="8968" width="11.140625" customWidth="1"/>
    <col min="8969" max="8969" width="10.28515625" customWidth="1"/>
    <col min="8970" max="8970" width="11.28515625" customWidth="1"/>
    <col min="9215" max="9215" width="3.140625" customWidth="1"/>
    <col min="9216" max="9216" width="4.140625" customWidth="1"/>
    <col min="9217" max="9217" width="5.28515625" customWidth="1"/>
    <col min="9218" max="9218" width="6.85546875" customWidth="1"/>
    <col min="9219" max="9219" width="7.5703125" customWidth="1"/>
    <col min="9220" max="9220" width="25.5703125" customWidth="1"/>
    <col min="9221" max="9221" width="10.7109375" customWidth="1"/>
    <col min="9222" max="9222" width="0" hidden="1" customWidth="1"/>
    <col min="9223" max="9223" width="10.5703125" customWidth="1"/>
    <col min="9224" max="9224" width="11.140625" customWidth="1"/>
    <col min="9225" max="9225" width="10.28515625" customWidth="1"/>
    <col min="9226" max="9226" width="11.28515625" customWidth="1"/>
    <col min="9471" max="9471" width="3.140625" customWidth="1"/>
    <col min="9472" max="9472" width="4.140625" customWidth="1"/>
    <col min="9473" max="9473" width="5.28515625" customWidth="1"/>
    <col min="9474" max="9474" width="6.85546875" customWidth="1"/>
    <col min="9475" max="9475" width="7.5703125" customWidth="1"/>
    <col min="9476" max="9476" width="25.5703125" customWidth="1"/>
    <col min="9477" max="9477" width="10.7109375" customWidth="1"/>
    <col min="9478" max="9478" width="0" hidden="1" customWidth="1"/>
    <col min="9479" max="9479" width="10.5703125" customWidth="1"/>
    <col min="9480" max="9480" width="11.140625" customWidth="1"/>
    <col min="9481" max="9481" width="10.28515625" customWidth="1"/>
    <col min="9482" max="9482" width="11.28515625" customWidth="1"/>
    <col min="9727" max="9727" width="3.140625" customWidth="1"/>
    <col min="9728" max="9728" width="4.140625" customWidth="1"/>
    <col min="9729" max="9729" width="5.28515625" customWidth="1"/>
    <col min="9730" max="9730" width="6.85546875" customWidth="1"/>
    <col min="9731" max="9731" width="7.5703125" customWidth="1"/>
    <col min="9732" max="9732" width="25.5703125" customWidth="1"/>
    <col min="9733" max="9733" width="10.7109375" customWidth="1"/>
    <col min="9734" max="9734" width="0" hidden="1" customWidth="1"/>
    <col min="9735" max="9735" width="10.5703125" customWidth="1"/>
    <col min="9736" max="9736" width="11.140625" customWidth="1"/>
    <col min="9737" max="9737" width="10.28515625" customWidth="1"/>
    <col min="9738" max="9738" width="11.28515625" customWidth="1"/>
    <col min="9983" max="9983" width="3.140625" customWidth="1"/>
    <col min="9984" max="9984" width="4.140625" customWidth="1"/>
    <col min="9985" max="9985" width="5.28515625" customWidth="1"/>
    <col min="9986" max="9986" width="6.85546875" customWidth="1"/>
    <col min="9987" max="9987" width="7.5703125" customWidth="1"/>
    <col min="9988" max="9988" width="25.5703125" customWidth="1"/>
    <col min="9989" max="9989" width="10.7109375" customWidth="1"/>
    <col min="9990" max="9990" width="0" hidden="1" customWidth="1"/>
    <col min="9991" max="9991" width="10.5703125" customWidth="1"/>
    <col min="9992" max="9992" width="11.140625" customWidth="1"/>
    <col min="9993" max="9993" width="10.28515625" customWidth="1"/>
    <col min="9994" max="9994" width="11.28515625" customWidth="1"/>
    <col min="10239" max="10239" width="3.140625" customWidth="1"/>
    <col min="10240" max="10240" width="4.140625" customWidth="1"/>
    <col min="10241" max="10241" width="5.28515625" customWidth="1"/>
    <col min="10242" max="10242" width="6.85546875" customWidth="1"/>
    <col min="10243" max="10243" width="7.5703125" customWidth="1"/>
    <col min="10244" max="10244" width="25.5703125" customWidth="1"/>
    <col min="10245" max="10245" width="10.7109375" customWidth="1"/>
    <col min="10246" max="10246" width="0" hidden="1" customWidth="1"/>
    <col min="10247" max="10247" width="10.5703125" customWidth="1"/>
    <col min="10248" max="10248" width="11.140625" customWidth="1"/>
    <col min="10249" max="10249" width="10.28515625" customWidth="1"/>
    <col min="10250" max="10250" width="11.28515625" customWidth="1"/>
    <col min="10495" max="10495" width="3.140625" customWidth="1"/>
    <col min="10496" max="10496" width="4.140625" customWidth="1"/>
    <col min="10497" max="10497" width="5.28515625" customWidth="1"/>
    <col min="10498" max="10498" width="6.85546875" customWidth="1"/>
    <col min="10499" max="10499" width="7.5703125" customWidth="1"/>
    <col min="10500" max="10500" width="25.5703125" customWidth="1"/>
    <col min="10501" max="10501" width="10.7109375" customWidth="1"/>
    <col min="10502" max="10502" width="0" hidden="1" customWidth="1"/>
    <col min="10503" max="10503" width="10.5703125" customWidth="1"/>
    <col min="10504" max="10504" width="11.140625" customWidth="1"/>
    <col min="10505" max="10505" width="10.28515625" customWidth="1"/>
    <col min="10506" max="10506" width="11.28515625" customWidth="1"/>
    <col min="10751" max="10751" width="3.140625" customWidth="1"/>
    <col min="10752" max="10752" width="4.140625" customWidth="1"/>
    <col min="10753" max="10753" width="5.28515625" customWidth="1"/>
    <col min="10754" max="10754" width="6.85546875" customWidth="1"/>
    <col min="10755" max="10755" width="7.5703125" customWidth="1"/>
    <col min="10756" max="10756" width="25.5703125" customWidth="1"/>
    <col min="10757" max="10757" width="10.7109375" customWidth="1"/>
    <col min="10758" max="10758" width="0" hidden="1" customWidth="1"/>
    <col min="10759" max="10759" width="10.5703125" customWidth="1"/>
    <col min="10760" max="10760" width="11.140625" customWidth="1"/>
    <col min="10761" max="10761" width="10.28515625" customWidth="1"/>
    <col min="10762" max="10762" width="11.28515625" customWidth="1"/>
    <col min="11007" max="11007" width="3.140625" customWidth="1"/>
    <col min="11008" max="11008" width="4.140625" customWidth="1"/>
    <col min="11009" max="11009" width="5.28515625" customWidth="1"/>
    <col min="11010" max="11010" width="6.85546875" customWidth="1"/>
    <col min="11011" max="11011" width="7.5703125" customWidth="1"/>
    <col min="11012" max="11012" width="25.5703125" customWidth="1"/>
    <col min="11013" max="11013" width="10.7109375" customWidth="1"/>
    <col min="11014" max="11014" width="0" hidden="1" customWidth="1"/>
    <col min="11015" max="11015" width="10.5703125" customWidth="1"/>
    <col min="11016" max="11016" width="11.140625" customWidth="1"/>
    <col min="11017" max="11017" width="10.28515625" customWidth="1"/>
    <col min="11018" max="11018" width="11.28515625" customWidth="1"/>
    <col min="11263" max="11263" width="3.140625" customWidth="1"/>
    <col min="11264" max="11264" width="4.140625" customWidth="1"/>
    <col min="11265" max="11265" width="5.28515625" customWidth="1"/>
    <col min="11266" max="11266" width="6.85546875" customWidth="1"/>
    <col min="11267" max="11267" width="7.5703125" customWidth="1"/>
    <col min="11268" max="11268" width="25.5703125" customWidth="1"/>
    <col min="11269" max="11269" width="10.7109375" customWidth="1"/>
    <col min="11270" max="11270" width="0" hidden="1" customWidth="1"/>
    <col min="11271" max="11271" width="10.5703125" customWidth="1"/>
    <col min="11272" max="11272" width="11.140625" customWidth="1"/>
    <col min="11273" max="11273" width="10.28515625" customWidth="1"/>
    <col min="11274" max="11274" width="11.28515625" customWidth="1"/>
    <col min="11519" max="11519" width="3.140625" customWidth="1"/>
    <col min="11520" max="11520" width="4.140625" customWidth="1"/>
    <col min="11521" max="11521" width="5.28515625" customWidth="1"/>
    <col min="11522" max="11522" width="6.85546875" customWidth="1"/>
    <col min="11523" max="11523" width="7.5703125" customWidth="1"/>
    <col min="11524" max="11524" width="25.5703125" customWidth="1"/>
    <col min="11525" max="11525" width="10.7109375" customWidth="1"/>
    <col min="11526" max="11526" width="0" hidden="1" customWidth="1"/>
    <col min="11527" max="11527" width="10.5703125" customWidth="1"/>
    <col min="11528" max="11528" width="11.140625" customWidth="1"/>
    <col min="11529" max="11529" width="10.28515625" customWidth="1"/>
    <col min="11530" max="11530" width="11.28515625" customWidth="1"/>
    <col min="11775" max="11775" width="3.140625" customWidth="1"/>
    <col min="11776" max="11776" width="4.140625" customWidth="1"/>
    <col min="11777" max="11777" width="5.28515625" customWidth="1"/>
    <col min="11778" max="11778" width="6.85546875" customWidth="1"/>
    <col min="11779" max="11779" width="7.5703125" customWidth="1"/>
    <col min="11780" max="11780" width="25.5703125" customWidth="1"/>
    <col min="11781" max="11781" width="10.7109375" customWidth="1"/>
    <col min="11782" max="11782" width="0" hidden="1" customWidth="1"/>
    <col min="11783" max="11783" width="10.5703125" customWidth="1"/>
    <col min="11784" max="11784" width="11.140625" customWidth="1"/>
    <col min="11785" max="11785" width="10.28515625" customWidth="1"/>
    <col min="11786" max="11786" width="11.28515625" customWidth="1"/>
    <col min="12031" max="12031" width="3.140625" customWidth="1"/>
    <col min="12032" max="12032" width="4.140625" customWidth="1"/>
    <col min="12033" max="12033" width="5.28515625" customWidth="1"/>
    <col min="12034" max="12034" width="6.85546875" customWidth="1"/>
    <col min="12035" max="12035" width="7.5703125" customWidth="1"/>
    <col min="12036" max="12036" width="25.5703125" customWidth="1"/>
    <col min="12037" max="12037" width="10.7109375" customWidth="1"/>
    <col min="12038" max="12038" width="0" hidden="1" customWidth="1"/>
    <col min="12039" max="12039" width="10.5703125" customWidth="1"/>
    <col min="12040" max="12040" width="11.140625" customWidth="1"/>
    <col min="12041" max="12041" width="10.28515625" customWidth="1"/>
    <col min="12042" max="12042" width="11.28515625" customWidth="1"/>
    <col min="12287" max="12287" width="3.140625" customWidth="1"/>
    <col min="12288" max="12288" width="4.140625" customWidth="1"/>
    <col min="12289" max="12289" width="5.28515625" customWidth="1"/>
    <col min="12290" max="12290" width="6.85546875" customWidth="1"/>
    <col min="12291" max="12291" width="7.5703125" customWidth="1"/>
    <col min="12292" max="12292" width="25.5703125" customWidth="1"/>
    <col min="12293" max="12293" width="10.7109375" customWidth="1"/>
    <col min="12294" max="12294" width="0" hidden="1" customWidth="1"/>
    <col min="12295" max="12295" width="10.5703125" customWidth="1"/>
    <col min="12296" max="12296" width="11.140625" customWidth="1"/>
    <col min="12297" max="12297" width="10.28515625" customWidth="1"/>
    <col min="12298" max="12298" width="11.28515625" customWidth="1"/>
    <col min="12543" max="12543" width="3.140625" customWidth="1"/>
    <col min="12544" max="12544" width="4.140625" customWidth="1"/>
    <col min="12545" max="12545" width="5.28515625" customWidth="1"/>
    <col min="12546" max="12546" width="6.85546875" customWidth="1"/>
    <col min="12547" max="12547" width="7.5703125" customWidth="1"/>
    <col min="12548" max="12548" width="25.5703125" customWidth="1"/>
    <col min="12549" max="12549" width="10.7109375" customWidth="1"/>
    <col min="12550" max="12550" width="0" hidden="1" customWidth="1"/>
    <col min="12551" max="12551" width="10.5703125" customWidth="1"/>
    <col min="12552" max="12552" width="11.140625" customWidth="1"/>
    <col min="12553" max="12553" width="10.28515625" customWidth="1"/>
    <col min="12554" max="12554" width="11.28515625" customWidth="1"/>
    <col min="12799" max="12799" width="3.140625" customWidth="1"/>
    <col min="12800" max="12800" width="4.140625" customWidth="1"/>
    <col min="12801" max="12801" width="5.28515625" customWidth="1"/>
    <col min="12802" max="12802" width="6.85546875" customWidth="1"/>
    <col min="12803" max="12803" width="7.5703125" customWidth="1"/>
    <col min="12804" max="12804" width="25.5703125" customWidth="1"/>
    <col min="12805" max="12805" width="10.7109375" customWidth="1"/>
    <col min="12806" max="12806" width="0" hidden="1" customWidth="1"/>
    <col min="12807" max="12807" width="10.5703125" customWidth="1"/>
    <col min="12808" max="12808" width="11.140625" customWidth="1"/>
    <col min="12809" max="12809" width="10.28515625" customWidth="1"/>
    <col min="12810" max="12810" width="11.28515625" customWidth="1"/>
    <col min="13055" max="13055" width="3.140625" customWidth="1"/>
    <col min="13056" max="13056" width="4.140625" customWidth="1"/>
    <col min="13057" max="13057" width="5.28515625" customWidth="1"/>
    <col min="13058" max="13058" width="6.85546875" customWidth="1"/>
    <col min="13059" max="13059" width="7.5703125" customWidth="1"/>
    <col min="13060" max="13060" width="25.5703125" customWidth="1"/>
    <col min="13061" max="13061" width="10.7109375" customWidth="1"/>
    <col min="13062" max="13062" width="0" hidden="1" customWidth="1"/>
    <col min="13063" max="13063" width="10.5703125" customWidth="1"/>
    <col min="13064" max="13064" width="11.140625" customWidth="1"/>
    <col min="13065" max="13065" width="10.28515625" customWidth="1"/>
    <col min="13066" max="13066" width="11.28515625" customWidth="1"/>
    <col min="13311" max="13311" width="3.140625" customWidth="1"/>
    <col min="13312" max="13312" width="4.140625" customWidth="1"/>
    <col min="13313" max="13313" width="5.28515625" customWidth="1"/>
    <col min="13314" max="13314" width="6.85546875" customWidth="1"/>
    <col min="13315" max="13315" width="7.5703125" customWidth="1"/>
    <col min="13316" max="13316" width="25.5703125" customWidth="1"/>
    <col min="13317" max="13317" width="10.7109375" customWidth="1"/>
    <col min="13318" max="13318" width="0" hidden="1" customWidth="1"/>
    <col min="13319" max="13319" width="10.5703125" customWidth="1"/>
    <col min="13320" max="13320" width="11.140625" customWidth="1"/>
    <col min="13321" max="13321" width="10.28515625" customWidth="1"/>
    <col min="13322" max="13322" width="11.28515625" customWidth="1"/>
    <col min="13567" max="13567" width="3.140625" customWidth="1"/>
    <col min="13568" max="13568" width="4.140625" customWidth="1"/>
    <col min="13569" max="13569" width="5.28515625" customWidth="1"/>
    <col min="13570" max="13570" width="6.85546875" customWidth="1"/>
    <col min="13571" max="13571" width="7.5703125" customWidth="1"/>
    <col min="13572" max="13572" width="25.5703125" customWidth="1"/>
    <col min="13573" max="13573" width="10.7109375" customWidth="1"/>
    <col min="13574" max="13574" width="0" hidden="1" customWidth="1"/>
    <col min="13575" max="13575" width="10.5703125" customWidth="1"/>
    <col min="13576" max="13576" width="11.140625" customWidth="1"/>
    <col min="13577" max="13577" width="10.28515625" customWidth="1"/>
    <col min="13578" max="13578" width="11.28515625" customWidth="1"/>
    <col min="13823" max="13823" width="3.140625" customWidth="1"/>
    <col min="13824" max="13824" width="4.140625" customWidth="1"/>
    <col min="13825" max="13825" width="5.28515625" customWidth="1"/>
    <col min="13826" max="13826" width="6.85546875" customWidth="1"/>
    <col min="13827" max="13827" width="7.5703125" customWidth="1"/>
    <col min="13828" max="13828" width="25.5703125" customWidth="1"/>
    <col min="13829" max="13829" width="10.7109375" customWidth="1"/>
    <col min="13830" max="13830" width="0" hidden="1" customWidth="1"/>
    <col min="13831" max="13831" width="10.5703125" customWidth="1"/>
    <col min="13832" max="13832" width="11.140625" customWidth="1"/>
    <col min="13833" max="13833" width="10.28515625" customWidth="1"/>
    <col min="13834" max="13834" width="11.28515625" customWidth="1"/>
    <col min="14079" max="14079" width="3.140625" customWidth="1"/>
    <col min="14080" max="14080" width="4.140625" customWidth="1"/>
    <col min="14081" max="14081" width="5.28515625" customWidth="1"/>
    <col min="14082" max="14082" width="6.85546875" customWidth="1"/>
    <col min="14083" max="14083" width="7.5703125" customWidth="1"/>
    <col min="14084" max="14084" width="25.5703125" customWidth="1"/>
    <col min="14085" max="14085" width="10.7109375" customWidth="1"/>
    <col min="14086" max="14086" width="0" hidden="1" customWidth="1"/>
    <col min="14087" max="14087" width="10.5703125" customWidth="1"/>
    <col min="14088" max="14088" width="11.140625" customWidth="1"/>
    <col min="14089" max="14089" width="10.28515625" customWidth="1"/>
    <col min="14090" max="14090" width="11.28515625" customWidth="1"/>
    <col min="14335" max="14335" width="3.140625" customWidth="1"/>
    <col min="14336" max="14336" width="4.140625" customWidth="1"/>
    <col min="14337" max="14337" width="5.28515625" customWidth="1"/>
    <col min="14338" max="14338" width="6.85546875" customWidth="1"/>
    <col min="14339" max="14339" width="7.5703125" customWidth="1"/>
    <col min="14340" max="14340" width="25.5703125" customWidth="1"/>
    <col min="14341" max="14341" width="10.7109375" customWidth="1"/>
    <col min="14342" max="14342" width="0" hidden="1" customWidth="1"/>
    <col min="14343" max="14343" width="10.5703125" customWidth="1"/>
    <col min="14344" max="14344" width="11.140625" customWidth="1"/>
    <col min="14345" max="14345" width="10.28515625" customWidth="1"/>
    <col min="14346" max="14346" width="11.28515625" customWidth="1"/>
    <col min="14591" max="14591" width="3.140625" customWidth="1"/>
    <col min="14592" max="14592" width="4.140625" customWidth="1"/>
    <col min="14593" max="14593" width="5.28515625" customWidth="1"/>
    <col min="14594" max="14594" width="6.85546875" customWidth="1"/>
    <col min="14595" max="14595" width="7.5703125" customWidth="1"/>
    <col min="14596" max="14596" width="25.5703125" customWidth="1"/>
    <col min="14597" max="14597" width="10.7109375" customWidth="1"/>
    <col min="14598" max="14598" width="0" hidden="1" customWidth="1"/>
    <col min="14599" max="14599" width="10.5703125" customWidth="1"/>
    <col min="14600" max="14600" width="11.140625" customWidth="1"/>
    <col min="14601" max="14601" width="10.28515625" customWidth="1"/>
    <col min="14602" max="14602" width="11.28515625" customWidth="1"/>
    <col min="14847" max="14847" width="3.140625" customWidth="1"/>
    <col min="14848" max="14848" width="4.140625" customWidth="1"/>
    <col min="14849" max="14849" width="5.28515625" customWidth="1"/>
    <col min="14850" max="14850" width="6.85546875" customWidth="1"/>
    <col min="14851" max="14851" width="7.5703125" customWidth="1"/>
    <col min="14852" max="14852" width="25.5703125" customWidth="1"/>
    <col min="14853" max="14853" width="10.7109375" customWidth="1"/>
    <col min="14854" max="14854" width="0" hidden="1" customWidth="1"/>
    <col min="14855" max="14855" width="10.5703125" customWidth="1"/>
    <col min="14856" max="14856" width="11.140625" customWidth="1"/>
    <col min="14857" max="14857" width="10.28515625" customWidth="1"/>
    <col min="14858" max="14858" width="11.28515625" customWidth="1"/>
    <col min="15103" max="15103" width="3.140625" customWidth="1"/>
    <col min="15104" max="15104" width="4.140625" customWidth="1"/>
    <col min="15105" max="15105" width="5.28515625" customWidth="1"/>
    <col min="15106" max="15106" width="6.85546875" customWidth="1"/>
    <col min="15107" max="15107" width="7.5703125" customWidth="1"/>
    <col min="15108" max="15108" width="25.5703125" customWidth="1"/>
    <col min="15109" max="15109" width="10.7109375" customWidth="1"/>
    <col min="15110" max="15110" width="0" hidden="1" customWidth="1"/>
    <col min="15111" max="15111" width="10.5703125" customWidth="1"/>
    <col min="15112" max="15112" width="11.140625" customWidth="1"/>
    <col min="15113" max="15113" width="10.28515625" customWidth="1"/>
    <col min="15114" max="15114" width="11.28515625" customWidth="1"/>
    <col min="15359" max="15359" width="3.140625" customWidth="1"/>
    <col min="15360" max="15360" width="4.140625" customWidth="1"/>
    <col min="15361" max="15361" width="5.28515625" customWidth="1"/>
    <col min="15362" max="15362" width="6.85546875" customWidth="1"/>
    <col min="15363" max="15363" width="7.5703125" customWidth="1"/>
    <col min="15364" max="15364" width="25.5703125" customWidth="1"/>
    <col min="15365" max="15365" width="10.7109375" customWidth="1"/>
    <col min="15366" max="15366" width="0" hidden="1" customWidth="1"/>
    <col min="15367" max="15367" width="10.5703125" customWidth="1"/>
    <col min="15368" max="15368" width="11.140625" customWidth="1"/>
    <col min="15369" max="15369" width="10.28515625" customWidth="1"/>
    <col min="15370" max="15370" width="11.28515625" customWidth="1"/>
    <col min="15615" max="15615" width="3.140625" customWidth="1"/>
    <col min="15616" max="15616" width="4.140625" customWidth="1"/>
    <col min="15617" max="15617" width="5.28515625" customWidth="1"/>
    <col min="15618" max="15618" width="6.85546875" customWidth="1"/>
    <col min="15619" max="15619" width="7.5703125" customWidth="1"/>
    <col min="15620" max="15620" width="25.5703125" customWidth="1"/>
    <col min="15621" max="15621" width="10.7109375" customWidth="1"/>
    <col min="15622" max="15622" width="0" hidden="1" customWidth="1"/>
    <col min="15623" max="15623" width="10.5703125" customWidth="1"/>
    <col min="15624" max="15624" width="11.140625" customWidth="1"/>
    <col min="15625" max="15625" width="10.28515625" customWidth="1"/>
    <col min="15626" max="15626" width="11.28515625" customWidth="1"/>
    <col min="15871" max="15871" width="3.140625" customWidth="1"/>
    <col min="15872" max="15872" width="4.140625" customWidth="1"/>
    <col min="15873" max="15873" width="5.28515625" customWidth="1"/>
    <col min="15874" max="15874" width="6.85546875" customWidth="1"/>
    <col min="15875" max="15875" width="7.5703125" customWidth="1"/>
    <col min="15876" max="15876" width="25.5703125" customWidth="1"/>
    <col min="15877" max="15877" width="10.7109375" customWidth="1"/>
    <col min="15878" max="15878" width="0" hidden="1" customWidth="1"/>
    <col min="15879" max="15879" width="10.5703125" customWidth="1"/>
    <col min="15880" max="15880" width="11.140625" customWidth="1"/>
    <col min="15881" max="15881" width="10.28515625" customWidth="1"/>
    <col min="15882" max="15882" width="11.28515625" customWidth="1"/>
    <col min="16127" max="16127" width="3.140625" customWidth="1"/>
    <col min="16128" max="16128" width="4.140625" customWidth="1"/>
    <col min="16129" max="16129" width="5.28515625" customWidth="1"/>
    <col min="16130" max="16130" width="6.85546875" customWidth="1"/>
    <col min="16131" max="16131" width="7.5703125" customWidth="1"/>
    <col min="16132" max="16132" width="25.5703125" customWidth="1"/>
    <col min="16133" max="16133" width="10.7109375" customWidth="1"/>
    <col min="16134" max="16134" width="0" hidden="1" customWidth="1"/>
    <col min="16135" max="16135" width="10.5703125" customWidth="1"/>
    <col min="16136" max="16136" width="11.140625" customWidth="1"/>
    <col min="16137" max="16137" width="10.28515625" customWidth="1"/>
    <col min="16138" max="16138" width="11.28515625" customWidth="1"/>
  </cols>
  <sheetData>
    <row r="1" spans="1:13" ht="3.75" customHeight="1" x14ac:dyDescent="0.25"/>
    <row r="2" spans="1:13" ht="19.5" customHeight="1" x14ac:dyDescent="0.25">
      <c r="E2" s="231" t="s">
        <v>444</v>
      </c>
      <c r="F2" s="232"/>
      <c r="G2" s="232"/>
      <c r="H2" s="232"/>
    </row>
    <row r="3" spans="1:13" ht="8.25" customHeight="1" x14ac:dyDescent="0.25">
      <c r="A3" s="233"/>
      <c r="B3" s="233"/>
      <c r="C3" s="233"/>
      <c r="D3" s="233"/>
      <c r="E3" s="233"/>
      <c r="F3" s="233"/>
      <c r="G3" s="234"/>
      <c r="H3" s="234"/>
    </row>
    <row r="4" spans="1:13" ht="6" customHeight="1" thickBot="1" x14ac:dyDescent="0.3">
      <c r="A4" s="233"/>
      <c r="B4" s="233"/>
      <c r="C4" s="233"/>
      <c r="D4" s="233"/>
      <c r="E4" s="233"/>
      <c r="F4" s="233"/>
      <c r="G4" s="234"/>
      <c r="H4" s="234"/>
    </row>
    <row r="5" spans="1:13" ht="18.75" x14ac:dyDescent="0.3">
      <c r="A5" s="235" t="s">
        <v>199</v>
      </c>
      <c r="B5" s="236"/>
      <c r="C5" s="236"/>
      <c r="D5" s="236"/>
      <c r="E5" s="236"/>
      <c r="F5" s="236"/>
      <c r="G5" s="560"/>
      <c r="H5" s="560"/>
      <c r="I5" s="237"/>
      <c r="J5" s="237"/>
      <c r="K5" s="237"/>
      <c r="L5" s="237"/>
      <c r="M5" s="237"/>
    </row>
    <row r="6" spans="1:13" ht="45.75" customHeight="1" x14ac:dyDescent="0.25">
      <c r="A6" s="988" t="s">
        <v>0</v>
      </c>
      <c r="B6" s="989"/>
      <c r="C6" s="989"/>
      <c r="D6" s="989"/>
      <c r="E6" s="989"/>
      <c r="F6" s="990"/>
      <c r="G6" s="866" t="s">
        <v>416</v>
      </c>
      <c r="H6" s="866" t="s">
        <v>417</v>
      </c>
      <c r="I6" s="867" t="s">
        <v>418</v>
      </c>
      <c r="J6" s="868" t="s">
        <v>403</v>
      </c>
      <c r="K6" s="868" t="s">
        <v>419</v>
      </c>
      <c r="L6" s="868" t="s">
        <v>420</v>
      </c>
      <c r="M6" s="868" t="s">
        <v>421</v>
      </c>
    </row>
    <row r="7" spans="1:13" ht="3.75" customHeight="1" x14ac:dyDescent="0.25">
      <c r="H7" s="94"/>
      <c r="I7" s="9"/>
    </row>
    <row r="8" spans="1:13" ht="37.5" customHeight="1" x14ac:dyDescent="0.25">
      <c r="A8" s="239" t="s">
        <v>200</v>
      </c>
      <c r="B8" s="240" t="s">
        <v>201</v>
      </c>
      <c r="C8" s="241" t="s">
        <v>202</v>
      </c>
      <c r="D8" s="241" t="s">
        <v>203</v>
      </c>
      <c r="E8" s="241" t="s">
        <v>204</v>
      </c>
      <c r="F8" s="242" t="s">
        <v>205</v>
      </c>
      <c r="G8" s="243">
        <f t="shared" ref="G8:M8" si="0">G9+G91+G94</f>
        <v>250908.14000000004</v>
      </c>
      <c r="H8" s="848">
        <f t="shared" si="0"/>
        <v>253334.07000000004</v>
      </c>
      <c r="I8" s="243">
        <f t="shared" si="0"/>
        <v>266706.41000000003</v>
      </c>
      <c r="J8" s="243">
        <f t="shared" si="0"/>
        <v>266709.41000000003</v>
      </c>
      <c r="K8" s="243">
        <f t="shared" si="0"/>
        <v>243585.4</v>
      </c>
      <c r="L8" s="243">
        <f t="shared" si="0"/>
        <v>242759</v>
      </c>
      <c r="M8" s="243">
        <f t="shared" si="0"/>
        <v>243759</v>
      </c>
    </row>
    <row r="9" spans="1:13" x14ac:dyDescent="0.25">
      <c r="A9" s="244"/>
      <c r="B9" s="245">
        <v>1</v>
      </c>
      <c r="C9" s="991" t="s">
        <v>206</v>
      </c>
      <c r="D9" s="992"/>
      <c r="E9" s="992"/>
      <c r="F9" s="993"/>
      <c r="G9" s="422">
        <f>G10+G15+G24+G66+G78+G80+G87+G69</f>
        <v>244026.36000000004</v>
      </c>
      <c r="H9" s="849">
        <f>H10+H15+H24+H66+H69+H78+H80+H87</f>
        <v>245292.63000000003</v>
      </c>
      <c r="I9" s="561">
        <f>I10+I15+I24+I66+I78+I80+I87+I69</f>
        <v>257276.82</v>
      </c>
      <c r="J9" s="561">
        <f>J10+J15+J24+J66+J78+J80+J87+J69</f>
        <v>257279.82</v>
      </c>
      <c r="K9" s="561">
        <f>K10+K15+K24+K66+K78+K80+K87+K69</f>
        <v>235654.79</v>
      </c>
      <c r="L9" s="561">
        <f>L10+L15+L24+L66+L78+L80+L87+L69</f>
        <v>234219</v>
      </c>
      <c r="M9" s="561">
        <f>M10+M15+M24+M66+M78+M80+M87+M69</f>
        <v>235219</v>
      </c>
    </row>
    <row r="10" spans="1:13" ht="25.5" customHeight="1" x14ac:dyDescent="0.25">
      <c r="A10" s="247"/>
      <c r="B10" s="248"/>
      <c r="C10" s="248"/>
      <c r="D10" s="249" t="s">
        <v>207</v>
      </c>
      <c r="E10" s="250">
        <v>610</v>
      </c>
      <c r="F10" s="251" t="s">
        <v>3</v>
      </c>
      <c r="G10" s="252">
        <f t="shared" ref="G10" si="1">SUM(G11:G14)</f>
        <v>125544.93000000001</v>
      </c>
      <c r="H10" s="101">
        <f>SUM(H11:H14)</f>
        <v>110769.26000000001</v>
      </c>
      <c r="I10" s="101">
        <f t="shared" ref="I10:J10" si="2">SUM(I11:I14)</f>
        <v>115288</v>
      </c>
      <c r="J10" s="101">
        <f t="shared" si="2"/>
        <v>115288</v>
      </c>
      <c r="K10" s="101">
        <f>SUM(K11:K14)</f>
        <v>115288</v>
      </c>
      <c r="L10" s="101">
        <f t="shared" ref="L10:M10" si="3">SUM(L11:L14)</f>
        <v>115288</v>
      </c>
      <c r="M10" s="101">
        <f t="shared" si="3"/>
        <v>115288</v>
      </c>
    </row>
    <row r="11" spans="1:13" ht="26.25" x14ac:dyDescent="0.25">
      <c r="A11" s="247"/>
      <c r="B11" s="248"/>
      <c r="C11" s="248"/>
      <c r="D11" s="249" t="s">
        <v>207</v>
      </c>
      <c r="E11" s="253">
        <v>611</v>
      </c>
      <c r="F11" s="254" t="s">
        <v>4</v>
      </c>
      <c r="G11" s="255">
        <v>78929.8</v>
      </c>
      <c r="H11" s="76">
        <v>71335.08</v>
      </c>
      <c r="I11" s="542">
        <v>75900</v>
      </c>
      <c r="J11" s="542">
        <v>75900</v>
      </c>
      <c r="K11" s="542">
        <v>75900</v>
      </c>
      <c r="L11" s="542">
        <v>75900</v>
      </c>
      <c r="M11" s="542">
        <v>75900</v>
      </c>
    </row>
    <row r="12" spans="1:13" x14ac:dyDescent="0.25">
      <c r="A12" s="247"/>
      <c r="B12" s="248"/>
      <c r="C12" s="248"/>
      <c r="D12" s="249" t="s">
        <v>207</v>
      </c>
      <c r="E12" s="253">
        <v>612</v>
      </c>
      <c r="F12" s="254" t="s">
        <v>5</v>
      </c>
      <c r="G12" s="255">
        <v>25412.720000000001</v>
      </c>
      <c r="H12" s="76">
        <v>21510.86</v>
      </c>
      <c r="I12" s="542">
        <v>24288</v>
      </c>
      <c r="J12" s="542">
        <v>24288</v>
      </c>
      <c r="K12" s="542">
        <v>24288</v>
      </c>
      <c r="L12" s="542">
        <v>24288</v>
      </c>
      <c r="M12" s="542">
        <v>24288</v>
      </c>
    </row>
    <row r="13" spans="1:13" x14ac:dyDescent="0.25">
      <c r="A13" s="247"/>
      <c r="B13" s="248"/>
      <c r="C13" s="248"/>
      <c r="D13" s="249" t="s">
        <v>207</v>
      </c>
      <c r="E13" s="256">
        <v>614</v>
      </c>
      <c r="F13" s="254" t="s">
        <v>6</v>
      </c>
      <c r="G13" s="255">
        <v>20320.41</v>
      </c>
      <c r="H13" s="76">
        <v>17156.82</v>
      </c>
      <c r="I13" s="542">
        <v>14200</v>
      </c>
      <c r="J13" s="542">
        <v>14200</v>
      </c>
      <c r="K13" s="542">
        <v>14200</v>
      </c>
      <c r="L13" s="542">
        <v>14200</v>
      </c>
      <c r="M13" s="542">
        <v>14200</v>
      </c>
    </row>
    <row r="14" spans="1:13" x14ac:dyDescent="0.25">
      <c r="A14" s="247"/>
      <c r="B14" s="248"/>
      <c r="C14" s="248"/>
      <c r="D14" s="209"/>
      <c r="E14" s="209"/>
      <c r="F14" s="219" t="s">
        <v>286</v>
      </c>
      <c r="G14" s="238">
        <v>882</v>
      </c>
      <c r="H14" s="76">
        <v>766.5</v>
      </c>
      <c r="I14" s="542">
        <v>900</v>
      </c>
      <c r="J14" s="542">
        <v>900</v>
      </c>
      <c r="K14" s="542">
        <v>900</v>
      </c>
      <c r="L14" s="542">
        <v>900</v>
      </c>
      <c r="M14" s="542">
        <v>900</v>
      </c>
    </row>
    <row r="15" spans="1:13" ht="26.25" x14ac:dyDescent="0.25">
      <c r="A15" s="247"/>
      <c r="B15" s="248"/>
      <c r="C15" s="248"/>
      <c r="D15" s="249" t="s">
        <v>207</v>
      </c>
      <c r="E15" s="257">
        <v>620</v>
      </c>
      <c r="F15" s="251" t="s">
        <v>8</v>
      </c>
      <c r="G15" s="252">
        <f t="shared" ref="G15" si="4">SUM(G16:G23)</f>
        <v>46484.47</v>
      </c>
      <c r="H15" s="101">
        <f>SUM(H16:H23)</f>
        <v>42319.240000000005</v>
      </c>
      <c r="I15" s="101">
        <f>SUM(I16:I23)</f>
        <v>42800</v>
      </c>
      <c r="J15" s="101">
        <f>SUM(J16:J23)</f>
        <v>42800</v>
      </c>
      <c r="K15" s="101">
        <f>SUM(K16:K23)</f>
        <v>42800</v>
      </c>
      <c r="L15" s="101">
        <f t="shared" ref="L15:M15" si="5">SUM(L16:L23)</f>
        <v>42800</v>
      </c>
      <c r="M15" s="101">
        <f t="shared" si="5"/>
        <v>42800</v>
      </c>
    </row>
    <row r="16" spans="1:13" ht="26.25" x14ac:dyDescent="0.25">
      <c r="A16" s="247"/>
      <c r="B16" s="248"/>
      <c r="C16" s="248"/>
      <c r="D16" s="249" t="s">
        <v>207</v>
      </c>
      <c r="E16" s="253">
        <v>621</v>
      </c>
      <c r="F16" s="254" t="s">
        <v>9</v>
      </c>
      <c r="G16" s="255">
        <v>10497.73</v>
      </c>
      <c r="H16" s="76">
        <v>8900.66</v>
      </c>
      <c r="I16" s="542">
        <v>9800</v>
      </c>
      <c r="J16" s="542">
        <v>9800</v>
      </c>
      <c r="K16" s="542">
        <v>9800</v>
      </c>
      <c r="L16" s="542">
        <v>9800</v>
      </c>
      <c r="M16" s="542">
        <v>9800</v>
      </c>
    </row>
    <row r="17" spans="1:13" ht="26.25" x14ac:dyDescent="0.25">
      <c r="A17" s="247"/>
      <c r="B17" s="248"/>
      <c r="C17" s="248"/>
      <c r="D17" s="249" t="s">
        <v>207</v>
      </c>
      <c r="E17" s="253">
        <v>623</v>
      </c>
      <c r="F17" s="254" t="s">
        <v>10</v>
      </c>
      <c r="G17" s="255">
        <v>2443.86</v>
      </c>
      <c r="H17" s="76">
        <v>3425.37</v>
      </c>
      <c r="I17" s="542">
        <v>3000</v>
      </c>
      <c r="J17" s="542">
        <v>3000</v>
      </c>
      <c r="K17" s="542">
        <v>3000</v>
      </c>
      <c r="L17" s="542">
        <v>3000</v>
      </c>
      <c r="M17" s="542">
        <v>3000</v>
      </c>
    </row>
    <row r="18" spans="1:13" x14ac:dyDescent="0.25">
      <c r="A18" s="247"/>
      <c r="B18" s="248"/>
      <c r="C18" s="248"/>
      <c r="D18" s="249" t="s">
        <v>207</v>
      </c>
      <c r="E18" s="253" t="s">
        <v>11</v>
      </c>
      <c r="F18" s="254" t="s">
        <v>12</v>
      </c>
      <c r="G18" s="255">
        <v>1793.37</v>
      </c>
      <c r="H18" s="76">
        <v>1586.11</v>
      </c>
      <c r="I18" s="542">
        <v>1600</v>
      </c>
      <c r="J18" s="542">
        <v>1600</v>
      </c>
      <c r="K18" s="542">
        <v>1600</v>
      </c>
      <c r="L18" s="542">
        <v>1600</v>
      </c>
      <c r="M18" s="542">
        <v>1600</v>
      </c>
    </row>
    <row r="19" spans="1:13" x14ac:dyDescent="0.25">
      <c r="A19" s="247"/>
      <c r="B19" s="248"/>
      <c r="C19" s="248"/>
      <c r="D19" s="249" t="s">
        <v>207</v>
      </c>
      <c r="E19" s="253" t="s">
        <v>13</v>
      </c>
      <c r="F19" s="254" t="s">
        <v>14</v>
      </c>
      <c r="G19" s="255">
        <v>19002.48</v>
      </c>
      <c r="H19" s="76">
        <v>16932.64</v>
      </c>
      <c r="I19" s="542">
        <v>16500</v>
      </c>
      <c r="J19" s="542">
        <v>16500</v>
      </c>
      <c r="K19" s="542">
        <v>16500</v>
      </c>
      <c r="L19" s="542">
        <v>16500</v>
      </c>
      <c r="M19" s="542">
        <v>16500</v>
      </c>
    </row>
    <row r="20" spans="1:13" x14ac:dyDescent="0.25">
      <c r="A20" s="247"/>
      <c r="B20" s="248"/>
      <c r="C20" s="248"/>
      <c r="D20" s="249" t="s">
        <v>207</v>
      </c>
      <c r="E20" s="256">
        <v>625003</v>
      </c>
      <c r="F20" s="254" t="s">
        <v>15</v>
      </c>
      <c r="G20" s="255">
        <v>1090.8399999999999</v>
      </c>
      <c r="H20" s="76">
        <v>1012.04</v>
      </c>
      <c r="I20" s="542">
        <v>1100</v>
      </c>
      <c r="J20" s="542">
        <v>1100</v>
      </c>
      <c r="K20" s="542">
        <v>1100</v>
      </c>
      <c r="L20" s="542">
        <v>1100</v>
      </c>
      <c r="M20" s="542">
        <v>1100</v>
      </c>
    </row>
    <row r="21" spans="1:13" x14ac:dyDescent="0.25">
      <c r="A21" s="247"/>
      <c r="B21" s="248"/>
      <c r="C21" s="248"/>
      <c r="D21" s="249" t="s">
        <v>207</v>
      </c>
      <c r="E21" s="256">
        <v>625004</v>
      </c>
      <c r="F21" s="254" t="s">
        <v>16</v>
      </c>
      <c r="G21" s="255">
        <v>3960.12</v>
      </c>
      <c r="H21" s="76">
        <v>3738.87</v>
      </c>
      <c r="I21" s="542">
        <v>3500</v>
      </c>
      <c r="J21" s="542">
        <v>3500</v>
      </c>
      <c r="K21" s="542">
        <v>3500</v>
      </c>
      <c r="L21" s="542">
        <v>3500</v>
      </c>
      <c r="M21" s="542">
        <v>3500</v>
      </c>
    </row>
    <row r="22" spans="1:13" ht="26.25" x14ac:dyDescent="0.25">
      <c r="A22" s="247"/>
      <c r="B22" s="248"/>
      <c r="C22" s="248"/>
      <c r="D22" s="249" t="s">
        <v>207</v>
      </c>
      <c r="E22" s="256">
        <v>625005</v>
      </c>
      <c r="F22" s="254" t="s">
        <v>17</v>
      </c>
      <c r="G22" s="255">
        <v>1250.97</v>
      </c>
      <c r="H22" s="76">
        <v>978.98</v>
      </c>
      <c r="I22" s="542">
        <v>1200</v>
      </c>
      <c r="J22" s="542">
        <v>1200</v>
      </c>
      <c r="K22" s="542">
        <v>1200</v>
      </c>
      <c r="L22" s="542">
        <v>1200</v>
      </c>
      <c r="M22" s="542">
        <v>1200</v>
      </c>
    </row>
    <row r="23" spans="1:13" ht="26.25" x14ac:dyDescent="0.25">
      <c r="A23" s="247"/>
      <c r="B23" s="248"/>
      <c r="C23" s="248"/>
      <c r="D23" s="249" t="s">
        <v>207</v>
      </c>
      <c r="E23" s="256">
        <v>625007</v>
      </c>
      <c r="F23" s="254" t="s">
        <v>18</v>
      </c>
      <c r="G23" s="255">
        <v>6445.1</v>
      </c>
      <c r="H23" s="76">
        <v>5744.57</v>
      </c>
      <c r="I23" s="542">
        <v>6100</v>
      </c>
      <c r="J23" s="542">
        <v>6100</v>
      </c>
      <c r="K23" s="542">
        <v>6100</v>
      </c>
      <c r="L23" s="542">
        <v>6100</v>
      </c>
      <c r="M23" s="542">
        <v>6100</v>
      </c>
    </row>
    <row r="24" spans="1:13" x14ac:dyDescent="0.25">
      <c r="A24" s="247"/>
      <c r="B24" s="248"/>
      <c r="C24" s="248"/>
      <c r="D24" s="249" t="s">
        <v>207</v>
      </c>
      <c r="E24" s="258">
        <v>630</v>
      </c>
      <c r="F24" s="259" t="s">
        <v>19</v>
      </c>
      <c r="G24" s="260">
        <f t="shared" ref="G24" si="6">G25+G27+G32+G39+G45+G50+G52</f>
        <v>59170.759999999995</v>
      </c>
      <c r="H24" s="67">
        <f>H25+H27+H32+H39+H45+H50+H52</f>
        <v>82458.950000000012</v>
      </c>
      <c r="I24" s="67">
        <f>I25+I27+I32+I39+I45+I50+I52</f>
        <v>83963.15</v>
      </c>
      <c r="J24" s="67">
        <f>J25+J27+J32+J39+J45+J50+J52</f>
        <v>83965.15</v>
      </c>
      <c r="K24" s="67">
        <f>K25+K27+K32+K39+K45+K50+K52</f>
        <v>74185.790000000008</v>
      </c>
      <c r="L24" s="67">
        <f t="shared" ref="L24:M24" si="7">L25+L27+L32+L39+L45+L50+L52</f>
        <v>72850</v>
      </c>
      <c r="M24" s="67">
        <f t="shared" si="7"/>
        <v>73850</v>
      </c>
    </row>
    <row r="25" spans="1:13" x14ac:dyDescent="0.25">
      <c r="A25" s="247"/>
      <c r="B25" s="248"/>
      <c r="C25" s="248"/>
      <c r="D25" s="249" t="s">
        <v>207</v>
      </c>
      <c r="E25" s="258">
        <v>631</v>
      </c>
      <c r="F25" s="259" t="s">
        <v>21</v>
      </c>
      <c r="G25" s="67">
        <f t="shared" ref="G25" si="8">SUM(G26)</f>
        <v>2405.41</v>
      </c>
      <c r="H25" s="67">
        <f>SUM(H26)</f>
        <v>937.19</v>
      </c>
      <c r="I25" s="67">
        <f t="shared" ref="I25:J25" si="9">SUM(I26)</f>
        <v>1000</v>
      </c>
      <c r="J25" s="67">
        <f t="shared" si="9"/>
        <v>1001</v>
      </c>
      <c r="K25" s="67">
        <f>SUM(K26)</f>
        <v>1300</v>
      </c>
      <c r="L25" s="67">
        <f t="shared" ref="L25:M25" si="10">SUM(L26)</f>
        <v>1000</v>
      </c>
      <c r="M25" s="67">
        <f t="shared" si="10"/>
        <v>1000</v>
      </c>
    </row>
    <row r="26" spans="1:13" x14ac:dyDescent="0.25">
      <c r="A26" s="247"/>
      <c r="B26" s="248"/>
      <c r="C26" s="248"/>
      <c r="D26" s="249" t="s">
        <v>207</v>
      </c>
      <c r="E26" s="135" t="s">
        <v>22</v>
      </c>
      <c r="F26" s="132" t="s">
        <v>23</v>
      </c>
      <c r="G26" s="140">
        <v>2405.41</v>
      </c>
      <c r="H26" s="76">
        <v>937.19</v>
      </c>
      <c r="I26" s="542">
        <v>1000</v>
      </c>
      <c r="J26" s="542">
        <v>1001</v>
      </c>
      <c r="K26" s="542">
        <v>1300</v>
      </c>
      <c r="L26" s="542">
        <v>1000</v>
      </c>
      <c r="M26" s="542">
        <v>1000</v>
      </c>
    </row>
    <row r="27" spans="1:13" ht="26.25" x14ac:dyDescent="0.25">
      <c r="A27" s="247"/>
      <c r="B27" s="248"/>
      <c r="C27" s="248"/>
      <c r="D27" s="249" t="s">
        <v>207</v>
      </c>
      <c r="E27" s="258">
        <v>632</v>
      </c>
      <c r="F27" s="251" t="s">
        <v>24</v>
      </c>
      <c r="G27" s="252">
        <f t="shared" ref="G27" si="11">SUM(G28:G30)</f>
        <v>19283.86</v>
      </c>
      <c r="H27" s="101">
        <f>SUM(H28:H30)</f>
        <v>21609.31</v>
      </c>
      <c r="I27" s="101">
        <f>SUM(I28:I31)</f>
        <v>21610</v>
      </c>
      <c r="J27" s="101">
        <f>SUM(J28:J31)</f>
        <v>21610</v>
      </c>
      <c r="K27" s="101">
        <f>SUM(K28:K31)</f>
        <v>21963</v>
      </c>
      <c r="L27" s="101">
        <f t="shared" ref="L27:M27" si="12">SUM(L28:L30)</f>
        <v>22610</v>
      </c>
      <c r="M27" s="101">
        <f t="shared" si="12"/>
        <v>23610</v>
      </c>
    </row>
    <row r="28" spans="1:13" x14ac:dyDescent="0.25">
      <c r="A28" s="247"/>
      <c r="B28" s="248"/>
      <c r="C28" s="248"/>
      <c r="D28" s="249" t="s">
        <v>207</v>
      </c>
      <c r="E28" s="261">
        <v>632001</v>
      </c>
      <c r="F28" s="132" t="s">
        <v>25</v>
      </c>
      <c r="G28" s="140">
        <v>16478.28</v>
      </c>
      <c r="H28" s="76">
        <v>18408.13</v>
      </c>
      <c r="I28" s="92">
        <v>18100</v>
      </c>
      <c r="J28" s="92">
        <v>18100</v>
      </c>
      <c r="K28" s="92">
        <v>19100</v>
      </c>
      <c r="L28" s="92">
        <v>19100</v>
      </c>
      <c r="M28" s="92">
        <v>20100</v>
      </c>
    </row>
    <row r="29" spans="1:13" x14ac:dyDescent="0.25">
      <c r="A29" s="247"/>
      <c r="B29" s="248"/>
      <c r="C29" s="248"/>
      <c r="D29" s="249" t="s">
        <v>207</v>
      </c>
      <c r="E29" s="261">
        <v>632002</v>
      </c>
      <c r="F29" s="132" t="s">
        <v>26</v>
      </c>
      <c r="G29" s="140">
        <v>107.66</v>
      </c>
      <c r="H29" s="76">
        <v>389.78</v>
      </c>
      <c r="I29" s="92">
        <v>410</v>
      </c>
      <c r="J29" s="92">
        <v>410</v>
      </c>
      <c r="K29" s="92">
        <v>410</v>
      </c>
      <c r="L29" s="92">
        <v>410</v>
      </c>
      <c r="M29" s="92">
        <v>410</v>
      </c>
    </row>
    <row r="30" spans="1:13" ht="26.25" x14ac:dyDescent="0.25">
      <c r="A30" s="247"/>
      <c r="B30" s="248"/>
      <c r="C30" s="248"/>
      <c r="D30" s="249" t="s">
        <v>207</v>
      </c>
      <c r="E30" s="261">
        <v>632003</v>
      </c>
      <c r="F30" s="132" t="s">
        <v>27</v>
      </c>
      <c r="G30" s="140">
        <v>2697.92</v>
      </c>
      <c r="H30" s="76">
        <v>2811.4</v>
      </c>
      <c r="I30" s="68">
        <v>2980</v>
      </c>
      <c r="J30" s="68">
        <v>2980</v>
      </c>
      <c r="K30" s="68">
        <v>2300</v>
      </c>
      <c r="L30" s="92">
        <v>3100</v>
      </c>
      <c r="M30" s="92">
        <v>3100</v>
      </c>
    </row>
    <row r="31" spans="1:13" ht="26.25" x14ac:dyDescent="0.25">
      <c r="A31" s="247"/>
      <c r="B31" s="248"/>
      <c r="C31" s="248"/>
      <c r="D31" s="249" t="s">
        <v>207</v>
      </c>
      <c r="E31" s="121">
        <v>632004</v>
      </c>
      <c r="F31" s="132" t="s">
        <v>407</v>
      </c>
      <c r="G31" s="140"/>
      <c r="H31" s="76"/>
      <c r="I31" s="68">
        <v>120</v>
      </c>
      <c r="J31" s="68">
        <v>120</v>
      </c>
      <c r="K31" s="68">
        <v>153</v>
      </c>
      <c r="L31" s="68">
        <v>153</v>
      </c>
      <c r="M31" s="68">
        <v>153</v>
      </c>
    </row>
    <row r="32" spans="1:13" x14ac:dyDescent="0.25">
      <c r="A32" s="247"/>
      <c r="B32" s="248"/>
      <c r="C32" s="248"/>
      <c r="D32" s="249" t="s">
        <v>207</v>
      </c>
      <c r="E32" s="258">
        <v>633</v>
      </c>
      <c r="F32" s="259" t="s">
        <v>28</v>
      </c>
      <c r="G32" s="260">
        <f t="shared" ref="G32" si="13">SUM(G33:G38)</f>
        <v>6380.2599999999993</v>
      </c>
      <c r="H32" s="67">
        <f>SUM(H33:H38)</f>
        <v>12687.58</v>
      </c>
      <c r="I32" s="67">
        <f>SUM(I33:I38)</f>
        <v>13040</v>
      </c>
      <c r="J32" s="67">
        <f>SUM(J33:J38)</f>
        <v>13040</v>
      </c>
      <c r="K32" s="67">
        <f>SUM(K33:K38)</f>
        <v>13900</v>
      </c>
      <c r="L32" s="67">
        <f t="shared" ref="L32:M32" si="14">SUM(L33:L38)</f>
        <v>13940</v>
      </c>
      <c r="M32" s="67">
        <f t="shared" si="14"/>
        <v>13940</v>
      </c>
    </row>
    <row r="33" spans="1:13" x14ac:dyDescent="0.25">
      <c r="A33" s="247"/>
      <c r="B33" s="248"/>
      <c r="C33" s="248"/>
      <c r="D33" s="249" t="s">
        <v>207</v>
      </c>
      <c r="E33" s="261">
        <v>633002</v>
      </c>
      <c r="F33" s="132" t="s">
        <v>29</v>
      </c>
      <c r="G33" s="140">
        <v>0</v>
      </c>
      <c r="H33" s="76">
        <v>0</v>
      </c>
      <c r="I33" s="92">
        <v>300</v>
      </c>
      <c r="J33" s="92">
        <v>300</v>
      </c>
      <c r="K33" s="92">
        <v>0</v>
      </c>
      <c r="L33" s="92">
        <v>0</v>
      </c>
      <c r="M33" s="92">
        <v>0</v>
      </c>
    </row>
    <row r="34" spans="1:13" x14ac:dyDescent="0.25">
      <c r="A34" s="247"/>
      <c r="B34" s="248"/>
      <c r="C34" s="248"/>
      <c r="D34" s="249" t="s">
        <v>207</v>
      </c>
      <c r="E34" s="261">
        <v>633006</v>
      </c>
      <c r="F34" s="132" t="s">
        <v>30</v>
      </c>
      <c r="G34" s="140">
        <v>5397.86</v>
      </c>
      <c r="H34" s="76">
        <v>8502.4599999999991</v>
      </c>
      <c r="I34" s="92">
        <v>7800</v>
      </c>
      <c r="J34" s="92">
        <v>7800</v>
      </c>
      <c r="K34" s="92">
        <v>8100</v>
      </c>
      <c r="L34" s="92">
        <v>8100</v>
      </c>
      <c r="M34" s="92">
        <v>8100</v>
      </c>
    </row>
    <row r="35" spans="1:13" x14ac:dyDescent="0.25">
      <c r="A35" s="247"/>
      <c r="B35" s="248"/>
      <c r="C35" s="248"/>
      <c r="D35" s="249" t="s">
        <v>207</v>
      </c>
      <c r="E35" s="261">
        <v>633007</v>
      </c>
      <c r="F35" s="132" t="s">
        <v>31</v>
      </c>
      <c r="G35" s="140">
        <v>350</v>
      </c>
      <c r="H35" s="76">
        <v>300</v>
      </c>
      <c r="I35" s="92">
        <v>340</v>
      </c>
      <c r="J35" s="92">
        <v>340</v>
      </c>
      <c r="K35" s="92">
        <v>300</v>
      </c>
      <c r="L35" s="92">
        <v>340</v>
      </c>
      <c r="M35" s="92">
        <v>340</v>
      </c>
    </row>
    <row r="36" spans="1:13" ht="26.25" x14ac:dyDescent="0.25">
      <c r="A36" s="247"/>
      <c r="B36" s="248"/>
      <c r="C36" s="248"/>
      <c r="D36" s="249" t="s">
        <v>207</v>
      </c>
      <c r="E36" s="261">
        <v>633009</v>
      </c>
      <c r="F36" s="132" t="s">
        <v>208</v>
      </c>
      <c r="G36" s="140">
        <v>158.4</v>
      </c>
      <c r="H36" s="76">
        <v>404.43</v>
      </c>
      <c r="I36" s="92">
        <v>100</v>
      </c>
      <c r="J36" s="92">
        <v>100</v>
      </c>
      <c r="K36" s="92">
        <v>100</v>
      </c>
      <c r="L36" s="92">
        <v>100</v>
      </c>
      <c r="M36" s="92">
        <v>100</v>
      </c>
    </row>
    <row r="37" spans="1:13" x14ac:dyDescent="0.25">
      <c r="A37" s="247"/>
      <c r="B37" s="248"/>
      <c r="C37" s="248"/>
      <c r="D37" s="249" t="s">
        <v>207</v>
      </c>
      <c r="E37" s="261">
        <v>633013</v>
      </c>
      <c r="F37" s="132" t="s">
        <v>33</v>
      </c>
      <c r="G37" s="140">
        <v>233.09</v>
      </c>
      <c r="H37" s="76">
        <v>436.94</v>
      </c>
      <c r="I37" s="92">
        <v>3000</v>
      </c>
      <c r="J37" s="92">
        <v>3000</v>
      </c>
      <c r="K37" s="92">
        <v>3000</v>
      </c>
      <c r="L37" s="92">
        <v>3000</v>
      </c>
      <c r="M37" s="92">
        <v>3000</v>
      </c>
    </row>
    <row r="38" spans="1:13" x14ac:dyDescent="0.25">
      <c r="A38" s="247"/>
      <c r="B38" s="248"/>
      <c r="C38" s="248"/>
      <c r="D38" s="249" t="s">
        <v>207</v>
      </c>
      <c r="E38" s="261">
        <v>633016</v>
      </c>
      <c r="F38" s="132" t="s">
        <v>34</v>
      </c>
      <c r="G38" s="140">
        <v>240.91</v>
      </c>
      <c r="H38" s="76">
        <v>3043.75</v>
      </c>
      <c r="I38" s="92">
        <v>1500</v>
      </c>
      <c r="J38" s="92">
        <v>1500</v>
      </c>
      <c r="K38" s="92">
        <v>2400</v>
      </c>
      <c r="L38" s="92">
        <v>2400</v>
      </c>
      <c r="M38" s="92">
        <v>2400</v>
      </c>
    </row>
    <row r="39" spans="1:13" x14ac:dyDescent="0.25">
      <c r="A39" s="247"/>
      <c r="B39" s="248"/>
      <c r="C39" s="248"/>
      <c r="D39" s="249" t="s">
        <v>207</v>
      </c>
      <c r="E39" s="258">
        <v>634</v>
      </c>
      <c r="F39" s="259" t="s">
        <v>35</v>
      </c>
      <c r="G39" s="260">
        <f t="shared" ref="G39" si="15">SUM(G40:G44)</f>
        <v>6775.4900000000007</v>
      </c>
      <c r="H39" s="67">
        <f>SUM(H40:H44)</f>
        <v>10753</v>
      </c>
      <c r="I39" s="67">
        <f>SUM(I40:I44)</f>
        <v>11700</v>
      </c>
      <c r="J39" s="67">
        <f>SUM(J40:J44)</f>
        <v>11700</v>
      </c>
      <c r="K39" s="67">
        <f>SUM(K40:K44)</f>
        <v>5100</v>
      </c>
      <c r="L39" s="67">
        <f t="shared" ref="L39:M39" si="16">SUM(L40:L44)</f>
        <v>2500</v>
      </c>
      <c r="M39" s="67">
        <f t="shared" si="16"/>
        <v>2500</v>
      </c>
    </row>
    <row r="40" spans="1:13" x14ac:dyDescent="0.25">
      <c r="A40" s="247"/>
      <c r="B40" s="248"/>
      <c r="C40" s="248"/>
      <c r="D40" s="249" t="s">
        <v>207</v>
      </c>
      <c r="E40" s="135" t="s">
        <v>36</v>
      </c>
      <c r="F40" s="132" t="s">
        <v>209</v>
      </c>
      <c r="G40" s="140">
        <v>3891.78</v>
      </c>
      <c r="H40" s="76">
        <v>4405.43</v>
      </c>
      <c r="I40" s="92">
        <v>4900</v>
      </c>
      <c r="J40" s="92">
        <v>4900</v>
      </c>
      <c r="K40" s="92">
        <v>2000</v>
      </c>
      <c r="L40" s="92">
        <v>1000</v>
      </c>
      <c r="M40" s="92">
        <v>1000</v>
      </c>
    </row>
    <row r="41" spans="1:13" x14ac:dyDescent="0.25">
      <c r="A41" s="247"/>
      <c r="B41" s="248"/>
      <c r="C41" s="248"/>
      <c r="D41" s="249" t="s">
        <v>207</v>
      </c>
      <c r="E41" s="261">
        <v>634002</v>
      </c>
      <c r="F41" s="132" t="s">
        <v>210</v>
      </c>
      <c r="G41" s="140">
        <v>1538.27</v>
      </c>
      <c r="H41" s="76">
        <v>5038.7700000000004</v>
      </c>
      <c r="I41" s="92">
        <v>5000</v>
      </c>
      <c r="J41" s="92">
        <v>5000</v>
      </c>
      <c r="K41" s="92">
        <v>2000</v>
      </c>
      <c r="L41" s="92">
        <v>1000</v>
      </c>
      <c r="M41" s="92">
        <v>1000</v>
      </c>
    </row>
    <row r="42" spans="1:13" x14ac:dyDescent="0.25">
      <c r="A42" s="247"/>
      <c r="B42" s="248"/>
      <c r="C42" s="248"/>
      <c r="D42" s="249" t="s">
        <v>207</v>
      </c>
      <c r="E42" s="261">
        <v>634003</v>
      </c>
      <c r="F42" s="132" t="s">
        <v>39</v>
      </c>
      <c r="G42" s="140">
        <v>532.79999999999995</v>
      </c>
      <c r="H42" s="76">
        <v>620.29999999999995</v>
      </c>
      <c r="I42" s="92">
        <v>700</v>
      </c>
      <c r="J42" s="92">
        <v>700</v>
      </c>
      <c r="K42" s="92">
        <v>700</v>
      </c>
      <c r="L42" s="92">
        <v>500</v>
      </c>
      <c r="M42" s="92">
        <v>500</v>
      </c>
    </row>
    <row r="43" spans="1:13" x14ac:dyDescent="0.25">
      <c r="A43" s="247"/>
      <c r="B43" s="248"/>
      <c r="C43" s="248"/>
      <c r="D43" s="249" t="s">
        <v>207</v>
      </c>
      <c r="E43" s="261">
        <v>634005</v>
      </c>
      <c r="F43" s="132" t="s">
        <v>40</v>
      </c>
      <c r="G43" s="140">
        <v>308</v>
      </c>
      <c r="H43" s="76">
        <v>470</v>
      </c>
      <c r="I43" s="92">
        <v>800</v>
      </c>
      <c r="J43" s="92">
        <v>800</v>
      </c>
      <c r="K43" s="92">
        <v>300</v>
      </c>
      <c r="L43" s="92">
        <v>0</v>
      </c>
      <c r="M43" s="92">
        <v>0</v>
      </c>
    </row>
    <row r="44" spans="1:13" x14ac:dyDescent="0.25">
      <c r="A44" s="247"/>
      <c r="B44" s="248"/>
      <c r="C44" s="248"/>
      <c r="D44" s="249" t="s">
        <v>207</v>
      </c>
      <c r="E44" s="262">
        <v>634006</v>
      </c>
      <c r="F44" s="253" t="s">
        <v>41</v>
      </c>
      <c r="G44" s="140">
        <v>504.64</v>
      </c>
      <c r="H44" s="76">
        <v>218.5</v>
      </c>
      <c r="I44" s="92">
        <v>300</v>
      </c>
      <c r="J44" s="92">
        <v>300</v>
      </c>
      <c r="K44" s="92">
        <v>100</v>
      </c>
      <c r="L44" s="92">
        <v>0</v>
      </c>
      <c r="M44" s="92">
        <v>0</v>
      </c>
    </row>
    <row r="45" spans="1:13" ht="28.5" customHeight="1" x14ac:dyDescent="0.25">
      <c r="A45" s="247"/>
      <c r="B45" s="248"/>
      <c r="C45" s="248"/>
      <c r="D45" s="249" t="s">
        <v>207</v>
      </c>
      <c r="E45" s="258">
        <v>635</v>
      </c>
      <c r="F45" s="251" t="s">
        <v>211</v>
      </c>
      <c r="G45" s="260">
        <f t="shared" ref="G45" si="17">SUM(G46:G49)</f>
        <v>2369.2800000000002</v>
      </c>
      <c r="H45" s="67">
        <f>SUM(H46:H49)</f>
        <v>4511.0300000000007</v>
      </c>
      <c r="I45" s="67">
        <f>SUM(I46:I49)</f>
        <v>7862.36</v>
      </c>
      <c r="J45" s="67">
        <f>SUM(J46:J49)</f>
        <v>7862.36</v>
      </c>
      <c r="K45" s="67">
        <f>SUM(K46:K49)</f>
        <v>2100</v>
      </c>
      <c r="L45" s="67">
        <f t="shared" ref="L45:M45" si="18">SUM(L46:L49)</f>
        <v>2100</v>
      </c>
      <c r="M45" s="67">
        <f t="shared" si="18"/>
        <v>2100</v>
      </c>
    </row>
    <row r="46" spans="1:13" x14ac:dyDescent="0.25">
      <c r="A46" s="247"/>
      <c r="B46" s="248"/>
      <c r="C46" s="248"/>
      <c r="D46" s="249" t="s">
        <v>207</v>
      </c>
      <c r="E46" s="135" t="s">
        <v>43</v>
      </c>
      <c r="F46" s="132" t="s">
        <v>44</v>
      </c>
      <c r="G46" s="140">
        <v>490.1</v>
      </c>
      <c r="H46" s="76">
        <v>0</v>
      </c>
      <c r="I46" s="68">
        <v>55.2</v>
      </c>
      <c r="J46" s="68">
        <v>55.2</v>
      </c>
      <c r="K46" s="92">
        <v>100</v>
      </c>
      <c r="L46" s="92">
        <v>100</v>
      </c>
      <c r="M46" s="92">
        <v>100</v>
      </c>
    </row>
    <row r="47" spans="1:13" ht="39" x14ac:dyDescent="0.25">
      <c r="A47" s="247"/>
      <c r="B47" s="248"/>
      <c r="C47" s="248"/>
      <c r="D47" s="249" t="s">
        <v>207</v>
      </c>
      <c r="E47" s="261">
        <v>635004</v>
      </c>
      <c r="F47" s="132" t="s">
        <v>45</v>
      </c>
      <c r="G47" s="140">
        <v>1879.18</v>
      </c>
      <c r="H47" s="76">
        <v>4012.03</v>
      </c>
      <c r="I47" s="68">
        <v>7807.16</v>
      </c>
      <c r="J47" s="68">
        <v>7807.16</v>
      </c>
      <c r="K47" s="92">
        <v>2000</v>
      </c>
      <c r="L47" s="92">
        <v>2000</v>
      </c>
      <c r="M47" s="92">
        <v>2000</v>
      </c>
    </row>
    <row r="48" spans="1:13" ht="27" customHeight="1" x14ac:dyDescent="0.25">
      <c r="A48" s="247"/>
      <c r="B48" s="248"/>
      <c r="C48" s="248"/>
      <c r="D48" s="249" t="s">
        <v>207</v>
      </c>
      <c r="E48" s="261">
        <v>635005</v>
      </c>
      <c r="F48" s="132" t="s">
        <v>46</v>
      </c>
      <c r="G48" s="140"/>
      <c r="H48" s="76">
        <v>0</v>
      </c>
      <c r="I48" s="92">
        <v>0</v>
      </c>
      <c r="J48" s="92">
        <v>0</v>
      </c>
      <c r="K48" s="92">
        <v>0</v>
      </c>
      <c r="L48" s="92">
        <v>0</v>
      </c>
      <c r="M48" s="92">
        <v>0</v>
      </c>
    </row>
    <row r="49" spans="1:13" ht="26.25" x14ac:dyDescent="0.25">
      <c r="A49" s="247"/>
      <c r="B49" s="248"/>
      <c r="C49" s="248"/>
      <c r="D49" s="249" t="s">
        <v>207</v>
      </c>
      <c r="E49" s="261">
        <v>635006</v>
      </c>
      <c r="F49" s="132" t="s">
        <v>47</v>
      </c>
      <c r="G49" s="140"/>
      <c r="H49" s="76">
        <v>499</v>
      </c>
      <c r="I49" s="92">
        <v>0</v>
      </c>
      <c r="J49" s="92">
        <v>0</v>
      </c>
      <c r="K49" s="92">
        <v>0</v>
      </c>
      <c r="L49" s="92">
        <v>0</v>
      </c>
      <c r="M49" s="92">
        <v>0</v>
      </c>
    </row>
    <row r="50" spans="1:13" x14ac:dyDescent="0.25">
      <c r="A50" s="247"/>
      <c r="B50" s="248"/>
      <c r="C50" s="248"/>
      <c r="D50" s="249" t="s">
        <v>207</v>
      </c>
      <c r="E50" s="263">
        <v>636</v>
      </c>
      <c r="F50" s="251" t="s">
        <v>212</v>
      </c>
      <c r="G50" s="67">
        <f t="shared" ref="G50" si="19">SUM(G51)</f>
        <v>719.39</v>
      </c>
      <c r="H50" s="67">
        <f>SUM(H51)</f>
        <v>137.04</v>
      </c>
      <c r="I50" s="67">
        <f>SUM(I51)</f>
        <v>0</v>
      </c>
      <c r="J50" s="67">
        <f>SUM(J51)</f>
        <v>1</v>
      </c>
      <c r="K50" s="67">
        <v>0</v>
      </c>
      <c r="L50" s="67">
        <f t="shared" ref="L50:M50" si="20">SUM(L51)</f>
        <v>0</v>
      </c>
      <c r="M50" s="67">
        <f t="shared" si="20"/>
        <v>0</v>
      </c>
    </row>
    <row r="51" spans="1:13" ht="42.75" customHeight="1" x14ac:dyDescent="0.25">
      <c r="A51" s="247"/>
      <c r="B51" s="248"/>
      <c r="C51" s="248"/>
      <c r="D51" s="249" t="s">
        <v>207</v>
      </c>
      <c r="E51" s="261">
        <v>636002</v>
      </c>
      <c r="F51" s="132" t="s">
        <v>213</v>
      </c>
      <c r="G51" s="140">
        <v>719.39</v>
      </c>
      <c r="H51" s="76">
        <v>137.04</v>
      </c>
      <c r="I51" s="92">
        <v>0</v>
      </c>
      <c r="J51" s="92">
        <v>1</v>
      </c>
      <c r="K51" s="92">
        <v>0</v>
      </c>
      <c r="L51" s="92">
        <v>0</v>
      </c>
      <c r="M51" s="92">
        <v>0</v>
      </c>
    </row>
    <row r="52" spans="1:13" x14ac:dyDescent="0.25">
      <c r="A52" s="247"/>
      <c r="B52" s="248"/>
      <c r="C52" s="248"/>
      <c r="D52" s="249" t="s">
        <v>207</v>
      </c>
      <c r="E52" s="258">
        <v>637</v>
      </c>
      <c r="F52" s="259" t="s">
        <v>49</v>
      </c>
      <c r="G52" s="260">
        <f>SUM(G53:G64)</f>
        <v>21237.07</v>
      </c>
      <c r="H52" s="67">
        <f>SUM(H53:H65)</f>
        <v>31823.800000000003</v>
      </c>
      <c r="I52" s="67">
        <f>SUM(I53:I64)</f>
        <v>28750.79</v>
      </c>
      <c r="J52" s="67">
        <f>SUM(J53:J64)</f>
        <v>28750.79</v>
      </c>
      <c r="K52" s="67">
        <f>SUM(K53:K65)</f>
        <v>29822.79</v>
      </c>
      <c r="L52" s="67">
        <f>SUM(L53:L66)</f>
        <v>30700</v>
      </c>
      <c r="M52" s="67">
        <f>SUM(M53:M66)</f>
        <v>30700</v>
      </c>
    </row>
    <row r="53" spans="1:13" ht="27.75" customHeight="1" x14ac:dyDescent="0.25">
      <c r="A53" s="247"/>
      <c r="B53" s="248"/>
      <c r="C53" s="248"/>
      <c r="D53" s="249" t="s">
        <v>207</v>
      </c>
      <c r="E53" s="264" t="s">
        <v>50</v>
      </c>
      <c r="F53" s="254" t="s">
        <v>51</v>
      </c>
      <c r="G53" s="140">
        <v>1000</v>
      </c>
      <c r="H53" s="76">
        <v>976</v>
      </c>
      <c r="I53" s="92">
        <v>1100</v>
      </c>
      <c r="J53" s="92">
        <v>1100</v>
      </c>
      <c r="K53" s="92">
        <v>310</v>
      </c>
      <c r="L53" s="92">
        <v>1100</v>
      </c>
      <c r="M53" s="92">
        <v>1100</v>
      </c>
    </row>
    <row r="54" spans="1:13" ht="15.75" customHeight="1" x14ac:dyDescent="0.25">
      <c r="A54" s="247"/>
      <c r="B54" s="248"/>
      <c r="C54" s="248"/>
      <c r="D54" s="249" t="s">
        <v>207</v>
      </c>
      <c r="E54" s="262">
        <v>637002</v>
      </c>
      <c r="F54" s="254" t="s">
        <v>426</v>
      </c>
      <c r="G54" s="140">
        <v>0</v>
      </c>
      <c r="H54" s="140">
        <v>0</v>
      </c>
      <c r="I54" s="140">
        <v>0</v>
      </c>
      <c r="J54" s="140">
        <v>0</v>
      </c>
      <c r="K54" s="92">
        <v>2000</v>
      </c>
      <c r="L54" s="92">
        <v>2000</v>
      </c>
      <c r="M54" s="92">
        <v>2000</v>
      </c>
    </row>
    <row r="55" spans="1:13" x14ac:dyDescent="0.25">
      <c r="A55" s="247"/>
      <c r="B55" s="248"/>
      <c r="C55" s="248"/>
      <c r="D55" s="249" t="s">
        <v>207</v>
      </c>
      <c r="E55" s="262">
        <v>637004</v>
      </c>
      <c r="F55" s="254" t="s">
        <v>53</v>
      </c>
      <c r="G55" s="140">
        <v>1426.83</v>
      </c>
      <c r="H55" s="76">
        <v>5399.9</v>
      </c>
      <c r="I55" s="92">
        <v>4000</v>
      </c>
      <c r="J55" s="92">
        <v>4000</v>
      </c>
      <c r="K55" s="92">
        <v>4000</v>
      </c>
      <c r="L55" s="92">
        <v>4000</v>
      </c>
      <c r="M55" s="92">
        <v>4000</v>
      </c>
    </row>
    <row r="56" spans="1:13" x14ac:dyDescent="0.25">
      <c r="A56" s="247"/>
      <c r="B56" s="248"/>
      <c r="C56" s="248"/>
      <c r="D56" s="249" t="s">
        <v>207</v>
      </c>
      <c r="E56" s="262">
        <v>637005</v>
      </c>
      <c r="F56" s="254" t="s">
        <v>54</v>
      </c>
      <c r="G56" s="140">
        <v>1736.91</v>
      </c>
      <c r="H56" s="76">
        <v>5445.51</v>
      </c>
      <c r="I56" s="92">
        <v>5000</v>
      </c>
      <c r="J56" s="92">
        <v>5000</v>
      </c>
      <c r="K56" s="92">
        <v>4000</v>
      </c>
      <c r="L56" s="92">
        <v>5000</v>
      </c>
      <c r="M56" s="92">
        <v>5000</v>
      </c>
    </row>
    <row r="57" spans="1:13" x14ac:dyDescent="0.25">
      <c r="A57" s="247"/>
      <c r="B57" s="248"/>
      <c r="C57" s="248"/>
      <c r="D57" s="249" t="s">
        <v>207</v>
      </c>
      <c r="E57" s="261">
        <v>637007</v>
      </c>
      <c r="F57" s="254" t="s">
        <v>21</v>
      </c>
      <c r="G57" s="140">
        <v>45.2</v>
      </c>
      <c r="H57" s="76">
        <v>17.2</v>
      </c>
      <c r="I57" s="92">
        <v>20</v>
      </c>
      <c r="J57" s="92">
        <v>20</v>
      </c>
      <c r="K57" s="92">
        <v>0</v>
      </c>
      <c r="L57" s="92">
        <v>20</v>
      </c>
      <c r="M57" s="92">
        <v>20</v>
      </c>
    </row>
    <row r="58" spans="1:13" x14ac:dyDescent="0.25">
      <c r="A58" s="247"/>
      <c r="B58" s="248"/>
      <c r="C58" s="248"/>
      <c r="D58" s="249" t="s">
        <v>207</v>
      </c>
      <c r="E58" s="262">
        <v>637012</v>
      </c>
      <c r="F58" s="265" t="s">
        <v>55</v>
      </c>
      <c r="G58" s="140">
        <v>877.95</v>
      </c>
      <c r="H58" s="76">
        <v>1000.66</v>
      </c>
      <c r="I58" s="92">
        <v>950</v>
      </c>
      <c r="J58" s="92">
        <v>950</v>
      </c>
      <c r="K58" s="92">
        <v>800</v>
      </c>
      <c r="L58" s="92">
        <v>950</v>
      </c>
      <c r="M58" s="92">
        <v>950</v>
      </c>
    </row>
    <row r="59" spans="1:13" x14ac:dyDescent="0.25">
      <c r="A59" s="247"/>
      <c r="B59" s="248"/>
      <c r="C59" s="248"/>
      <c r="D59" s="249" t="s">
        <v>207</v>
      </c>
      <c r="E59" s="262">
        <v>637014</v>
      </c>
      <c r="F59" s="265" t="s">
        <v>56</v>
      </c>
      <c r="G59" s="140">
        <v>4804.8</v>
      </c>
      <c r="H59" s="76">
        <v>4206.93</v>
      </c>
      <c r="I59" s="92">
        <v>4500</v>
      </c>
      <c r="J59" s="92">
        <v>4500</v>
      </c>
      <c r="K59" s="92">
        <v>4500</v>
      </c>
      <c r="L59" s="92">
        <v>4500</v>
      </c>
      <c r="M59" s="92">
        <v>4500</v>
      </c>
    </row>
    <row r="60" spans="1:13" x14ac:dyDescent="0.25">
      <c r="A60" s="247"/>
      <c r="B60" s="248"/>
      <c r="C60" s="248"/>
      <c r="D60" s="249" t="s">
        <v>207</v>
      </c>
      <c r="E60" s="150">
        <v>637015</v>
      </c>
      <c r="F60" s="184" t="s">
        <v>57</v>
      </c>
      <c r="G60" s="140">
        <v>1335.27</v>
      </c>
      <c r="H60" s="76">
        <v>2050.79</v>
      </c>
      <c r="I60" s="68">
        <v>2000.79</v>
      </c>
      <c r="J60" s="68">
        <v>2000.79</v>
      </c>
      <c r="K60" s="68">
        <v>2000.79</v>
      </c>
      <c r="L60" s="92">
        <v>1950</v>
      </c>
      <c r="M60" s="92">
        <v>1950</v>
      </c>
    </row>
    <row r="61" spans="1:13" x14ac:dyDescent="0.25">
      <c r="A61" s="247"/>
      <c r="B61" s="248"/>
      <c r="C61" s="248"/>
      <c r="D61" s="249" t="s">
        <v>207</v>
      </c>
      <c r="E61" s="150">
        <v>637016</v>
      </c>
      <c r="F61" s="184" t="s">
        <v>445</v>
      </c>
      <c r="G61" s="266"/>
      <c r="H61" s="76">
        <v>0</v>
      </c>
      <c r="I61" s="92">
        <v>0</v>
      </c>
      <c r="J61" s="92">
        <v>0</v>
      </c>
      <c r="K61" s="140">
        <v>0</v>
      </c>
      <c r="L61" s="92">
        <v>0</v>
      </c>
      <c r="M61" s="92">
        <v>0</v>
      </c>
    </row>
    <row r="62" spans="1:13" x14ac:dyDescent="0.25">
      <c r="A62" s="247"/>
      <c r="B62" s="248"/>
      <c r="C62" s="248"/>
      <c r="D62" s="249" t="s">
        <v>207</v>
      </c>
      <c r="E62" s="262">
        <v>637017</v>
      </c>
      <c r="F62" s="265" t="s">
        <v>59</v>
      </c>
      <c r="G62" s="140">
        <v>219.3</v>
      </c>
      <c r="H62" s="76">
        <v>184.66</v>
      </c>
      <c r="I62" s="92">
        <v>180</v>
      </c>
      <c r="J62" s="92">
        <v>180</v>
      </c>
      <c r="K62" s="92">
        <v>212</v>
      </c>
      <c r="L62" s="92">
        <v>180</v>
      </c>
      <c r="M62" s="92">
        <v>180</v>
      </c>
    </row>
    <row r="63" spans="1:13" ht="26.25" x14ac:dyDescent="0.25">
      <c r="A63" s="247"/>
      <c r="B63" s="248"/>
      <c r="C63" s="248"/>
      <c r="D63" s="249" t="s">
        <v>207</v>
      </c>
      <c r="E63" s="262">
        <v>637026</v>
      </c>
      <c r="F63" s="265" t="s">
        <v>60</v>
      </c>
      <c r="G63" s="140">
        <v>4738.7700000000004</v>
      </c>
      <c r="H63" s="76">
        <v>5078.7700000000004</v>
      </c>
      <c r="I63" s="92">
        <v>4500</v>
      </c>
      <c r="J63" s="92">
        <v>4500</v>
      </c>
      <c r="K63" s="92">
        <v>4500</v>
      </c>
      <c r="L63" s="92">
        <v>4500</v>
      </c>
      <c r="M63" s="92">
        <v>4500</v>
      </c>
    </row>
    <row r="64" spans="1:13" ht="39" x14ac:dyDescent="0.25">
      <c r="A64" s="247"/>
      <c r="B64" s="248"/>
      <c r="C64" s="248"/>
      <c r="D64" s="249" t="s">
        <v>207</v>
      </c>
      <c r="E64" s="262">
        <v>637027</v>
      </c>
      <c r="F64" s="265" t="s">
        <v>61</v>
      </c>
      <c r="G64" s="140">
        <v>5052.04</v>
      </c>
      <c r="H64" s="76">
        <v>7414.38</v>
      </c>
      <c r="I64" s="92">
        <v>6500</v>
      </c>
      <c r="J64" s="92">
        <v>6500</v>
      </c>
      <c r="K64" s="92">
        <v>7500</v>
      </c>
      <c r="L64" s="92">
        <v>6500</v>
      </c>
      <c r="M64" s="92">
        <v>6500</v>
      </c>
    </row>
    <row r="65" spans="1:13" x14ac:dyDescent="0.25">
      <c r="A65" s="247"/>
      <c r="B65" s="248"/>
      <c r="C65" s="248"/>
      <c r="D65" s="249" t="s">
        <v>207</v>
      </c>
      <c r="E65" s="115">
        <v>637037</v>
      </c>
      <c r="F65" s="153" t="s">
        <v>396</v>
      </c>
      <c r="G65" s="140">
        <v>0</v>
      </c>
      <c r="H65" s="76">
        <v>49</v>
      </c>
      <c r="I65" s="917">
        <v>0</v>
      </c>
      <c r="J65" s="917">
        <v>0</v>
      </c>
      <c r="K65" s="917">
        <v>0</v>
      </c>
      <c r="L65" s="917">
        <v>0</v>
      </c>
      <c r="M65" s="917">
        <v>0</v>
      </c>
    </row>
    <row r="66" spans="1:13" x14ac:dyDescent="0.25">
      <c r="A66" s="247"/>
      <c r="B66" s="248"/>
      <c r="C66" s="248"/>
      <c r="D66" s="249" t="s">
        <v>207</v>
      </c>
      <c r="E66" s="174">
        <v>642</v>
      </c>
      <c r="F66" s="186" t="s">
        <v>62</v>
      </c>
      <c r="G66" s="67">
        <f t="shared" ref="G66" si="21">SUM(G67:G68)</f>
        <v>1531.82</v>
      </c>
      <c r="H66" s="67">
        <f>SUM(H67:H68)</f>
        <v>5812.59</v>
      </c>
      <c r="I66" s="67">
        <f>SUM(I67:I68)</f>
        <v>5618.23</v>
      </c>
      <c r="J66" s="67">
        <f>SUM(J67:J68)</f>
        <v>5618.23</v>
      </c>
      <c r="K66" s="67">
        <f>SUM(K67:K68)</f>
        <v>500</v>
      </c>
      <c r="L66" s="67">
        <f t="shared" ref="L66:M66" si="22">SUM(L67:L68)</f>
        <v>0</v>
      </c>
      <c r="M66" s="67">
        <f t="shared" si="22"/>
        <v>0</v>
      </c>
    </row>
    <row r="67" spans="1:13" ht="14.25" customHeight="1" x14ac:dyDescent="0.25">
      <c r="A67" s="247"/>
      <c r="B67" s="248"/>
      <c r="C67" s="248"/>
      <c r="D67" s="249" t="s">
        <v>207</v>
      </c>
      <c r="E67" s="267">
        <v>642012</v>
      </c>
      <c r="F67" s="253" t="s">
        <v>214</v>
      </c>
      <c r="G67" s="268">
        <v>1337</v>
      </c>
      <c r="H67" s="76">
        <v>5337.5</v>
      </c>
      <c r="I67" s="71">
        <v>5618.23</v>
      </c>
      <c r="J67" s="71">
        <v>5618.23</v>
      </c>
      <c r="K67" s="71">
        <v>0</v>
      </c>
      <c r="L67" s="71">
        <v>0</v>
      </c>
      <c r="M67" s="71">
        <v>0</v>
      </c>
    </row>
    <row r="68" spans="1:13" ht="14.25" customHeight="1" x14ac:dyDescent="0.25">
      <c r="A68" s="247"/>
      <c r="B68" s="248"/>
      <c r="C68" s="248"/>
      <c r="D68" s="249" t="s">
        <v>207</v>
      </c>
      <c r="E68" s="267">
        <v>642015</v>
      </c>
      <c r="F68" s="253" t="s">
        <v>65</v>
      </c>
      <c r="G68" s="268">
        <v>194.82</v>
      </c>
      <c r="H68" s="76">
        <v>475.09</v>
      </c>
      <c r="I68" s="71">
        <v>0</v>
      </c>
      <c r="J68" s="71">
        <v>0</v>
      </c>
      <c r="K68" s="71">
        <v>500</v>
      </c>
      <c r="L68" s="71">
        <v>0</v>
      </c>
      <c r="M68" s="71">
        <v>0</v>
      </c>
    </row>
    <row r="69" spans="1:13" ht="14.25" customHeight="1" x14ac:dyDescent="0.25">
      <c r="A69" s="269"/>
      <c r="B69" s="270"/>
      <c r="C69" s="270"/>
      <c r="D69" s="271" t="s">
        <v>215</v>
      </c>
      <c r="E69" s="271"/>
      <c r="F69" s="271"/>
      <c r="G69" s="272">
        <f t="shared" ref="G69:M69" si="23">SUM(G70:G72)</f>
        <v>5355.8200000000006</v>
      </c>
      <c r="H69" s="272">
        <f>SUM(H70:H72)</f>
        <v>640</v>
      </c>
      <c r="I69" s="272">
        <f t="shared" ref="I69:J69" si="24">SUM(I70:I72)</f>
        <v>1117.44</v>
      </c>
      <c r="J69" s="272">
        <f t="shared" si="24"/>
        <v>1117.44</v>
      </c>
      <c r="K69" s="272">
        <f t="shared" ref="K69" si="25">SUM(K70:K72)</f>
        <v>0</v>
      </c>
      <c r="L69" s="272">
        <f t="shared" si="23"/>
        <v>0</v>
      </c>
      <c r="M69" s="272">
        <f t="shared" si="23"/>
        <v>0</v>
      </c>
    </row>
    <row r="70" spans="1:13" ht="25.5" customHeight="1" x14ac:dyDescent="0.25">
      <c r="A70" s="247"/>
      <c r="B70" s="248"/>
      <c r="C70" s="248"/>
      <c r="D70" s="94" t="s">
        <v>216</v>
      </c>
      <c r="E70" s="273">
        <v>610</v>
      </c>
      <c r="F70" s="251" t="s">
        <v>3</v>
      </c>
      <c r="G70" s="101">
        <v>0</v>
      </c>
      <c r="H70" s="101">
        <v>0</v>
      </c>
      <c r="I70" s="101">
        <v>0</v>
      </c>
      <c r="J70" s="101">
        <v>0</v>
      </c>
      <c r="K70" s="101">
        <v>0</v>
      </c>
      <c r="L70" s="101">
        <v>0</v>
      </c>
      <c r="M70" s="101">
        <v>0</v>
      </c>
    </row>
    <row r="71" spans="1:13" ht="14.25" customHeight="1" x14ac:dyDescent="0.25">
      <c r="A71" s="247"/>
      <c r="B71" s="248"/>
      <c r="C71" s="248"/>
      <c r="D71" s="94" t="s">
        <v>216</v>
      </c>
      <c r="E71" s="274">
        <v>620</v>
      </c>
      <c r="F71" s="251" t="s">
        <v>8</v>
      </c>
      <c r="G71" s="101">
        <v>252.5</v>
      </c>
      <c r="H71" s="101">
        <v>60</v>
      </c>
      <c r="I71" s="101">
        <v>0</v>
      </c>
      <c r="J71" s="101">
        <v>0</v>
      </c>
      <c r="K71" s="101">
        <v>0</v>
      </c>
      <c r="L71" s="101">
        <v>0</v>
      </c>
      <c r="M71" s="101">
        <v>0</v>
      </c>
    </row>
    <row r="72" spans="1:13" ht="14.25" customHeight="1" x14ac:dyDescent="0.25">
      <c r="A72" s="247"/>
      <c r="B72" s="248"/>
      <c r="C72" s="248"/>
      <c r="D72" s="94" t="s">
        <v>216</v>
      </c>
      <c r="E72" s="275">
        <v>630</v>
      </c>
      <c r="F72" s="123" t="s">
        <v>19</v>
      </c>
      <c r="G72" s="101">
        <f t="shared" ref="G72" si="26">SUM(G73:G77)</f>
        <v>5103.3200000000006</v>
      </c>
      <c r="H72" s="101">
        <f>SUM(H73:H77)</f>
        <v>580</v>
      </c>
      <c r="I72" s="101">
        <f>SUM(I73:I77)</f>
        <v>1117.44</v>
      </c>
      <c r="J72" s="101">
        <f>SUM(J73:J77)</f>
        <v>1117.44</v>
      </c>
      <c r="K72" s="101">
        <f>SUM(K73:K77)</f>
        <v>0</v>
      </c>
      <c r="L72" s="101">
        <f t="shared" ref="L72:M72" si="27">SUM(L73:L77)</f>
        <v>0</v>
      </c>
      <c r="M72" s="101">
        <f t="shared" si="27"/>
        <v>0</v>
      </c>
    </row>
    <row r="73" spans="1:13" ht="14.25" customHeight="1" x14ac:dyDescent="0.25">
      <c r="A73" s="247"/>
      <c r="B73" s="248"/>
      <c r="C73" s="248"/>
      <c r="D73" s="94" t="s">
        <v>216</v>
      </c>
      <c r="E73" s="276">
        <v>631</v>
      </c>
      <c r="F73" s="132" t="s">
        <v>21</v>
      </c>
      <c r="G73" s="140">
        <v>25.73</v>
      </c>
      <c r="H73" s="68"/>
      <c r="I73" s="92">
        <v>0</v>
      </c>
      <c r="J73" s="92">
        <v>0</v>
      </c>
      <c r="K73" s="92">
        <v>0</v>
      </c>
      <c r="L73" s="92">
        <v>0</v>
      </c>
      <c r="M73" s="92">
        <v>0</v>
      </c>
    </row>
    <row r="74" spans="1:13" ht="14.25" customHeight="1" x14ac:dyDescent="0.25">
      <c r="A74" s="247"/>
      <c r="B74" s="248"/>
      <c r="C74" s="248"/>
      <c r="D74" s="94" t="s">
        <v>216</v>
      </c>
      <c r="E74" s="276">
        <v>632</v>
      </c>
      <c r="F74" s="132" t="s">
        <v>67</v>
      </c>
      <c r="G74" s="211">
        <v>261</v>
      </c>
      <c r="H74" s="104">
        <v>5</v>
      </c>
      <c r="I74" s="68">
        <v>25.4</v>
      </c>
      <c r="J74" s="68">
        <v>25.4</v>
      </c>
      <c r="K74" s="68">
        <v>0</v>
      </c>
      <c r="L74" s="68">
        <v>0</v>
      </c>
      <c r="M74" s="68">
        <v>0</v>
      </c>
    </row>
    <row r="75" spans="1:13" ht="14.25" customHeight="1" x14ac:dyDescent="0.25">
      <c r="A75" s="247"/>
      <c r="B75" s="248"/>
      <c r="C75" s="248"/>
      <c r="D75" s="94" t="s">
        <v>216</v>
      </c>
      <c r="E75" s="277">
        <v>633</v>
      </c>
      <c r="F75" s="254" t="s">
        <v>68</v>
      </c>
      <c r="G75" s="211">
        <v>263.52999999999997</v>
      </c>
      <c r="H75" s="104">
        <v>20</v>
      </c>
      <c r="I75" s="68">
        <v>48</v>
      </c>
      <c r="J75" s="68">
        <v>48</v>
      </c>
      <c r="K75" s="68">
        <v>0</v>
      </c>
      <c r="L75" s="68">
        <v>0</v>
      </c>
      <c r="M75" s="68">
        <v>0</v>
      </c>
    </row>
    <row r="76" spans="1:13" ht="14.25" customHeight="1" x14ac:dyDescent="0.25">
      <c r="A76" s="247"/>
      <c r="B76" s="248"/>
      <c r="C76" s="248"/>
      <c r="D76" s="94" t="s">
        <v>216</v>
      </c>
      <c r="E76" s="184">
        <v>634</v>
      </c>
      <c r="F76" s="278" t="s">
        <v>217</v>
      </c>
      <c r="G76" s="111">
        <v>50</v>
      </c>
      <c r="H76" s="68">
        <v>10</v>
      </c>
      <c r="I76" s="68">
        <v>20</v>
      </c>
      <c r="J76" s="68">
        <v>20</v>
      </c>
      <c r="K76" s="68">
        <v>0</v>
      </c>
      <c r="L76" s="68">
        <v>0</v>
      </c>
      <c r="M76" s="68">
        <v>0</v>
      </c>
    </row>
    <row r="77" spans="1:13" ht="14.25" customHeight="1" x14ac:dyDescent="0.25">
      <c r="A77" s="247"/>
      <c r="B77" s="248"/>
      <c r="C77" s="248"/>
      <c r="D77" s="94" t="s">
        <v>216</v>
      </c>
      <c r="E77" s="277">
        <v>637</v>
      </c>
      <c r="F77" s="254" t="s">
        <v>49</v>
      </c>
      <c r="G77" s="211">
        <v>4503.0600000000004</v>
      </c>
      <c r="H77" s="104">
        <v>545</v>
      </c>
      <c r="I77" s="68">
        <v>1024.04</v>
      </c>
      <c r="J77" s="68">
        <v>1024.04</v>
      </c>
      <c r="K77" s="68">
        <v>0</v>
      </c>
      <c r="L77" s="68">
        <v>0</v>
      </c>
      <c r="M77" s="68">
        <v>0</v>
      </c>
    </row>
    <row r="78" spans="1:13" x14ac:dyDescent="0.25">
      <c r="A78" s="269"/>
      <c r="B78" s="270"/>
      <c r="C78" s="270"/>
      <c r="D78" s="271" t="s">
        <v>71</v>
      </c>
      <c r="E78" s="271"/>
      <c r="F78" s="271"/>
      <c r="G78" s="562">
        <f t="shared" ref="G78" si="28">SUM(G79)</f>
        <v>54</v>
      </c>
      <c r="H78" s="272">
        <f>SUM(H79)</f>
        <v>67.2</v>
      </c>
      <c r="I78" s="562">
        <f>SUM(I79)</f>
        <v>60</v>
      </c>
      <c r="J78" s="562">
        <f>SUM(J79)</f>
        <v>61</v>
      </c>
      <c r="K78" s="562">
        <f t="shared" ref="K78:M78" si="29">SUM(K79)</f>
        <v>81</v>
      </c>
      <c r="L78" s="562">
        <f t="shared" si="29"/>
        <v>81</v>
      </c>
      <c r="M78" s="562">
        <f t="shared" si="29"/>
        <v>81</v>
      </c>
    </row>
    <row r="79" spans="1:13" x14ac:dyDescent="0.25">
      <c r="A79" s="247"/>
      <c r="B79" s="248"/>
      <c r="C79" s="248"/>
      <c r="D79" s="279" t="s">
        <v>218</v>
      </c>
      <c r="E79" s="280">
        <v>637</v>
      </c>
      <c r="F79" s="281" t="s">
        <v>49</v>
      </c>
      <c r="G79" s="282">
        <v>54</v>
      </c>
      <c r="H79" s="68">
        <v>67.2</v>
      </c>
      <c r="I79" s="68">
        <v>60</v>
      </c>
      <c r="J79" s="68">
        <v>61</v>
      </c>
      <c r="K79" s="68">
        <v>81</v>
      </c>
      <c r="L79" s="92">
        <v>81</v>
      </c>
      <c r="M79" s="92">
        <v>81</v>
      </c>
    </row>
    <row r="80" spans="1:13" x14ac:dyDescent="0.25">
      <c r="A80" s="269"/>
      <c r="B80" s="270"/>
      <c r="C80" s="270"/>
      <c r="D80" s="283" t="s">
        <v>72</v>
      </c>
      <c r="E80" s="284"/>
      <c r="F80" s="285"/>
      <c r="G80" s="286">
        <f t="shared" ref="G80" si="30">SUM(G81+G86)</f>
        <v>4791.82</v>
      </c>
      <c r="H80" s="286">
        <f>SUM(H81+H85)</f>
        <v>2300</v>
      </c>
      <c r="I80" s="563">
        <f>I81+I86</f>
        <v>7230</v>
      </c>
      <c r="J80" s="563">
        <f>J81+J86</f>
        <v>7230</v>
      </c>
      <c r="K80" s="563">
        <f>K81+K86</f>
        <v>2000</v>
      </c>
      <c r="L80" s="563">
        <f t="shared" ref="L80:M80" si="31">L81+L86</f>
        <v>2000</v>
      </c>
      <c r="M80" s="563">
        <f t="shared" si="31"/>
        <v>2000</v>
      </c>
    </row>
    <row r="81" spans="1:13" x14ac:dyDescent="0.25">
      <c r="A81" s="247"/>
      <c r="B81" s="248"/>
      <c r="C81" s="248"/>
      <c r="D81" s="130" t="s">
        <v>219</v>
      </c>
      <c r="E81" s="89">
        <v>630</v>
      </c>
      <c r="F81" s="259" t="s">
        <v>19</v>
      </c>
      <c r="G81" s="107">
        <f t="shared" ref="G81" si="32">SUM(G82:G85)</f>
        <v>4791.82</v>
      </c>
      <c r="H81" s="107">
        <f>SUM(H82:H84)</f>
        <v>319.5</v>
      </c>
      <c r="I81" s="107">
        <f>SUM(I82:I85)</f>
        <v>2230</v>
      </c>
      <c r="J81" s="107">
        <f>SUM(J82:J85)</f>
        <v>2230</v>
      </c>
      <c r="K81" s="107">
        <f>SUM(K82:K85)</f>
        <v>0</v>
      </c>
      <c r="L81" s="107">
        <f t="shared" ref="L81:M81" si="33">SUM(L82:L85)</f>
        <v>0</v>
      </c>
      <c r="M81" s="107">
        <f t="shared" si="33"/>
        <v>0</v>
      </c>
    </row>
    <row r="82" spans="1:13" x14ac:dyDescent="0.25">
      <c r="A82" s="247"/>
      <c r="B82" s="248"/>
      <c r="C82" s="248"/>
      <c r="D82" s="130" t="s">
        <v>219</v>
      </c>
      <c r="E82" s="134">
        <v>633</v>
      </c>
      <c r="F82" s="254" t="s">
        <v>68</v>
      </c>
      <c r="G82" s="211">
        <v>747.67</v>
      </c>
      <c r="H82" s="104">
        <v>90</v>
      </c>
      <c r="I82" s="68">
        <v>2000</v>
      </c>
      <c r="J82" s="68">
        <v>2000</v>
      </c>
      <c r="K82" s="68">
        <v>0</v>
      </c>
      <c r="L82" s="68">
        <v>0</v>
      </c>
      <c r="M82" s="68">
        <v>0</v>
      </c>
    </row>
    <row r="83" spans="1:13" x14ac:dyDescent="0.25">
      <c r="A83" s="247"/>
      <c r="B83" s="248"/>
      <c r="C83" s="248"/>
      <c r="D83" s="130" t="s">
        <v>219</v>
      </c>
      <c r="E83" s="134">
        <v>634</v>
      </c>
      <c r="F83" s="132" t="s">
        <v>35</v>
      </c>
      <c r="G83" s="211">
        <v>229.5</v>
      </c>
      <c r="H83" s="104">
        <v>229.5</v>
      </c>
      <c r="I83" s="92">
        <v>230</v>
      </c>
      <c r="J83" s="92">
        <v>230</v>
      </c>
      <c r="K83" s="68">
        <v>0</v>
      </c>
      <c r="L83" s="68">
        <v>0</v>
      </c>
      <c r="M83" s="68">
        <v>0</v>
      </c>
    </row>
    <row r="84" spans="1:13" x14ac:dyDescent="0.25">
      <c r="A84" s="247"/>
      <c r="B84" s="248"/>
      <c r="C84" s="248"/>
      <c r="D84" s="130" t="s">
        <v>219</v>
      </c>
      <c r="E84" s="131">
        <v>635</v>
      </c>
      <c r="F84" s="93" t="s">
        <v>73</v>
      </c>
      <c r="G84" s="282">
        <v>3794.65</v>
      </c>
      <c r="H84" s="104">
        <v>0</v>
      </c>
      <c r="I84" s="104">
        <v>0</v>
      </c>
      <c r="J84" s="104">
        <v>0</v>
      </c>
      <c r="K84" s="68">
        <v>0</v>
      </c>
      <c r="L84" s="68">
        <v>0</v>
      </c>
      <c r="M84" s="68">
        <v>0</v>
      </c>
    </row>
    <row r="85" spans="1:13" x14ac:dyDescent="0.25">
      <c r="A85" s="247"/>
      <c r="B85" s="248"/>
      <c r="C85" s="248"/>
      <c r="D85" s="130" t="s">
        <v>219</v>
      </c>
      <c r="E85" s="131">
        <v>637</v>
      </c>
      <c r="F85" s="93" t="s">
        <v>49</v>
      </c>
      <c r="G85" s="282">
        <v>20</v>
      </c>
      <c r="H85" s="104">
        <v>1980.5</v>
      </c>
      <c r="I85" s="104">
        <v>0</v>
      </c>
      <c r="J85" s="104">
        <v>0</v>
      </c>
      <c r="K85" s="68">
        <v>0</v>
      </c>
      <c r="L85" s="68">
        <v>0</v>
      </c>
      <c r="M85" s="68">
        <v>0</v>
      </c>
    </row>
    <row r="86" spans="1:13" x14ac:dyDescent="0.25">
      <c r="A86" s="247"/>
      <c r="B86" s="248"/>
      <c r="C86" s="248"/>
      <c r="D86" s="130" t="s">
        <v>219</v>
      </c>
      <c r="E86" s="177">
        <v>642</v>
      </c>
      <c r="F86" s="123" t="s">
        <v>177</v>
      </c>
      <c r="G86" s="212">
        <v>0</v>
      </c>
      <c r="I86" s="544">
        <v>5000</v>
      </c>
      <c r="J86" s="544">
        <v>5000</v>
      </c>
      <c r="K86" s="544">
        <v>2000</v>
      </c>
      <c r="L86" s="544">
        <v>2000</v>
      </c>
      <c r="M86" s="544">
        <v>2000</v>
      </c>
    </row>
    <row r="87" spans="1:13" x14ac:dyDescent="0.25">
      <c r="A87" s="269"/>
      <c r="B87" s="270"/>
      <c r="C87" s="270"/>
      <c r="D87" s="283" t="s">
        <v>87</v>
      </c>
      <c r="E87" s="287"/>
      <c r="F87" s="288"/>
      <c r="G87" s="286">
        <f t="shared" ref="G87" si="34">SUM(G88)</f>
        <v>1092.74</v>
      </c>
      <c r="H87" s="286">
        <f>SUM(H88)</f>
        <v>925.39</v>
      </c>
      <c r="I87" s="563">
        <f>SUM(I88)</f>
        <v>1200</v>
      </c>
      <c r="J87" s="563">
        <f>SUM(J88)</f>
        <v>1200</v>
      </c>
      <c r="K87" s="563">
        <f>SUM(K88)</f>
        <v>800</v>
      </c>
      <c r="L87" s="563">
        <f t="shared" ref="L87:M87" si="35">SUM(L88)</f>
        <v>1200</v>
      </c>
      <c r="M87" s="563">
        <f t="shared" si="35"/>
        <v>1200</v>
      </c>
    </row>
    <row r="88" spans="1:13" x14ac:dyDescent="0.25">
      <c r="A88" s="247"/>
      <c r="B88" s="248"/>
      <c r="C88" s="248"/>
      <c r="D88" s="93" t="s">
        <v>220</v>
      </c>
      <c r="E88" s="89">
        <v>630</v>
      </c>
      <c r="F88" s="123" t="s">
        <v>19</v>
      </c>
      <c r="G88" s="101">
        <f t="shared" ref="G88" si="36">SUM(G89:G90)</f>
        <v>1092.74</v>
      </c>
      <c r="H88" s="101">
        <f>SUM(H89:H90)</f>
        <v>925.39</v>
      </c>
      <c r="I88" s="101">
        <f>SUM(I89:I90)</f>
        <v>1200</v>
      </c>
      <c r="J88" s="101">
        <f>SUM(J89:J90)</f>
        <v>1200</v>
      </c>
      <c r="K88" s="101">
        <f>SUM(K89:K90)</f>
        <v>800</v>
      </c>
      <c r="L88" s="101">
        <f t="shared" ref="L88:M88" si="37">SUM(L89:L90)</f>
        <v>1200</v>
      </c>
      <c r="M88" s="101">
        <f t="shared" si="37"/>
        <v>1200</v>
      </c>
    </row>
    <row r="89" spans="1:13" ht="26.25" x14ac:dyDescent="0.25">
      <c r="A89" s="247"/>
      <c r="B89" s="248"/>
      <c r="C89" s="248"/>
      <c r="D89" s="93" t="s">
        <v>220</v>
      </c>
      <c r="E89" s="131">
        <v>632</v>
      </c>
      <c r="F89" s="254" t="s">
        <v>88</v>
      </c>
      <c r="G89" s="211">
        <v>1022.74</v>
      </c>
      <c r="H89" s="104">
        <v>925.39</v>
      </c>
      <c r="I89" s="92">
        <v>1200</v>
      </c>
      <c r="J89" s="92">
        <v>1200</v>
      </c>
      <c r="K89" s="92">
        <v>800</v>
      </c>
      <c r="L89" s="92">
        <v>1200</v>
      </c>
      <c r="M89" s="92">
        <v>1200</v>
      </c>
    </row>
    <row r="90" spans="1:13" x14ac:dyDescent="0.25">
      <c r="A90" s="247"/>
      <c r="B90" s="248"/>
      <c r="C90" s="248"/>
      <c r="D90" s="93" t="s">
        <v>220</v>
      </c>
      <c r="E90" s="150">
        <v>637</v>
      </c>
      <c r="F90" s="254" t="s">
        <v>49</v>
      </c>
      <c r="G90" s="211">
        <v>70</v>
      </c>
      <c r="H90" s="104">
        <v>0</v>
      </c>
      <c r="I90" s="92">
        <v>0</v>
      </c>
      <c r="J90" s="92">
        <v>0</v>
      </c>
      <c r="K90" s="92">
        <v>0</v>
      </c>
      <c r="L90" s="92">
        <v>0</v>
      </c>
      <c r="M90" s="92">
        <v>0</v>
      </c>
    </row>
    <row r="91" spans="1:13" ht="12.75" customHeight="1" x14ac:dyDescent="0.25">
      <c r="A91" s="289"/>
      <c r="B91" s="290">
        <v>2</v>
      </c>
      <c r="C91" s="994" t="s">
        <v>221</v>
      </c>
      <c r="D91" s="995"/>
      <c r="E91" s="995"/>
      <c r="F91" s="996"/>
      <c r="G91" s="246">
        <f t="shared" ref="G91:M91" si="38">SUM(G92:G93)</f>
        <v>6660.98</v>
      </c>
      <c r="H91" s="422">
        <f>SUM(H92:H93)</f>
        <v>8041.44</v>
      </c>
      <c r="I91" s="246">
        <f t="shared" ref="I91:K91" si="39">SUM(I92:I93)</f>
        <v>9329.59</v>
      </c>
      <c r="J91" s="246">
        <f t="shared" si="39"/>
        <v>9329.59</v>
      </c>
      <c r="K91" s="246">
        <f t="shared" si="39"/>
        <v>7830.61</v>
      </c>
      <c r="L91" s="246">
        <f t="shared" si="38"/>
        <v>8440</v>
      </c>
      <c r="M91" s="246">
        <f t="shared" si="38"/>
        <v>8440</v>
      </c>
    </row>
    <row r="92" spans="1:13" ht="41.25" customHeight="1" x14ac:dyDescent="0.25">
      <c r="A92" s="247"/>
      <c r="B92" s="248"/>
      <c r="C92" s="248"/>
      <c r="D92" s="249" t="s">
        <v>207</v>
      </c>
      <c r="E92" s="262">
        <v>642001</v>
      </c>
      <c r="F92" s="265" t="s">
        <v>446</v>
      </c>
      <c r="G92" s="140">
        <v>5633.28</v>
      </c>
      <c r="H92" s="104">
        <v>7110.83</v>
      </c>
      <c r="I92" s="68">
        <v>8302.59</v>
      </c>
      <c r="J92" s="68">
        <v>8302.59</v>
      </c>
      <c r="K92" s="68">
        <v>6900</v>
      </c>
      <c r="L92" s="68">
        <v>7500</v>
      </c>
      <c r="M92" s="68">
        <v>7500</v>
      </c>
    </row>
    <row r="93" spans="1:13" ht="15.75" customHeight="1" x14ac:dyDescent="0.25">
      <c r="A93" s="247"/>
      <c r="B93" s="248"/>
      <c r="C93" s="248"/>
      <c r="D93" s="249" t="s">
        <v>207</v>
      </c>
      <c r="E93" s="256">
        <v>642002</v>
      </c>
      <c r="F93" s="254" t="s">
        <v>63</v>
      </c>
      <c r="G93" s="140">
        <v>1027.7</v>
      </c>
      <c r="H93" s="104">
        <v>930.61</v>
      </c>
      <c r="I93" s="92">
        <v>1027</v>
      </c>
      <c r="J93" s="92">
        <v>1027</v>
      </c>
      <c r="K93" s="92">
        <v>930.61</v>
      </c>
      <c r="L93" s="92">
        <v>940</v>
      </c>
      <c r="M93" s="92">
        <v>940</v>
      </c>
    </row>
    <row r="94" spans="1:13" x14ac:dyDescent="0.25">
      <c r="A94" s="289"/>
      <c r="B94" s="291">
        <v>3</v>
      </c>
      <c r="C94" s="997" t="s">
        <v>222</v>
      </c>
      <c r="D94" s="998"/>
      <c r="E94" s="998"/>
      <c r="F94" s="999"/>
      <c r="G94" s="246">
        <f t="shared" ref="G94" si="40">SUM(G95)</f>
        <v>220.8</v>
      </c>
      <c r="H94" s="850">
        <f t="shared" ref="H94:M94" si="41">SUM(H95)</f>
        <v>0</v>
      </c>
      <c r="I94" s="246">
        <f t="shared" si="41"/>
        <v>100</v>
      </c>
      <c r="J94" s="246">
        <f t="shared" si="41"/>
        <v>100</v>
      </c>
      <c r="K94" s="246">
        <f t="shared" si="41"/>
        <v>100</v>
      </c>
      <c r="L94" s="246">
        <f t="shared" si="41"/>
        <v>100</v>
      </c>
      <c r="M94" s="246">
        <f t="shared" si="41"/>
        <v>100</v>
      </c>
    </row>
    <row r="95" spans="1:13" ht="26.25" x14ac:dyDescent="0.25">
      <c r="A95" s="247"/>
      <c r="B95" s="248"/>
      <c r="C95" s="248"/>
      <c r="D95" s="249" t="s">
        <v>207</v>
      </c>
      <c r="E95" s="262">
        <v>637003</v>
      </c>
      <c r="F95" s="254" t="s">
        <v>52</v>
      </c>
      <c r="G95" s="140">
        <v>220.8</v>
      </c>
      <c r="H95" s="94">
        <v>0</v>
      </c>
      <c r="I95" s="92">
        <v>100</v>
      </c>
      <c r="J95" s="92">
        <v>100</v>
      </c>
      <c r="K95" s="92">
        <v>100</v>
      </c>
      <c r="L95" s="92">
        <v>100</v>
      </c>
      <c r="M95" s="92">
        <v>100</v>
      </c>
    </row>
    <row r="96" spans="1:13" ht="14.25" customHeight="1" x14ac:dyDescent="0.25"/>
    <row r="97" spans="1:13" s="4" customFormat="1" ht="12.75" x14ac:dyDescent="0.2">
      <c r="A97" s="1000" t="s">
        <v>106</v>
      </c>
      <c r="B97" s="1001"/>
      <c r="C97" s="1001"/>
      <c r="D97" s="1001"/>
      <c r="E97" s="1001"/>
      <c r="F97" s="1002"/>
      <c r="G97" s="531"/>
      <c r="H97" s="226"/>
      <c r="I97" s="564"/>
      <c r="J97" s="564"/>
      <c r="K97" s="564"/>
      <c r="L97" s="564"/>
      <c r="M97" s="564"/>
    </row>
    <row r="98" spans="1:13" s="4" customFormat="1" ht="63.75" x14ac:dyDescent="0.2">
      <c r="A98" s="292" t="s">
        <v>200</v>
      </c>
      <c r="B98" s="293" t="s">
        <v>201</v>
      </c>
      <c r="C98" s="294" t="s">
        <v>202</v>
      </c>
      <c r="D98" s="294" t="s">
        <v>203</v>
      </c>
      <c r="E98" s="294" t="s">
        <v>204</v>
      </c>
      <c r="F98" s="295" t="s">
        <v>205</v>
      </c>
      <c r="G98" s="495">
        <f>SUM(G99:G102)</f>
        <v>13655.74</v>
      </c>
      <c r="H98" s="504">
        <f>SUM(H99:H103)</f>
        <v>20399.04</v>
      </c>
      <c r="I98" s="565">
        <f>SUM(I99:I103)</f>
        <v>19187.62</v>
      </c>
      <c r="J98" s="565">
        <f>SUM(J99:J103)</f>
        <v>19187.62</v>
      </c>
      <c r="K98" s="565">
        <f>SUM(K99:K103)</f>
        <v>109000</v>
      </c>
      <c r="L98" s="565">
        <f t="shared" ref="L98" si="42">SUM(L99:L103)</f>
        <v>1700</v>
      </c>
      <c r="M98" s="504">
        <f>SUM(M99:M103)</f>
        <v>0</v>
      </c>
    </row>
    <row r="99" spans="1:13" s="4" customFormat="1" ht="12.75" x14ac:dyDescent="0.2">
      <c r="A99" s="297"/>
      <c r="B99" s="298"/>
      <c r="C99" s="298"/>
      <c r="D99" s="299" t="s">
        <v>223</v>
      </c>
      <c r="E99" s="300">
        <v>711</v>
      </c>
      <c r="F99" s="301" t="s">
        <v>181</v>
      </c>
      <c r="G99" s="73">
        <v>950</v>
      </c>
      <c r="H99" s="73">
        <v>2662</v>
      </c>
      <c r="I99" s="73">
        <v>5000</v>
      </c>
      <c r="J99" s="73">
        <v>5000</v>
      </c>
      <c r="K99" s="73">
        <v>105000</v>
      </c>
      <c r="L99" s="564"/>
      <c r="M99" s="564"/>
    </row>
    <row r="100" spans="1:13" s="4" customFormat="1" ht="25.5" x14ac:dyDescent="0.2">
      <c r="A100" s="298"/>
      <c r="B100" s="302"/>
      <c r="C100" s="303"/>
      <c r="D100" s="304" t="s">
        <v>223</v>
      </c>
      <c r="E100" s="305">
        <v>713002</v>
      </c>
      <c r="F100" s="301" t="s">
        <v>107</v>
      </c>
      <c r="G100" s="73"/>
      <c r="H100" s="73">
        <v>529</v>
      </c>
      <c r="I100" s="564"/>
      <c r="J100" s="564"/>
      <c r="K100" s="864"/>
      <c r="L100" s="73">
        <v>1700</v>
      </c>
      <c r="M100" s="564"/>
    </row>
    <row r="101" spans="1:13" x14ac:dyDescent="0.25">
      <c r="A101" s="298"/>
      <c r="B101" s="306"/>
      <c r="C101" s="306"/>
      <c r="D101" s="304" t="s">
        <v>223</v>
      </c>
      <c r="E101" s="305">
        <v>713004</v>
      </c>
      <c r="F101" s="226" t="s">
        <v>108</v>
      </c>
      <c r="G101" s="73">
        <v>671.8</v>
      </c>
      <c r="H101" s="73">
        <v>870</v>
      </c>
      <c r="I101" s="73">
        <v>462.7</v>
      </c>
      <c r="J101" s="73">
        <v>462.7</v>
      </c>
      <c r="K101" s="73"/>
      <c r="L101" s="450"/>
      <c r="M101" s="450"/>
    </row>
    <row r="102" spans="1:13" ht="26.25" x14ac:dyDescent="0.25">
      <c r="A102" s="298"/>
      <c r="B102" s="306"/>
      <c r="C102" s="307"/>
      <c r="D102" s="304" t="s">
        <v>223</v>
      </c>
      <c r="E102" s="300">
        <v>716</v>
      </c>
      <c r="F102" s="301" t="s">
        <v>109</v>
      </c>
      <c r="G102" s="73">
        <v>12033.94</v>
      </c>
      <c r="H102" s="73">
        <v>12565</v>
      </c>
      <c r="I102" s="73">
        <v>700</v>
      </c>
      <c r="J102" s="73">
        <v>700</v>
      </c>
      <c r="K102" s="73">
        <v>4000</v>
      </c>
      <c r="L102" s="450"/>
      <c r="M102" s="450"/>
    </row>
    <row r="103" spans="1:13" ht="26.25" x14ac:dyDescent="0.25">
      <c r="A103" s="298"/>
      <c r="B103" s="306"/>
      <c r="C103" s="306"/>
      <c r="D103" s="304" t="s">
        <v>223</v>
      </c>
      <c r="E103" s="300">
        <v>717</v>
      </c>
      <c r="F103" s="308" t="s">
        <v>224</v>
      </c>
      <c r="G103" s="73"/>
      <c r="H103" s="73">
        <v>3773.04</v>
      </c>
      <c r="I103" s="73">
        <v>13024.92</v>
      </c>
      <c r="J103" s="73">
        <v>13024.92</v>
      </c>
      <c r="K103" s="73"/>
      <c r="L103" s="450"/>
      <c r="M103" s="450"/>
    </row>
    <row r="104" spans="1:13" x14ac:dyDescent="0.25">
      <c r="G104" s="309"/>
      <c r="H104" s="67"/>
      <c r="I104" s="863"/>
      <c r="J104" s="863"/>
      <c r="K104" s="863"/>
    </row>
    <row r="105" spans="1:13" ht="15.75" x14ac:dyDescent="0.25">
      <c r="A105" s="311" t="s">
        <v>225</v>
      </c>
      <c r="B105" s="312"/>
      <c r="C105" s="312"/>
      <c r="D105" s="312"/>
      <c r="E105" s="312"/>
      <c r="F105" s="313"/>
      <c r="G105" s="246">
        <f t="shared" ref="G105:M105" si="43">G8+G98</f>
        <v>264563.88000000006</v>
      </c>
      <c r="H105" s="246">
        <f t="shared" si="43"/>
        <v>273733.11000000004</v>
      </c>
      <c r="I105" s="246">
        <f t="shared" si="43"/>
        <v>285894.03000000003</v>
      </c>
      <c r="J105" s="246">
        <f t="shared" si="43"/>
        <v>285897.03000000003</v>
      </c>
      <c r="K105" s="246">
        <f t="shared" si="43"/>
        <v>352585.4</v>
      </c>
      <c r="L105" s="246">
        <f t="shared" si="43"/>
        <v>244459</v>
      </c>
      <c r="M105" s="246">
        <f t="shared" si="43"/>
        <v>243759</v>
      </c>
    </row>
  </sheetData>
  <mergeCells count="5">
    <mergeCell ref="A6:F6"/>
    <mergeCell ref="C9:F9"/>
    <mergeCell ref="C91:F91"/>
    <mergeCell ref="C94:F94"/>
    <mergeCell ref="A97:F97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2"/>
  <sheetViews>
    <sheetView topLeftCell="A7" workbookViewId="0">
      <selection activeCell="L36" sqref="L36:N37"/>
    </sheetView>
  </sheetViews>
  <sheetFormatPr defaultRowHeight="15" x14ac:dyDescent="0.25"/>
  <cols>
    <col min="1" max="1" width="1.140625" customWidth="1"/>
    <col min="2" max="2" width="4.140625" customWidth="1"/>
    <col min="3" max="3" width="5.5703125" customWidth="1"/>
    <col min="4" max="4" width="5.7109375" customWidth="1"/>
    <col min="5" max="5" width="6.85546875" customWidth="1"/>
    <col min="6" max="6" width="7.85546875" customWidth="1"/>
    <col min="7" max="7" width="27.5703125" customWidth="1"/>
    <col min="8" max="8" width="10.28515625" style="7" customWidth="1"/>
    <col min="9" max="9" width="11.7109375" style="7" customWidth="1"/>
    <col min="10" max="10" width="11.7109375" customWidth="1"/>
    <col min="11" max="12" width="12.28515625" customWidth="1"/>
    <col min="13" max="13" width="9.140625" customWidth="1"/>
    <col min="255" max="255" width="1.140625" customWidth="1"/>
    <col min="256" max="256" width="4.140625" customWidth="1"/>
    <col min="257" max="257" width="5.5703125" customWidth="1"/>
    <col min="258" max="258" width="5.7109375" customWidth="1"/>
    <col min="259" max="259" width="6.85546875" customWidth="1"/>
    <col min="260" max="260" width="7.85546875" customWidth="1"/>
    <col min="261" max="261" width="27.5703125" customWidth="1"/>
    <col min="262" max="262" width="9.7109375" customWidth="1"/>
    <col min="263" max="263" width="0" hidden="1" customWidth="1"/>
    <col min="264" max="264" width="9.7109375" bestFit="1" customWidth="1"/>
    <col min="265" max="265" width="9.28515625" bestFit="1" customWidth="1"/>
    <col min="266" max="266" width="9.7109375" customWidth="1"/>
    <col min="267" max="267" width="9.7109375" bestFit="1" customWidth="1"/>
    <col min="511" max="511" width="1.140625" customWidth="1"/>
    <col min="512" max="512" width="4.140625" customWidth="1"/>
    <col min="513" max="513" width="5.5703125" customWidth="1"/>
    <col min="514" max="514" width="5.7109375" customWidth="1"/>
    <col min="515" max="515" width="6.85546875" customWidth="1"/>
    <col min="516" max="516" width="7.85546875" customWidth="1"/>
    <col min="517" max="517" width="27.5703125" customWidth="1"/>
    <col min="518" max="518" width="9.7109375" customWidth="1"/>
    <col min="519" max="519" width="0" hidden="1" customWidth="1"/>
    <col min="520" max="520" width="9.7109375" bestFit="1" customWidth="1"/>
    <col min="521" max="521" width="9.28515625" bestFit="1" customWidth="1"/>
    <col min="522" max="522" width="9.7109375" customWidth="1"/>
    <col min="523" max="523" width="9.7109375" bestFit="1" customWidth="1"/>
    <col min="767" max="767" width="1.140625" customWidth="1"/>
    <col min="768" max="768" width="4.140625" customWidth="1"/>
    <col min="769" max="769" width="5.5703125" customWidth="1"/>
    <col min="770" max="770" width="5.7109375" customWidth="1"/>
    <col min="771" max="771" width="6.85546875" customWidth="1"/>
    <col min="772" max="772" width="7.85546875" customWidth="1"/>
    <col min="773" max="773" width="27.5703125" customWidth="1"/>
    <col min="774" max="774" width="9.7109375" customWidth="1"/>
    <col min="775" max="775" width="0" hidden="1" customWidth="1"/>
    <col min="776" max="776" width="9.7109375" bestFit="1" customWidth="1"/>
    <col min="777" max="777" width="9.28515625" bestFit="1" customWidth="1"/>
    <col min="778" max="778" width="9.7109375" customWidth="1"/>
    <col min="779" max="779" width="9.7109375" bestFit="1" customWidth="1"/>
    <col min="1023" max="1023" width="1.140625" customWidth="1"/>
    <col min="1024" max="1024" width="4.140625" customWidth="1"/>
    <col min="1025" max="1025" width="5.5703125" customWidth="1"/>
    <col min="1026" max="1026" width="5.7109375" customWidth="1"/>
    <col min="1027" max="1027" width="6.85546875" customWidth="1"/>
    <col min="1028" max="1028" width="7.85546875" customWidth="1"/>
    <col min="1029" max="1029" width="27.5703125" customWidth="1"/>
    <col min="1030" max="1030" width="9.7109375" customWidth="1"/>
    <col min="1031" max="1031" width="0" hidden="1" customWidth="1"/>
    <col min="1032" max="1032" width="9.7109375" bestFit="1" customWidth="1"/>
    <col min="1033" max="1033" width="9.28515625" bestFit="1" customWidth="1"/>
    <col min="1034" max="1034" width="9.7109375" customWidth="1"/>
    <col min="1035" max="1035" width="9.7109375" bestFit="1" customWidth="1"/>
    <col min="1279" max="1279" width="1.140625" customWidth="1"/>
    <col min="1280" max="1280" width="4.140625" customWidth="1"/>
    <col min="1281" max="1281" width="5.5703125" customWidth="1"/>
    <col min="1282" max="1282" width="5.7109375" customWidth="1"/>
    <col min="1283" max="1283" width="6.85546875" customWidth="1"/>
    <col min="1284" max="1284" width="7.85546875" customWidth="1"/>
    <col min="1285" max="1285" width="27.5703125" customWidth="1"/>
    <col min="1286" max="1286" width="9.7109375" customWidth="1"/>
    <col min="1287" max="1287" width="0" hidden="1" customWidth="1"/>
    <col min="1288" max="1288" width="9.7109375" bestFit="1" customWidth="1"/>
    <col min="1289" max="1289" width="9.28515625" bestFit="1" customWidth="1"/>
    <col min="1290" max="1290" width="9.7109375" customWidth="1"/>
    <col min="1291" max="1291" width="9.7109375" bestFit="1" customWidth="1"/>
    <col min="1535" max="1535" width="1.140625" customWidth="1"/>
    <col min="1536" max="1536" width="4.140625" customWidth="1"/>
    <col min="1537" max="1537" width="5.5703125" customWidth="1"/>
    <col min="1538" max="1538" width="5.7109375" customWidth="1"/>
    <col min="1539" max="1539" width="6.85546875" customWidth="1"/>
    <col min="1540" max="1540" width="7.85546875" customWidth="1"/>
    <col min="1541" max="1541" width="27.5703125" customWidth="1"/>
    <col min="1542" max="1542" width="9.7109375" customWidth="1"/>
    <col min="1543" max="1543" width="0" hidden="1" customWidth="1"/>
    <col min="1544" max="1544" width="9.7109375" bestFit="1" customWidth="1"/>
    <col min="1545" max="1545" width="9.28515625" bestFit="1" customWidth="1"/>
    <col min="1546" max="1546" width="9.7109375" customWidth="1"/>
    <col min="1547" max="1547" width="9.7109375" bestFit="1" customWidth="1"/>
    <col min="1791" max="1791" width="1.140625" customWidth="1"/>
    <col min="1792" max="1792" width="4.140625" customWidth="1"/>
    <col min="1793" max="1793" width="5.5703125" customWidth="1"/>
    <col min="1794" max="1794" width="5.7109375" customWidth="1"/>
    <col min="1795" max="1795" width="6.85546875" customWidth="1"/>
    <col min="1796" max="1796" width="7.85546875" customWidth="1"/>
    <col min="1797" max="1797" width="27.5703125" customWidth="1"/>
    <col min="1798" max="1798" width="9.7109375" customWidth="1"/>
    <col min="1799" max="1799" width="0" hidden="1" customWidth="1"/>
    <col min="1800" max="1800" width="9.7109375" bestFit="1" customWidth="1"/>
    <col min="1801" max="1801" width="9.28515625" bestFit="1" customWidth="1"/>
    <col min="1802" max="1802" width="9.7109375" customWidth="1"/>
    <col min="1803" max="1803" width="9.7109375" bestFit="1" customWidth="1"/>
    <col min="2047" max="2047" width="1.140625" customWidth="1"/>
    <col min="2048" max="2048" width="4.140625" customWidth="1"/>
    <col min="2049" max="2049" width="5.5703125" customWidth="1"/>
    <col min="2050" max="2050" width="5.7109375" customWidth="1"/>
    <col min="2051" max="2051" width="6.85546875" customWidth="1"/>
    <col min="2052" max="2052" width="7.85546875" customWidth="1"/>
    <col min="2053" max="2053" width="27.5703125" customWidth="1"/>
    <col min="2054" max="2054" width="9.7109375" customWidth="1"/>
    <col min="2055" max="2055" width="0" hidden="1" customWidth="1"/>
    <col min="2056" max="2056" width="9.7109375" bestFit="1" customWidth="1"/>
    <col min="2057" max="2057" width="9.28515625" bestFit="1" customWidth="1"/>
    <col min="2058" max="2058" width="9.7109375" customWidth="1"/>
    <col min="2059" max="2059" width="9.7109375" bestFit="1" customWidth="1"/>
    <col min="2303" max="2303" width="1.140625" customWidth="1"/>
    <col min="2304" max="2304" width="4.140625" customWidth="1"/>
    <col min="2305" max="2305" width="5.5703125" customWidth="1"/>
    <col min="2306" max="2306" width="5.7109375" customWidth="1"/>
    <col min="2307" max="2307" width="6.85546875" customWidth="1"/>
    <col min="2308" max="2308" width="7.85546875" customWidth="1"/>
    <col min="2309" max="2309" width="27.5703125" customWidth="1"/>
    <col min="2310" max="2310" width="9.7109375" customWidth="1"/>
    <col min="2311" max="2311" width="0" hidden="1" customWidth="1"/>
    <col min="2312" max="2312" width="9.7109375" bestFit="1" customWidth="1"/>
    <col min="2313" max="2313" width="9.28515625" bestFit="1" customWidth="1"/>
    <col min="2314" max="2314" width="9.7109375" customWidth="1"/>
    <col min="2315" max="2315" width="9.7109375" bestFit="1" customWidth="1"/>
    <col min="2559" max="2559" width="1.140625" customWidth="1"/>
    <col min="2560" max="2560" width="4.140625" customWidth="1"/>
    <col min="2561" max="2561" width="5.5703125" customWidth="1"/>
    <col min="2562" max="2562" width="5.7109375" customWidth="1"/>
    <col min="2563" max="2563" width="6.85546875" customWidth="1"/>
    <col min="2564" max="2564" width="7.85546875" customWidth="1"/>
    <col min="2565" max="2565" width="27.5703125" customWidth="1"/>
    <col min="2566" max="2566" width="9.7109375" customWidth="1"/>
    <col min="2567" max="2567" width="0" hidden="1" customWidth="1"/>
    <col min="2568" max="2568" width="9.7109375" bestFit="1" customWidth="1"/>
    <col min="2569" max="2569" width="9.28515625" bestFit="1" customWidth="1"/>
    <col min="2570" max="2570" width="9.7109375" customWidth="1"/>
    <col min="2571" max="2571" width="9.7109375" bestFit="1" customWidth="1"/>
    <col min="2815" max="2815" width="1.140625" customWidth="1"/>
    <col min="2816" max="2816" width="4.140625" customWidth="1"/>
    <col min="2817" max="2817" width="5.5703125" customWidth="1"/>
    <col min="2818" max="2818" width="5.7109375" customWidth="1"/>
    <col min="2819" max="2819" width="6.85546875" customWidth="1"/>
    <col min="2820" max="2820" width="7.85546875" customWidth="1"/>
    <col min="2821" max="2821" width="27.5703125" customWidth="1"/>
    <col min="2822" max="2822" width="9.7109375" customWidth="1"/>
    <col min="2823" max="2823" width="0" hidden="1" customWidth="1"/>
    <col min="2824" max="2824" width="9.7109375" bestFit="1" customWidth="1"/>
    <col min="2825" max="2825" width="9.28515625" bestFit="1" customWidth="1"/>
    <col min="2826" max="2826" width="9.7109375" customWidth="1"/>
    <col min="2827" max="2827" width="9.7109375" bestFit="1" customWidth="1"/>
    <col min="3071" max="3071" width="1.140625" customWidth="1"/>
    <col min="3072" max="3072" width="4.140625" customWidth="1"/>
    <col min="3073" max="3073" width="5.5703125" customWidth="1"/>
    <col min="3074" max="3074" width="5.7109375" customWidth="1"/>
    <col min="3075" max="3075" width="6.85546875" customWidth="1"/>
    <col min="3076" max="3076" width="7.85546875" customWidth="1"/>
    <col min="3077" max="3077" width="27.5703125" customWidth="1"/>
    <col min="3078" max="3078" width="9.7109375" customWidth="1"/>
    <col min="3079" max="3079" width="0" hidden="1" customWidth="1"/>
    <col min="3080" max="3080" width="9.7109375" bestFit="1" customWidth="1"/>
    <col min="3081" max="3081" width="9.28515625" bestFit="1" customWidth="1"/>
    <col min="3082" max="3082" width="9.7109375" customWidth="1"/>
    <col min="3083" max="3083" width="9.7109375" bestFit="1" customWidth="1"/>
    <col min="3327" max="3327" width="1.140625" customWidth="1"/>
    <col min="3328" max="3328" width="4.140625" customWidth="1"/>
    <col min="3329" max="3329" width="5.5703125" customWidth="1"/>
    <col min="3330" max="3330" width="5.7109375" customWidth="1"/>
    <col min="3331" max="3331" width="6.85546875" customWidth="1"/>
    <col min="3332" max="3332" width="7.85546875" customWidth="1"/>
    <col min="3333" max="3333" width="27.5703125" customWidth="1"/>
    <col min="3334" max="3334" width="9.7109375" customWidth="1"/>
    <col min="3335" max="3335" width="0" hidden="1" customWidth="1"/>
    <col min="3336" max="3336" width="9.7109375" bestFit="1" customWidth="1"/>
    <col min="3337" max="3337" width="9.28515625" bestFit="1" customWidth="1"/>
    <col min="3338" max="3338" width="9.7109375" customWidth="1"/>
    <col min="3339" max="3339" width="9.7109375" bestFit="1" customWidth="1"/>
    <col min="3583" max="3583" width="1.140625" customWidth="1"/>
    <col min="3584" max="3584" width="4.140625" customWidth="1"/>
    <col min="3585" max="3585" width="5.5703125" customWidth="1"/>
    <col min="3586" max="3586" width="5.7109375" customWidth="1"/>
    <col min="3587" max="3587" width="6.85546875" customWidth="1"/>
    <col min="3588" max="3588" width="7.85546875" customWidth="1"/>
    <col min="3589" max="3589" width="27.5703125" customWidth="1"/>
    <col min="3590" max="3590" width="9.7109375" customWidth="1"/>
    <col min="3591" max="3591" width="0" hidden="1" customWidth="1"/>
    <col min="3592" max="3592" width="9.7109375" bestFit="1" customWidth="1"/>
    <col min="3593" max="3593" width="9.28515625" bestFit="1" customWidth="1"/>
    <col min="3594" max="3594" width="9.7109375" customWidth="1"/>
    <col min="3595" max="3595" width="9.7109375" bestFit="1" customWidth="1"/>
    <col min="3839" max="3839" width="1.140625" customWidth="1"/>
    <col min="3840" max="3840" width="4.140625" customWidth="1"/>
    <col min="3841" max="3841" width="5.5703125" customWidth="1"/>
    <col min="3842" max="3842" width="5.7109375" customWidth="1"/>
    <col min="3843" max="3843" width="6.85546875" customWidth="1"/>
    <col min="3844" max="3844" width="7.85546875" customWidth="1"/>
    <col min="3845" max="3845" width="27.5703125" customWidth="1"/>
    <col min="3846" max="3846" width="9.7109375" customWidth="1"/>
    <col min="3847" max="3847" width="0" hidden="1" customWidth="1"/>
    <col min="3848" max="3848" width="9.7109375" bestFit="1" customWidth="1"/>
    <col min="3849" max="3849" width="9.28515625" bestFit="1" customWidth="1"/>
    <col min="3850" max="3850" width="9.7109375" customWidth="1"/>
    <col min="3851" max="3851" width="9.7109375" bestFit="1" customWidth="1"/>
    <col min="4095" max="4095" width="1.140625" customWidth="1"/>
    <col min="4096" max="4096" width="4.140625" customWidth="1"/>
    <col min="4097" max="4097" width="5.5703125" customWidth="1"/>
    <col min="4098" max="4098" width="5.7109375" customWidth="1"/>
    <col min="4099" max="4099" width="6.85546875" customWidth="1"/>
    <col min="4100" max="4100" width="7.85546875" customWidth="1"/>
    <col min="4101" max="4101" width="27.5703125" customWidth="1"/>
    <col min="4102" max="4102" width="9.7109375" customWidth="1"/>
    <col min="4103" max="4103" width="0" hidden="1" customWidth="1"/>
    <col min="4104" max="4104" width="9.7109375" bestFit="1" customWidth="1"/>
    <col min="4105" max="4105" width="9.28515625" bestFit="1" customWidth="1"/>
    <col min="4106" max="4106" width="9.7109375" customWidth="1"/>
    <col min="4107" max="4107" width="9.7109375" bestFit="1" customWidth="1"/>
    <col min="4351" max="4351" width="1.140625" customWidth="1"/>
    <col min="4352" max="4352" width="4.140625" customWidth="1"/>
    <col min="4353" max="4353" width="5.5703125" customWidth="1"/>
    <col min="4354" max="4354" width="5.7109375" customWidth="1"/>
    <col min="4355" max="4355" width="6.85546875" customWidth="1"/>
    <col min="4356" max="4356" width="7.85546875" customWidth="1"/>
    <col min="4357" max="4357" width="27.5703125" customWidth="1"/>
    <col min="4358" max="4358" width="9.7109375" customWidth="1"/>
    <col min="4359" max="4359" width="0" hidden="1" customWidth="1"/>
    <col min="4360" max="4360" width="9.7109375" bestFit="1" customWidth="1"/>
    <col min="4361" max="4361" width="9.28515625" bestFit="1" customWidth="1"/>
    <col min="4362" max="4362" width="9.7109375" customWidth="1"/>
    <col min="4363" max="4363" width="9.7109375" bestFit="1" customWidth="1"/>
    <col min="4607" max="4607" width="1.140625" customWidth="1"/>
    <col min="4608" max="4608" width="4.140625" customWidth="1"/>
    <col min="4609" max="4609" width="5.5703125" customWidth="1"/>
    <col min="4610" max="4610" width="5.7109375" customWidth="1"/>
    <col min="4611" max="4611" width="6.85546875" customWidth="1"/>
    <col min="4612" max="4612" width="7.85546875" customWidth="1"/>
    <col min="4613" max="4613" width="27.5703125" customWidth="1"/>
    <col min="4614" max="4614" width="9.7109375" customWidth="1"/>
    <col min="4615" max="4615" width="0" hidden="1" customWidth="1"/>
    <col min="4616" max="4616" width="9.7109375" bestFit="1" customWidth="1"/>
    <col min="4617" max="4617" width="9.28515625" bestFit="1" customWidth="1"/>
    <col min="4618" max="4618" width="9.7109375" customWidth="1"/>
    <col min="4619" max="4619" width="9.7109375" bestFit="1" customWidth="1"/>
    <col min="4863" max="4863" width="1.140625" customWidth="1"/>
    <col min="4864" max="4864" width="4.140625" customWidth="1"/>
    <col min="4865" max="4865" width="5.5703125" customWidth="1"/>
    <col min="4866" max="4866" width="5.7109375" customWidth="1"/>
    <col min="4867" max="4867" width="6.85546875" customWidth="1"/>
    <col min="4868" max="4868" width="7.85546875" customWidth="1"/>
    <col min="4869" max="4869" width="27.5703125" customWidth="1"/>
    <col min="4870" max="4870" width="9.7109375" customWidth="1"/>
    <col min="4871" max="4871" width="0" hidden="1" customWidth="1"/>
    <col min="4872" max="4872" width="9.7109375" bestFit="1" customWidth="1"/>
    <col min="4873" max="4873" width="9.28515625" bestFit="1" customWidth="1"/>
    <col min="4874" max="4874" width="9.7109375" customWidth="1"/>
    <col min="4875" max="4875" width="9.7109375" bestFit="1" customWidth="1"/>
    <col min="5119" max="5119" width="1.140625" customWidth="1"/>
    <col min="5120" max="5120" width="4.140625" customWidth="1"/>
    <col min="5121" max="5121" width="5.5703125" customWidth="1"/>
    <col min="5122" max="5122" width="5.7109375" customWidth="1"/>
    <col min="5123" max="5123" width="6.85546875" customWidth="1"/>
    <col min="5124" max="5124" width="7.85546875" customWidth="1"/>
    <col min="5125" max="5125" width="27.5703125" customWidth="1"/>
    <col min="5126" max="5126" width="9.7109375" customWidth="1"/>
    <col min="5127" max="5127" width="0" hidden="1" customWidth="1"/>
    <col min="5128" max="5128" width="9.7109375" bestFit="1" customWidth="1"/>
    <col min="5129" max="5129" width="9.28515625" bestFit="1" customWidth="1"/>
    <col min="5130" max="5130" width="9.7109375" customWidth="1"/>
    <col min="5131" max="5131" width="9.7109375" bestFit="1" customWidth="1"/>
    <col min="5375" max="5375" width="1.140625" customWidth="1"/>
    <col min="5376" max="5376" width="4.140625" customWidth="1"/>
    <col min="5377" max="5377" width="5.5703125" customWidth="1"/>
    <col min="5378" max="5378" width="5.7109375" customWidth="1"/>
    <col min="5379" max="5379" width="6.85546875" customWidth="1"/>
    <col min="5380" max="5380" width="7.85546875" customWidth="1"/>
    <col min="5381" max="5381" width="27.5703125" customWidth="1"/>
    <col min="5382" max="5382" width="9.7109375" customWidth="1"/>
    <col min="5383" max="5383" width="0" hidden="1" customWidth="1"/>
    <col min="5384" max="5384" width="9.7109375" bestFit="1" customWidth="1"/>
    <col min="5385" max="5385" width="9.28515625" bestFit="1" customWidth="1"/>
    <col min="5386" max="5386" width="9.7109375" customWidth="1"/>
    <col min="5387" max="5387" width="9.7109375" bestFit="1" customWidth="1"/>
    <col min="5631" max="5631" width="1.140625" customWidth="1"/>
    <col min="5632" max="5632" width="4.140625" customWidth="1"/>
    <col min="5633" max="5633" width="5.5703125" customWidth="1"/>
    <col min="5634" max="5634" width="5.7109375" customWidth="1"/>
    <col min="5635" max="5635" width="6.85546875" customWidth="1"/>
    <col min="5636" max="5636" width="7.85546875" customWidth="1"/>
    <col min="5637" max="5637" width="27.5703125" customWidth="1"/>
    <col min="5638" max="5638" width="9.7109375" customWidth="1"/>
    <col min="5639" max="5639" width="0" hidden="1" customWidth="1"/>
    <col min="5640" max="5640" width="9.7109375" bestFit="1" customWidth="1"/>
    <col min="5641" max="5641" width="9.28515625" bestFit="1" customWidth="1"/>
    <col min="5642" max="5642" width="9.7109375" customWidth="1"/>
    <col min="5643" max="5643" width="9.7109375" bestFit="1" customWidth="1"/>
    <col min="5887" max="5887" width="1.140625" customWidth="1"/>
    <col min="5888" max="5888" width="4.140625" customWidth="1"/>
    <col min="5889" max="5889" width="5.5703125" customWidth="1"/>
    <col min="5890" max="5890" width="5.7109375" customWidth="1"/>
    <col min="5891" max="5891" width="6.85546875" customWidth="1"/>
    <col min="5892" max="5892" width="7.85546875" customWidth="1"/>
    <col min="5893" max="5893" width="27.5703125" customWidth="1"/>
    <col min="5894" max="5894" width="9.7109375" customWidth="1"/>
    <col min="5895" max="5895" width="0" hidden="1" customWidth="1"/>
    <col min="5896" max="5896" width="9.7109375" bestFit="1" customWidth="1"/>
    <col min="5897" max="5897" width="9.28515625" bestFit="1" customWidth="1"/>
    <col min="5898" max="5898" width="9.7109375" customWidth="1"/>
    <col min="5899" max="5899" width="9.7109375" bestFit="1" customWidth="1"/>
    <col min="6143" max="6143" width="1.140625" customWidth="1"/>
    <col min="6144" max="6144" width="4.140625" customWidth="1"/>
    <col min="6145" max="6145" width="5.5703125" customWidth="1"/>
    <col min="6146" max="6146" width="5.7109375" customWidth="1"/>
    <col min="6147" max="6147" width="6.85546875" customWidth="1"/>
    <col min="6148" max="6148" width="7.85546875" customWidth="1"/>
    <col min="6149" max="6149" width="27.5703125" customWidth="1"/>
    <col min="6150" max="6150" width="9.7109375" customWidth="1"/>
    <col min="6151" max="6151" width="0" hidden="1" customWidth="1"/>
    <col min="6152" max="6152" width="9.7109375" bestFit="1" customWidth="1"/>
    <col min="6153" max="6153" width="9.28515625" bestFit="1" customWidth="1"/>
    <col min="6154" max="6154" width="9.7109375" customWidth="1"/>
    <col min="6155" max="6155" width="9.7109375" bestFit="1" customWidth="1"/>
    <col min="6399" max="6399" width="1.140625" customWidth="1"/>
    <col min="6400" max="6400" width="4.140625" customWidth="1"/>
    <col min="6401" max="6401" width="5.5703125" customWidth="1"/>
    <col min="6402" max="6402" width="5.7109375" customWidth="1"/>
    <col min="6403" max="6403" width="6.85546875" customWidth="1"/>
    <col min="6404" max="6404" width="7.85546875" customWidth="1"/>
    <col min="6405" max="6405" width="27.5703125" customWidth="1"/>
    <col min="6406" max="6406" width="9.7109375" customWidth="1"/>
    <col min="6407" max="6407" width="0" hidden="1" customWidth="1"/>
    <col min="6408" max="6408" width="9.7109375" bestFit="1" customWidth="1"/>
    <col min="6409" max="6409" width="9.28515625" bestFit="1" customWidth="1"/>
    <col min="6410" max="6410" width="9.7109375" customWidth="1"/>
    <col min="6411" max="6411" width="9.7109375" bestFit="1" customWidth="1"/>
    <col min="6655" max="6655" width="1.140625" customWidth="1"/>
    <col min="6656" max="6656" width="4.140625" customWidth="1"/>
    <col min="6657" max="6657" width="5.5703125" customWidth="1"/>
    <col min="6658" max="6658" width="5.7109375" customWidth="1"/>
    <col min="6659" max="6659" width="6.85546875" customWidth="1"/>
    <col min="6660" max="6660" width="7.85546875" customWidth="1"/>
    <col min="6661" max="6661" width="27.5703125" customWidth="1"/>
    <col min="6662" max="6662" width="9.7109375" customWidth="1"/>
    <col min="6663" max="6663" width="0" hidden="1" customWidth="1"/>
    <col min="6664" max="6664" width="9.7109375" bestFit="1" customWidth="1"/>
    <col min="6665" max="6665" width="9.28515625" bestFit="1" customWidth="1"/>
    <col min="6666" max="6666" width="9.7109375" customWidth="1"/>
    <col min="6667" max="6667" width="9.7109375" bestFit="1" customWidth="1"/>
    <col min="6911" max="6911" width="1.140625" customWidth="1"/>
    <col min="6912" max="6912" width="4.140625" customWidth="1"/>
    <col min="6913" max="6913" width="5.5703125" customWidth="1"/>
    <col min="6914" max="6914" width="5.7109375" customWidth="1"/>
    <col min="6915" max="6915" width="6.85546875" customWidth="1"/>
    <col min="6916" max="6916" width="7.85546875" customWidth="1"/>
    <col min="6917" max="6917" width="27.5703125" customWidth="1"/>
    <col min="6918" max="6918" width="9.7109375" customWidth="1"/>
    <col min="6919" max="6919" width="0" hidden="1" customWidth="1"/>
    <col min="6920" max="6920" width="9.7109375" bestFit="1" customWidth="1"/>
    <col min="6921" max="6921" width="9.28515625" bestFit="1" customWidth="1"/>
    <col min="6922" max="6922" width="9.7109375" customWidth="1"/>
    <col min="6923" max="6923" width="9.7109375" bestFit="1" customWidth="1"/>
    <col min="7167" max="7167" width="1.140625" customWidth="1"/>
    <col min="7168" max="7168" width="4.140625" customWidth="1"/>
    <col min="7169" max="7169" width="5.5703125" customWidth="1"/>
    <col min="7170" max="7170" width="5.7109375" customWidth="1"/>
    <col min="7171" max="7171" width="6.85546875" customWidth="1"/>
    <col min="7172" max="7172" width="7.85546875" customWidth="1"/>
    <col min="7173" max="7173" width="27.5703125" customWidth="1"/>
    <col min="7174" max="7174" width="9.7109375" customWidth="1"/>
    <col min="7175" max="7175" width="0" hidden="1" customWidth="1"/>
    <col min="7176" max="7176" width="9.7109375" bestFit="1" customWidth="1"/>
    <col min="7177" max="7177" width="9.28515625" bestFit="1" customWidth="1"/>
    <col min="7178" max="7178" width="9.7109375" customWidth="1"/>
    <col min="7179" max="7179" width="9.7109375" bestFit="1" customWidth="1"/>
    <col min="7423" max="7423" width="1.140625" customWidth="1"/>
    <col min="7424" max="7424" width="4.140625" customWidth="1"/>
    <col min="7425" max="7425" width="5.5703125" customWidth="1"/>
    <col min="7426" max="7426" width="5.7109375" customWidth="1"/>
    <col min="7427" max="7427" width="6.85546875" customWidth="1"/>
    <col min="7428" max="7428" width="7.85546875" customWidth="1"/>
    <col min="7429" max="7429" width="27.5703125" customWidth="1"/>
    <col min="7430" max="7430" width="9.7109375" customWidth="1"/>
    <col min="7431" max="7431" width="0" hidden="1" customWidth="1"/>
    <col min="7432" max="7432" width="9.7109375" bestFit="1" customWidth="1"/>
    <col min="7433" max="7433" width="9.28515625" bestFit="1" customWidth="1"/>
    <col min="7434" max="7434" width="9.7109375" customWidth="1"/>
    <col min="7435" max="7435" width="9.7109375" bestFit="1" customWidth="1"/>
    <col min="7679" max="7679" width="1.140625" customWidth="1"/>
    <col min="7680" max="7680" width="4.140625" customWidth="1"/>
    <col min="7681" max="7681" width="5.5703125" customWidth="1"/>
    <col min="7682" max="7682" width="5.7109375" customWidth="1"/>
    <col min="7683" max="7683" width="6.85546875" customWidth="1"/>
    <col min="7684" max="7684" width="7.85546875" customWidth="1"/>
    <col min="7685" max="7685" width="27.5703125" customWidth="1"/>
    <col min="7686" max="7686" width="9.7109375" customWidth="1"/>
    <col min="7687" max="7687" width="0" hidden="1" customWidth="1"/>
    <col min="7688" max="7688" width="9.7109375" bestFit="1" customWidth="1"/>
    <col min="7689" max="7689" width="9.28515625" bestFit="1" customWidth="1"/>
    <col min="7690" max="7690" width="9.7109375" customWidth="1"/>
    <col min="7691" max="7691" width="9.7109375" bestFit="1" customWidth="1"/>
    <col min="7935" max="7935" width="1.140625" customWidth="1"/>
    <col min="7936" max="7936" width="4.140625" customWidth="1"/>
    <col min="7937" max="7937" width="5.5703125" customWidth="1"/>
    <col min="7938" max="7938" width="5.7109375" customWidth="1"/>
    <col min="7939" max="7939" width="6.85546875" customWidth="1"/>
    <col min="7940" max="7940" width="7.85546875" customWidth="1"/>
    <col min="7941" max="7941" width="27.5703125" customWidth="1"/>
    <col min="7942" max="7942" width="9.7109375" customWidth="1"/>
    <col min="7943" max="7943" width="0" hidden="1" customWidth="1"/>
    <col min="7944" max="7944" width="9.7109375" bestFit="1" customWidth="1"/>
    <col min="7945" max="7945" width="9.28515625" bestFit="1" customWidth="1"/>
    <col min="7946" max="7946" width="9.7109375" customWidth="1"/>
    <col min="7947" max="7947" width="9.7109375" bestFit="1" customWidth="1"/>
    <col min="8191" max="8191" width="1.140625" customWidth="1"/>
    <col min="8192" max="8192" width="4.140625" customWidth="1"/>
    <col min="8193" max="8193" width="5.5703125" customWidth="1"/>
    <col min="8194" max="8194" width="5.7109375" customWidth="1"/>
    <col min="8195" max="8195" width="6.85546875" customWidth="1"/>
    <col min="8196" max="8196" width="7.85546875" customWidth="1"/>
    <col min="8197" max="8197" width="27.5703125" customWidth="1"/>
    <col min="8198" max="8198" width="9.7109375" customWidth="1"/>
    <col min="8199" max="8199" width="0" hidden="1" customWidth="1"/>
    <col min="8200" max="8200" width="9.7109375" bestFit="1" customWidth="1"/>
    <col min="8201" max="8201" width="9.28515625" bestFit="1" customWidth="1"/>
    <col min="8202" max="8202" width="9.7109375" customWidth="1"/>
    <col min="8203" max="8203" width="9.7109375" bestFit="1" customWidth="1"/>
    <col min="8447" max="8447" width="1.140625" customWidth="1"/>
    <col min="8448" max="8448" width="4.140625" customWidth="1"/>
    <col min="8449" max="8449" width="5.5703125" customWidth="1"/>
    <col min="8450" max="8450" width="5.7109375" customWidth="1"/>
    <col min="8451" max="8451" width="6.85546875" customWidth="1"/>
    <col min="8452" max="8452" width="7.85546875" customWidth="1"/>
    <col min="8453" max="8453" width="27.5703125" customWidth="1"/>
    <col min="8454" max="8454" width="9.7109375" customWidth="1"/>
    <col min="8455" max="8455" width="0" hidden="1" customWidth="1"/>
    <col min="8456" max="8456" width="9.7109375" bestFit="1" customWidth="1"/>
    <col min="8457" max="8457" width="9.28515625" bestFit="1" customWidth="1"/>
    <col min="8458" max="8458" width="9.7109375" customWidth="1"/>
    <col min="8459" max="8459" width="9.7109375" bestFit="1" customWidth="1"/>
    <col min="8703" max="8703" width="1.140625" customWidth="1"/>
    <col min="8704" max="8704" width="4.140625" customWidth="1"/>
    <col min="8705" max="8705" width="5.5703125" customWidth="1"/>
    <col min="8706" max="8706" width="5.7109375" customWidth="1"/>
    <col min="8707" max="8707" width="6.85546875" customWidth="1"/>
    <col min="8708" max="8708" width="7.85546875" customWidth="1"/>
    <col min="8709" max="8709" width="27.5703125" customWidth="1"/>
    <col min="8710" max="8710" width="9.7109375" customWidth="1"/>
    <col min="8711" max="8711" width="0" hidden="1" customWidth="1"/>
    <col min="8712" max="8712" width="9.7109375" bestFit="1" customWidth="1"/>
    <col min="8713" max="8713" width="9.28515625" bestFit="1" customWidth="1"/>
    <col min="8714" max="8714" width="9.7109375" customWidth="1"/>
    <col min="8715" max="8715" width="9.7109375" bestFit="1" customWidth="1"/>
    <col min="8959" max="8959" width="1.140625" customWidth="1"/>
    <col min="8960" max="8960" width="4.140625" customWidth="1"/>
    <col min="8961" max="8961" width="5.5703125" customWidth="1"/>
    <col min="8962" max="8962" width="5.7109375" customWidth="1"/>
    <col min="8963" max="8963" width="6.85546875" customWidth="1"/>
    <col min="8964" max="8964" width="7.85546875" customWidth="1"/>
    <col min="8965" max="8965" width="27.5703125" customWidth="1"/>
    <col min="8966" max="8966" width="9.7109375" customWidth="1"/>
    <col min="8967" max="8967" width="0" hidden="1" customWidth="1"/>
    <col min="8968" max="8968" width="9.7109375" bestFit="1" customWidth="1"/>
    <col min="8969" max="8969" width="9.28515625" bestFit="1" customWidth="1"/>
    <col min="8970" max="8970" width="9.7109375" customWidth="1"/>
    <col min="8971" max="8971" width="9.7109375" bestFit="1" customWidth="1"/>
    <col min="9215" max="9215" width="1.140625" customWidth="1"/>
    <col min="9216" max="9216" width="4.140625" customWidth="1"/>
    <col min="9217" max="9217" width="5.5703125" customWidth="1"/>
    <col min="9218" max="9218" width="5.7109375" customWidth="1"/>
    <col min="9219" max="9219" width="6.85546875" customWidth="1"/>
    <col min="9220" max="9220" width="7.85546875" customWidth="1"/>
    <col min="9221" max="9221" width="27.5703125" customWidth="1"/>
    <col min="9222" max="9222" width="9.7109375" customWidth="1"/>
    <col min="9223" max="9223" width="0" hidden="1" customWidth="1"/>
    <col min="9224" max="9224" width="9.7109375" bestFit="1" customWidth="1"/>
    <col min="9225" max="9225" width="9.28515625" bestFit="1" customWidth="1"/>
    <col min="9226" max="9226" width="9.7109375" customWidth="1"/>
    <col min="9227" max="9227" width="9.7109375" bestFit="1" customWidth="1"/>
    <col min="9471" max="9471" width="1.140625" customWidth="1"/>
    <col min="9472" max="9472" width="4.140625" customWidth="1"/>
    <col min="9473" max="9473" width="5.5703125" customWidth="1"/>
    <col min="9474" max="9474" width="5.7109375" customWidth="1"/>
    <col min="9475" max="9475" width="6.85546875" customWidth="1"/>
    <col min="9476" max="9476" width="7.85546875" customWidth="1"/>
    <col min="9477" max="9477" width="27.5703125" customWidth="1"/>
    <col min="9478" max="9478" width="9.7109375" customWidth="1"/>
    <col min="9479" max="9479" width="0" hidden="1" customWidth="1"/>
    <col min="9480" max="9480" width="9.7109375" bestFit="1" customWidth="1"/>
    <col min="9481" max="9481" width="9.28515625" bestFit="1" customWidth="1"/>
    <col min="9482" max="9482" width="9.7109375" customWidth="1"/>
    <col min="9483" max="9483" width="9.7109375" bestFit="1" customWidth="1"/>
    <col min="9727" max="9727" width="1.140625" customWidth="1"/>
    <col min="9728" max="9728" width="4.140625" customWidth="1"/>
    <col min="9729" max="9729" width="5.5703125" customWidth="1"/>
    <col min="9730" max="9730" width="5.7109375" customWidth="1"/>
    <col min="9731" max="9731" width="6.85546875" customWidth="1"/>
    <col min="9732" max="9732" width="7.85546875" customWidth="1"/>
    <col min="9733" max="9733" width="27.5703125" customWidth="1"/>
    <col min="9734" max="9734" width="9.7109375" customWidth="1"/>
    <col min="9735" max="9735" width="0" hidden="1" customWidth="1"/>
    <col min="9736" max="9736" width="9.7109375" bestFit="1" customWidth="1"/>
    <col min="9737" max="9737" width="9.28515625" bestFit="1" customWidth="1"/>
    <col min="9738" max="9738" width="9.7109375" customWidth="1"/>
    <col min="9739" max="9739" width="9.7109375" bestFit="1" customWidth="1"/>
    <col min="9983" max="9983" width="1.140625" customWidth="1"/>
    <col min="9984" max="9984" width="4.140625" customWidth="1"/>
    <col min="9985" max="9985" width="5.5703125" customWidth="1"/>
    <col min="9986" max="9986" width="5.7109375" customWidth="1"/>
    <col min="9987" max="9987" width="6.85546875" customWidth="1"/>
    <col min="9988" max="9988" width="7.85546875" customWidth="1"/>
    <col min="9989" max="9989" width="27.5703125" customWidth="1"/>
    <col min="9990" max="9990" width="9.7109375" customWidth="1"/>
    <col min="9991" max="9991" width="0" hidden="1" customWidth="1"/>
    <col min="9992" max="9992" width="9.7109375" bestFit="1" customWidth="1"/>
    <col min="9993" max="9993" width="9.28515625" bestFit="1" customWidth="1"/>
    <col min="9994" max="9994" width="9.7109375" customWidth="1"/>
    <col min="9995" max="9995" width="9.7109375" bestFit="1" customWidth="1"/>
    <col min="10239" max="10239" width="1.140625" customWidth="1"/>
    <col min="10240" max="10240" width="4.140625" customWidth="1"/>
    <col min="10241" max="10241" width="5.5703125" customWidth="1"/>
    <col min="10242" max="10242" width="5.7109375" customWidth="1"/>
    <col min="10243" max="10243" width="6.85546875" customWidth="1"/>
    <col min="10244" max="10244" width="7.85546875" customWidth="1"/>
    <col min="10245" max="10245" width="27.5703125" customWidth="1"/>
    <col min="10246" max="10246" width="9.7109375" customWidth="1"/>
    <col min="10247" max="10247" width="0" hidden="1" customWidth="1"/>
    <col min="10248" max="10248" width="9.7109375" bestFit="1" customWidth="1"/>
    <col min="10249" max="10249" width="9.28515625" bestFit="1" customWidth="1"/>
    <col min="10250" max="10250" width="9.7109375" customWidth="1"/>
    <col min="10251" max="10251" width="9.7109375" bestFit="1" customWidth="1"/>
    <col min="10495" max="10495" width="1.140625" customWidth="1"/>
    <col min="10496" max="10496" width="4.140625" customWidth="1"/>
    <col min="10497" max="10497" width="5.5703125" customWidth="1"/>
    <col min="10498" max="10498" width="5.7109375" customWidth="1"/>
    <col min="10499" max="10499" width="6.85546875" customWidth="1"/>
    <col min="10500" max="10500" width="7.85546875" customWidth="1"/>
    <col min="10501" max="10501" width="27.5703125" customWidth="1"/>
    <col min="10502" max="10502" width="9.7109375" customWidth="1"/>
    <col min="10503" max="10503" width="0" hidden="1" customWidth="1"/>
    <col min="10504" max="10504" width="9.7109375" bestFit="1" customWidth="1"/>
    <col min="10505" max="10505" width="9.28515625" bestFit="1" customWidth="1"/>
    <col min="10506" max="10506" width="9.7109375" customWidth="1"/>
    <col min="10507" max="10507" width="9.7109375" bestFit="1" customWidth="1"/>
    <col min="10751" max="10751" width="1.140625" customWidth="1"/>
    <col min="10752" max="10752" width="4.140625" customWidth="1"/>
    <col min="10753" max="10753" width="5.5703125" customWidth="1"/>
    <col min="10754" max="10754" width="5.7109375" customWidth="1"/>
    <col min="10755" max="10755" width="6.85546875" customWidth="1"/>
    <col min="10756" max="10756" width="7.85546875" customWidth="1"/>
    <col min="10757" max="10757" width="27.5703125" customWidth="1"/>
    <col min="10758" max="10758" width="9.7109375" customWidth="1"/>
    <col min="10759" max="10759" width="0" hidden="1" customWidth="1"/>
    <col min="10760" max="10760" width="9.7109375" bestFit="1" customWidth="1"/>
    <col min="10761" max="10761" width="9.28515625" bestFit="1" customWidth="1"/>
    <col min="10762" max="10762" width="9.7109375" customWidth="1"/>
    <col min="10763" max="10763" width="9.7109375" bestFit="1" customWidth="1"/>
    <col min="11007" max="11007" width="1.140625" customWidth="1"/>
    <col min="11008" max="11008" width="4.140625" customWidth="1"/>
    <col min="11009" max="11009" width="5.5703125" customWidth="1"/>
    <col min="11010" max="11010" width="5.7109375" customWidth="1"/>
    <col min="11011" max="11011" width="6.85546875" customWidth="1"/>
    <col min="11012" max="11012" width="7.85546875" customWidth="1"/>
    <col min="11013" max="11013" width="27.5703125" customWidth="1"/>
    <col min="11014" max="11014" width="9.7109375" customWidth="1"/>
    <col min="11015" max="11015" width="0" hidden="1" customWidth="1"/>
    <col min="11016" max="11016" width="9.7109375" bestFit="1" customWidth="1"/>
    <col min="11017" max="11017" width="9.28515625" bestFit="1" customWidth="1"/>
    <col min="11018" max="11018" width="9.7109375" customWidth="1"/>
    <col min="11019" max="11019" width="9.7109375" bestFit="1" customWidth="1"/>
    <col min="11263" max="11263" width="1.140625" customWidth="1"/>
    <col min="11264" max="11264" width="4.140625" customWidth="1"/>
    <col min="11265" max="11265" width="5.5703125" customWidth="1"/>
    <col min="11266" max="11266" width="5.7109375" customWidth="1"/>
    <col min="11267" max="11267" width="6.85546875" customWidth="1"/>
    <col min="11268" max="11268" width="7.85546875" customWidth="1"/>
    <col min="11269" max="11269" width="27.5703125" customWidth="1"/>
    <col min="11270" max="11270" width="9.7109375" customWidth="1"/>
    <col min="11271" max="11271" width="0" hidden="1" customWidth="1"/>
    <col min="11272" max="11272" width="9.7109375" bestFit="1" customWidth="1"/>
    <col min="11273" max="11273" width="9.28515625" bestFit="1" customWidth="1"/>
    <col min="11274" max="11274" width="9.7109375" customWidth="1"/>
    <col min="11275" max="11275" width="9.7109375" bestFit="1" customWidth="1"/>
    <col min="11519" max="11519" width="1.140625" customWidth="1"/>
    <col min="11520" max="11520" width="4.140625" customWidth="1"/>
    <col min="11521" max="11521" width="5.5703125" customWidth="1"/>
    <col min="11522" max="11522" width="5.7109375" customWidth="1"/>
    <col min="11523" max="11523" width="6.85546875" customWidth="1"/>
    <col min="11524" max="11524" width="7.85546875" customWidth="1"/>
    <col min="11525" max="11525" width="27.5703125" customWidth="1"/>
    <col min="11526" max="11526" width="9.7109375" customWidth="1"/>
    <col min="11527" max="11527" width="0" hidden="1" customWidth="1"/>
    <col min="11528" max="11528" width="9.7109375" bestFit="1" customWidth="1"/>
    <col min="11529" max="11529" width="9.28515625" bestFit="1" customWidth="1"/>
    <col min="11530" max="11530" width="9.7109375" customWidth="1"/>
    <col min="11531" max="11531" width="9.7109375" bestFit="1" customWidth="1"/>
    <col min="11775" max="11775" width="1.140625" customWidth="1"/>
    <col min="11776" max="11776" width="4.140625" customWidth="1"/>
    <col min="11777" max="11777" width="5.5703125" customWidth="1"/>
    <col min="11778" max="11778" width="5.7109375" customWidth="1"/>
    <col min="11779" max="11779" width="6.85546875" customWidth="1"/>
    <col min="11780" max="11780" width="7.85546875" customWidth="1"/>
    <col min="11781" max="11781" width="27.5703125" customWidth="1"/>
    <col min="11782" max="11782" width="9.7109375" customWidth="1"/>
    <col min="11783" max="11783" width="0" hidden="1" customWidth="1"/>
    <col min="11784" max="11784" width="9.7109375" bestFit="1" customWidth="1"/>
    <col min="11785" max="11785" width="9.28515625" bestFit="1" customWidth="1"/>
    <col min="11786" max="11786" width="9.7109375" customWidth="1"/>
    <col min="11787" max="11787" width="9.7109375" bestFit="1" customWidth="1"/>
    <col min="12031" max="12031" width="1.140625" customWidth="1"/>
    <col min="12032" max="12032" width="4.140625" customWidth="1"/>
    <col min="12033" max="12033" width="5.5703125" customWidth="1"/>
    <col min="12034" max="12034" width="5.7109375" customWidth="1"/>
    <col min="12035" max="12035" width="6.85546875" customWidth="1"/>
    <col min="12036" max="12036" width="7.85546875" customWidth="1"/>
    <col min="12037" max="12037" width="27.5703125" customWidth="1"/>
    <col min="12038" max="12038" width="9.7109375" customWidth="1"/>
    <col min="12039" max="12039" width="0" hidden="1" customWidth="1"/>
    <col min="12040" max="12040" width="9.7109375" bestFit="1" customWidth="1"/>
    <col min="12041" max="12041" width="9.28515625" bestFit="1" customWidth="1"/>
    <col min="12042" max="12042" width="9.7109375" customWidth="1"/>
    <col min="12043" max="12043" width="9.7109375" bestFit="1" customWidth="1"/>
    <col min="12287" max="12287" width="1.140625" customWidth="1"/>
    <col min="12288" max="12288" width="4.140625" customWidth="1"/>
    <col min="12289" max="12289" width="5.5703125" customWidth="1"/>
    <col min="12290" max="12290" width="5.7109375" customWidth="1"/>
    <col min="12291" max="12291" width="6.85546875" customWidth="1"/>
    <col min="12292" max="12292" width="7.85546875" customWidth="1"/>
    <col min="12293" max="12293" width="27.5703125" customWidth="1"/>
    <col min="12294" max="12294" width="9.7109375" customWidth="1"/>
    <col min="12295" max="12295" width="0" hidden="1" customWidth="1"/>
    <col min="12296" max="12296" width="9.7109375" bestFit="1" customWidth="1"/>
    <col min="12297" max="12297" width="9.28515625" bestFit="1" customWidth="1"/>
    <col min="12298" max="12298" width="9.7109375" customWidth="1"/>
    <col min="12299" max="12299" width="9.7109375" bestFit="1" customWidth="1"/>
    <col min="12543" max="12543" width="1.140625" customWidth="1"/>
    <col min="12544" max="12544" width="4.140625" customWidth="1"/>
    <col min="12545" max="12545" width="5.5703125" customWidth="1"/>
    <col min="12546" max="12546" width="5.7109375" customWidth="1"/>
    <col min="12547" max="12547" width="6.85546875" customWidth="1"/>
    <col min="12548" max="12548" width="7.85546875" customWidth="1"/>
    <col min="12549" max="12549" width="27.5703125" customWidth="1"/>
    <col min="12550" max="12550" width="9.7109375" customWidth="1"/>
    <col min="12551" max="12551" width="0" hidden="1" customWidth="1"/>
    <col min="12552" max="12552" width="9.7109375" bestFit="1" customWidth="1"/>
    <col min="12553" max="12553" width="9.28515625" bestFit="1" customWidth="1"/>
    <col min="12554" max="12554" width="9.7109375" customWidth="1"/>
    <col min="12555" max="12555" width="9.7109375" bestFit="1" customWidth="1"/>
    <col min="12799" max="12799" width="1.140625" customWidth="1"/>
    <col min="12800" max="12800" width="4.140625" customWidth="1"/>
    <col min="12801" max="12801" width="5.5703125" customWidth="1"/>
    <col min="12802" max="12802" width="5.7109375" customWidth="1"/>
    <col min="12803" max="12803" width="6.85546875" customWidth="1"/>
    <col min="12804" max="12804" width="7.85546875" customWidth="1"/>
    <col min="12805" max="12805" width="27.5703125" customWidth="1"/>
    <col min="12806" max="12806" width="9.7109375" customWidth="1"/>
    <col min="12807" max="12807" width="0" hidden="1" customWidth="1"/>
    <col min="12808" max="12808" width="9.7109375" bestFit="1" customWidth="1"/>
    <col min="12809" max="12809" width="9.28515625" bestFit="1" customWidth="1"/>
    <col min="12810" max="12810" width="9.7109375" customWidth="1"/>
    <col min="12811" max="12811" width="9.7109375" bestFit="1" customWidth="1"/>
    <col min="13055" max="13055" width="1.140625" customWidth="1"/>
    <col min="13056" max="13056" width="4.140625" customWidth="1"/>
    <col min="13057" max="13057" width="5.5703125" customWidth="1"/>
    <col min="13058" max="13058" width="5.7109375" customWidth="1"/>
    <col min="13059" max="13059" width="6.85546875" customWidth="1"/>
    <col min="13060" max="13060" width="7.85546875" customWidth="1"/>
    <col min="13061" max="13061" width="27.5703125" customWidth="1"/>
    <col min="13062" max="13062" width="9.7109375" customWidth="1"/>
    <col min="13063" max="13063" width="0" hidden="1" customWidth="1"/>
    <col min="13064" max="13064" width="9.7109375" bestFit="1" customWidth="1"/>
    <col min="13065" max="13065" width="9.28515625" bestFit="1" customWidth="1"/>
    <col min="13066" max="13066" width="9.7109375" customWidth="1"/>
    <col min="13067" max="13067" width="9.7109375" bestFit="1" customWidth="1"/>
    <col min="13311" max="13311" width="1.140625" customWidth="1"/>
    <col min="13312" max="13312" width="4.140625" customWidth="1"/>
    <col min="13313" max="13313" width="5.5703125" customWidth="1"/>
    <col min="13314" max="13314" width="5.7109375" customWidth="1"/>
    <col min="13315" max="13315" width="6.85546875" customWidth="1"/>
    <col min="13316" max="13316" width="7.85546875" customWidth="1"/>
    <col min="13317" max="13317" width="27.5703125" customWidth="1"/>
    <col min="13318" max="13318" width="9.7109375" customWidth="1"/>
    <col min="13319" max="13319" width="0" hidden="1" customWidth="1"/>
    <col min="13320" max="13320" width="9.7109375" bestFit="1" customWidth="1"/>
    <col min="13321" max="13321" width="9.28515625" bestFit="1" customWidth="1"/>
    <col min="13322" max="13322" width="9.7109375" customWidth="1"/>
    <col min="13323" max="13323" width="9.7109375" bestFit="1" customWidth="1"/>
    <col min="13567" max="13567" width="1.140625" customWidth="1"/>
    <col min="13568" max="13568" width="4.140625" customWidth="1"/>
    <col min="13569" max="13569" width="5.5703125" customWidth="1"/>
    <col min="13570" max="13570" width="5.7109375" customWidth="1"/>
    <col min="13571" max="13571" width="6.85546875" customWidth="1"/>
    <col min="13572" max="13572" width="7.85546875" customWidth="1"/>
    <col min="13573" max="13573" width="27.5703125" customWidth="1"/>
    <col min="13574" max="13574" width="9.7109375" customWidth="1"/>
    <col min="13575" max="13575" width="0" hidden="1" customWidth="1"/>
    <col min="13576" max="13576" width="9.7109375" bestFit="1" customWidth="1"/>
    <col min="13577" max="13577" width="9.28515625" bestFit="1" customWidth="1"/>
    <col min="13578" max="13578" width="9.7109375" customWidth="1"/>
    <col min="13579" max="13579" width="9.7109375" bestFit="1" customWidth="1"/>
    <col min="13823" max="13823" width="1.140625" customWidth="1"/>
    <col min="13824" max="13824" width="4.140625" customWidth="1"/>
    <col min="13825" max="13825" width="5.5703125" customWidth="1"/>
    <col min="13826" max="13826" width="5.7109375" customWidth="1"/>
    <col min="13827" max="13827" width="6.85546875" customWidth="1"/>
    <col min="13828" max="13828" width="7.85546875" customWidth="1"/>
    <col min="13829" max="13829" width="27.5703125" customWidth="1"/>
    <col min="13830" max="13830" width="9.7109375" customWidth="1"/>
    <col min="13831" max="13831" width="0" hidden="1" customWidth="1"/>
    <col min="13832" max="13832" width="9.7109375" bestFit="1" customWidth="1"/>
    <col min="13833" max="13833" width="9.28515625" bestFit="1" customWidth="1"/>
    <col min="13834" max="13834" width="9.7109375" customWidth="1"/>
    <col min="13835" max="13835" width="9.7109375" bestFit="1" customWidth="1"/>
    <col min="14079" max="14079" width="1.140625" customWidth="1"/>
    <col min="14080" max="14080" width="4.140625" customWidth="1"/>
    <col min="14081" max="14081" width="5.5703125" customWidth="1"/>
    <col min="14082" max="14082" width="5.7109375" customWidth="1"/>
    <col min="14083" max="14083" width="6.85546875" customWidth="1"/>
    <col min="14084" max="14084" width="7.85546875" customWidth="1"/>
    <col min="14085" max="14085" width="27.5703125" customWidth="1"/>
    <col min="14086" max="14086" width="9.7109375" customWidth="1"/>
    <col min="14087" max="14087" width="0" hidden="1" customWidth="1"/>
    <col min="14088" max="14088" width="9.7109375" bestFit="1" customWidth="1"/>
    <col min="14089" max="14089" width="9.28515625" bestFit="1" customWidth="1"/>
    <col min="14090" max="14090" width="9.7109375" customWidth="1"/>
    <col min="14091" max="14091" width="9.7109375" bestFit="1" customWidth="1"/>
    <col min="14335" max="14335" width="1.140625" customWidth="1"/>
    <col min="14336" max="14336" width="4.140625" customWidth="1"/>
    <col min="14337" max="14337" width="5.5703125" customWidth="1"/>
    <col min="14338" max="14338" width="5.7109375" customWidth="1"/>
    <col min="14339" max="14339" width="6.85546875" customWidth="1"/>
    <col min="14340" max="14340" width="7.85546875" customWidth="1"/>
    <col min="14341" max="14341" width="27.5703125" customWidth="1"/>
    <col min="14342" max="14342" width="9.7109375" customWidth="1"/>
    <col min="14343" max="14343" width="0" hidden="1" customWidth="1"/>
    <col min="14344" max="14344" width="9.7109375" bestFit="1" customWidth="1"/>
    <col min="14345" max="14345" width="9.28515625" bestFit="1" customWidth="1"/>
    <col min="14346" max="14346" width="9.7109375" customWidth="1"/>
    <col min="14347" max="14347" width="9.7109375" bestFit="1" customWidth="1"/>
    <col min="14591" max="14591" width="1.140625" customWidth="1"/>
    <col min="14592" max="14592" width="4.140625" customWidth="1"/>
    <col min="14593" max="14593" width="5.5703125" customWidth="1"/>
    <col min="14594" max="14594" width="5.7109375" customWidth="1"/>
    <col min="14595" max="14595" width="6.85546875" customWidth="1"/>
    <col min="14596" max="14596" width="7.85546875" customWidth="1"/>
    <col min="14597" max="14597" width="27.5703125" customWidth="1"/>
    <col min="14598" max="14598" width="9.7109375" customWidth="1"/>
    <col min="14599" max="14599" width="0" hidden="1" customWidth="1"/>
    <col min="14600" max="14600" width="9.7109375" bestFit="1" customWidth="1"/>
    <col min="14601" max="14601" width="9.28515625" bestFit="1" customWidth="1"/>
    <col min="14602" max="14602" width="9.7109375" customWidth="1"/>
    <col min="14603" max="14603" width="9.7109375" bestFit="1" customWidth="1"/>
    <col min="14847" max="14847" width="1.140625" customWidth="1"/>
    <col min="14848" max="14848" width="4.140625" customWidth="1"/>
    <col min="14849" max="14849" width="5.5703125" customWidth="1"/>
    <col min="14850" max="14850" width="5.7109375" customWidth="1"/>
    <col min="14851" max="14851" width="6.85546875" customWidth="1"/>
    <col min="14852" max="14852" width="7.85546875" customWidth="1"/>
    <col min="14853" max="14853" width="27.5703125" customWidth="1"/>
    <col min="14854" max="14854" width="9.7109375" customWidth="1"/>
    <col min="14855" max="14855" width="0" hidden="1" customWidth="1"/>
    <col min="14856" max="14856" width="9.7109375" bestFit="1" customWidth="1"/>
    <col min="14857" max="14857" width="9.28515625" bestFit="1" customWidth="1"/>
    <col min="14858" max="14858" width="9.7109375" customWidth="1"/>
    <col min="14859" max="14859" width="9.7109375" bestFit="1" customWidth="1"/>
    <col min="15103" max="15103" width="1.140625" customWidth="1"/>
    <col min="15104" max="15104" width="4.140625" customWidth="1"/>
    <col min="15105" max="15105" width="5.5703125" customWidth="1"/>
    <col min="15106" max="15106" width="5.7109375" customWidth="1"/>
    <col min="15107" max="15107" width="6.85546875" customWidth="1"/>
    <col min="15108" max="15108" width="7.85546875" customWidth="1"/>
    <col min="15109" max="15109" width="27.5703125" customWidth="1"/>
    <col min="15110" max="15110" width="9.7109375" customWidth="1"/>
    <col min="15111" max="15111" width="0" hidden="1" customWidth="1"/>
    <col min="15112" max="15112" width="9.7109375" bestFit="1" customWidth="1"/>
    <col min="15113" max="15113" width="9.28515625" bestFit="1" customWidth="1"/>
    <col min="15114" max="15114" width="9.7109375" customWidth="1"/>
    <col min="15115" max="15115" width="9.7109375" bestFit="1" customWidth="1"/>
    <col min="15359" max="15359" width="1.140625" customWidth="1"/>
    <col min="15360" max="15360" width="4.140625" customWidth="1"/>
    <col min="15361" max="15361" width="5.5703125" customWidth="1"/>
    <col min="15362" max="15362" width="5.7109375" customWidth="1"/>
    <col min="15363" max="15363" width="6.85546875" customWidth="1"/>
    <col min="15364" max="15364" width="7.85546875" customWidth="1"/>
    <col min="15365" max="15365" width="27.5703125" customWidth="1"/>
    <col min="15366" max="15366" width="9.7109375" customWidth="1"/>
    <col min="15367" max="15367" width="0" hidden="1" customWidth="1"/>
    <col min="15368" max="15368" width="9.7109375" bestFit="1" customWidth="1"/>
    <col min="15369" max="15369" width="9.28515625" bestFit="1" customWidth="1"/>
    <col min="15370" max="15370" width="9.7109375" customWidth="1"/>
    <col min="15371" max="15371" width="9.7109375" bestFit="1" customWidth="1"/>
    <col min="15615" max="15615" width="1.140625" customWidth="1"/>
    <col min="15616" max="15616" width="4.140625" customWidth="1"/>
    <col min="15617" max="15617" width="5.5703125" customWidth="1"/>
    <col min="15618" max="15618" width="5.7109375" customWidth="1"/>
    <col min="15619" max="15619" width="6.85546875" customWidth="1"/>
    <col min="15620" max="15620" width="7.85546875" customWidth="1"/>
    <col min="15621" max="15621" width="27.5703125" customWidth="1"/>
    <col min="15622" max="15622" width="9.7109375" customWidth="1"/>
    <col min="15623" max="15623" width="0" hidden="1" customWidth="1"/>
    <col min="15624" max="15624" width="9.7109375" bestFit="1" customWidth="1"/>
    <col min="15625" max="15625" width="9.28515625" bestFit="1" customWidth="1"/>
    <col min="15626" max="15626" width="9.7109375" customWidth="1"/>
    <col min="15627" max="15627" width="9.7109375" bestFit="1" customWidth="1"/>
    <col min="15871" max="15871" width="1.140625" customWidth="1"/>
    <col min="15872" max="15872" width="4.140625" customWidth="1"/>
    <col min="15873" max="15873" width="5.5703125" customWidth="1"/>
    <col min="15874" max="15874" width="5.7109375" customWidth="1"/>
    <col min="15875" max="15875" width="6.85546875" customWidth="1"/>
    <col min="15876" max="15876" width="7.85546875" customWidth="1"/>
    <col min="15877" max="15877" width="27.5703125" customWidth="1"/>
    <col min="15878" max="15878" width="9.7109375" customWidth="1"/>
    <col min="15879" max="15879" width="0" hidden="1" customWidth="1"/>
    <col min="15880" max="15880" width="9.7109375" bestFit="1" customWidth="1"/>
    <col min="15881" max="15881" width="9.28515625" bestFit="1" customWidth="1"/>
    <col min="15882" max="15882" width="9.7109375" customWidth="1"/>
    <col min="15883" max="15883" width="9.7109375" bestFit="1" customWidth="1"/>
    <col min="16127" max="16127" width="1.140625" customWidth="1"/>
    <col min="16128" max="16128" width="4.140625" customWidth="1"/>
    <col min="16129" max="16129" width="5.5703125" customWidth="1"/>
    <col min="16130" max="16130" width="5.7109375" customWidth="1"/>
    <col min="16131" max="16131" width="6.85546875" customWidth="1"/>
    <col min="16132" max="16132" width="7.85546875" customWidth="1"/>
    <col min="16133" max="16133" width="27.5703125" customWidth="1"/>
    <col min="16134" max="16134" width="9.7109375" customWidth="1"/>
    <col min="16135" max="16135" width="0" hidden="1" customWidth="1"/>
    <col min="16136" max="16136" width="9.7109375" bestFit="1" customWidth="1"/>
    <col min="16137" max="16137" width="9.28515625" bestFit="1" customWidth="1"/>
    <col min="16138" max="16138" width="9.7109375" customWidth="1"/>
    <col min="16139" max="16139" width="9.7109375" bestFit="1" customWidth="1"/>
  </cols>
  <sheetData>
    <row r="1" spans="2:14" ht="4.5" customHeight="1" x14ac:dyDescent="0.25"/>
    <row r="2" spans="2:14" ht="2.25" customHeight="1" thickBot="1" x14ac:dyDescent="0.3"/>
    <row r="3" spans="2:14" ht="18.75" x14ac:dyDescent="0.3">
      <c r="B3" s="235" t="s">
        <v>226</v>
      </c>
      <c r="C3" s="236"/>
      <c r="D3" s="236"/>
      <c r="E3" s="236"/>
      <c r="F3" s="236"/>
      <c r="G3" s="236"/>
      <c r="H3" s="572"/>
      <c r="I3" s="572"/>
      <c r="J3" s="237"/>
      <c r="K3" s="237"/>
      <c r="L3" s="237"/>
      <c r="M3" s="237"/>
      <c r="N3" s="237"/>
    </row>
    <row r="4" spans="2:14" ht="45.75" customHeight="1" x14ac:dyDescent="0.25">
      <c r="B4" s="1006" t="s">
        <v>0</v>
      </c>
      <c r="C4" s="1007"/>
      <c r="D4" s="1007"/>
      <c r="E4" s="1007"/>
      <c r="F4" s="1007"/>
      <c r="G4" s="1008"/>
      <c r="H4" s="866" t="s">
        <v>416</v>
      </c>
      <c r="I4" s="866" t="s">
        <v>417</v>
      </c>
      <c r="J4" s="867" t="s">
        <v>418</v>
      </c>
      <c r="K4" s="868" t="s">
        <v>403</v>
      </c>
      <c r="L4" s="868" t="s">
        <v>419</v>
      </c>
      <c r="M4" s="868" t="s">
        <v>420</v>
      </c>
      <c r="N4" s="868" t="s">
        <v>421</v>
      </c>
    </row>
    <row r="5" spans="2:14" ht="4.5" customHeight="1" x14ac:dyDescent="0.25">
      <c r="B5" s="315"/>
      <c r="C5" s="8"/>
      <c r="D5" s="8"/>
      <c r="E5" s="8"/>
      <c r="F5" s="8"/>
      <c r="G5" s="8"/>
      <c r="H5" s="9"/>
      <c r="I5" s="238"/>
      <c r="J5" s="9"/>
    </row>
    <row r="6" spans="2:14" ht="33.75" x14ac:dyDescent="0.25">
      <c r="B6" s="239" t="s">
        <v>200</v>
      </c>
      <c r="C6" s="240" t="s">
        <v>227</v>
      </c>
      <c r="D6" s="241" t="s">
        <v>202</v>
      </c>
      <c r="E6" s="241" t="s">
        <v>203</v>
      </c>
      <c r="F6" s="241" t="s">
        <v>228</v>
      </c>
      <c r="G6" s="242" t="s">
        <v>205</v>
      </c>
      <c r="H6" s="243">
        <f>SUM(H7+H25+H31)</f>
        <v>7486.34</v>
      </c>
      <c r="I6" s="243">
        <f>I7+I25+I31</f>
        <v>18895.739999999998</v>
      </c>
      <c r="J6" s="243">
        <f>SUM(J7+J25+J31)</f>
        <v>15886.94</v>
      </c>
      <c r="K6" s="243">
        <f>SUM(K7+K25+K31)</f>
        <v>15887.94</v>
      </c>
      <c r="L6" s="243">
        <f>SUM(L7+L25+L31)</f>
        <v>7325.22</v>
      </c>
      <c r="M6" s="243">
        <f t="shared" ref="M6:N6" si="0">SUM(M7+M25+M31)</f>
        <v>10475.220000000001</v>
      </c>
      <c r="N6" s="243">
        <f t="shared" si="0"/>
        <v>10475.220000000001</v>
      </c>
    </row>
    <row r="7" spans="2:14" x14ac:dyDescent="0.25">
      <c r="B7" s="244"/>
      <c r="C7" s="316">
        <v>1</v>
      </c>
      <c r="D7" s="991" t="s">
        <v>229</v>
      </c>
      <c r="E7" s="1009"/>
      <c r="F7" s="1009"/>
      <c r="G7" s="1010"/>
      <c r="H7" s="246">
        <f t="shared" ref="H7:N7" si="1">H8+H17</f>
        <v>3689.1400000000003</v>
      </c>
      <c r="I7" s="246">
        <f>I8+I17</f>
        <v>3773.5800000000004</v>
      </c>
      <c r="J7" s="246">
        <f t="shared" ref="J7:L7" si="2">J8+J17</f>
        <v>4793.17</v>
      </c>
      <c r="K7" s="246">
        <f t="shared" si="2"/>
        <v>4793.17</v>
      </c>
      <c r="L7" s="246">
        <f t="shared" si="2"/>
        <v>3875.2200000000003</v>
      </c>
      <c r="M7" s="246">
        <f t="shared" si="1"/>
        <v>3875.2200000000003</v>
      </c>
      <c r="N7" s="246">
        <f t="shared" si="1"/>
        <v>3875.2200000000003</v>
      </c>
    </row>
    <row r="8" spans="2:14" ht="15" customHeight="1" x14ac:dyDescent="0.25">
      <c r="B8" s="317"/>
      <c r="C8" s="318"/>
      <c r="D8" s="319">
        <v>1</v>
      </c>
      <c r="E8" s="283"/>
      <c r="F8" s="284"/>
      <c r="G8" s="283" t="s">
        <v>230</v>
      </c>
      <c r="H8" s="286">
        <f t="shared" ref="H8:N8" si="3">SUM(H9+H10+H11)</f>
        <v>2869.09</v>
      </c>
      <c r="I8" s="286">
        <f>SUM(I9+I10+I11+I16)</f>
        <v>2932.7400000000002</v>
      </c>
      <c r="J8" s="286">
        <f>SUM(J9+J10+J11+J16)</f>
        <v>3918.95</v>
      </c>
      <c r="K8" s="286">
        <f>SUM(K9+K10+K11+K16)</f>
        <v>3918.95</v>
      </c>
      <c r="L8" s="286">
        <f>SUM(L9+L10+L11+L16)</f>
        <v>3001</v>
      </c>
      <c r="M8" s="286">
        <f t="shared" si="3"/>
        <v>3001</v>
      </c>
      <c r="N8" s="286">
        <f t="shared" si="3"/>
        <v>3001</v>
      </c>
    </row>
    <row r="9" spans="2:14" ht="26.25" customHeight="1" x14ac:dyDescent="0.25">
      <c r="B9" s="321"/>
      <c r="C9" s="322"/>
      <c r="D9" s="259"/>
      <c r="E9" s="323" t="s">
        <v>231</v>
      </c>
      <c r="F9" s="324">
        <v>610</v>
      </c>
      <c r="G9" s="123" t="s">
        <v>3</v>
      </c>
      <c r="H9" s="101">
        <v>1478.04</v>
      </c>
      <c r="I9" s="101">
        <v>59.61</v>
      </c>
      <c r="J9" s="104">
        <v>1588.74</v>
      </c>
      <c r="K9" s="104">
        <v>1588.74</v>
      </c>
      <c r="L9" s="101">
        <v>1588.74</v>
      </c>
      <c r="M9" s="101">
        <v>1588.74</v>
      </c>
      <c r="N9" s="101">
        <v>1588.74</v>
      </c>
    </row>
    <row r="10" spans="2:14" ht="26.25" x14ac:dyDescent="0.25">
      <c r="B10" s="321"/>
      <c r="C10" s="322"/>
      <c r="D10" s="325"/>
      <c r="E10" s="323" t="s">
        <v>231</v>
      </c>
      <c r="F10" s="326">
        <v>620</v>
      </c>
      <c r="G10" s="123" t="s">
        <v>8</v>
      </c>
      <c r="H10" s="101">
        <v>514.79999999999995</v>
      </c>
      <c r="I10" s="101">
        <v>0</v>
      </c>
      <c r="J10" s="104">
        <v>542.26</v>
      </c>
      <c r="K10" s="104">
        <v>542.26</v>
      </c>
      <c r="L10" s="101">
        <v>542.26</v>
      </c>
      <c r="M10" s="101">
        <v>542.26</v>
      </c>
      <c r="N10" s="101">
        <v>542.26</v>
      </c>
    </row>
    <row r="11" spans="2:14" x14ac:dyDescent="0.25">
      <c r="B11" s="321"/>
      <c r="C11" s="322"/>
      <c r="D11" s="325"/>
      <c r="E11" s="323" t="s">
        <v>231</v>
      </c>
      <c r="F11" s="324">
        <v>630</v>
      </c>
      <c r="G11" s="123" t="s">
        <v>19</v>
      </c>
      <c r="H11" s="101">
        <f t="shared" ref="H11" si="4">SUM(H12:H15)</f>
        <v>876.25</v>
      </c>
      <c r="I11" s="101">
        <f>SUM(I12:I15)</f>
        <v>0</v>
      </c>
      <c r="J11" s="101">
        <f>SUM(J12:J15)</f>
        <v>870</v>
      </c>
      <c r="K11" s="101">
        <f>SUM(K12:K15)</f>
        <v>870</v>
      </c>
      <c r="L11" s="101">
        <f>SUM(L12:L15)</f>
        <v>870</v>
      </c>
      <c r="M11" s="101">
        <f t="shared" ref="M11:N11" si="5">SUM(M12:M15)</f>
        <v>870</v>
      </c>
      <c r="N11" s="101">
        <f t="shared" si="5"/>
        <v>870</v>
      </c>
    </row>
    <row r="12" spans="2:14" x14ac:dyDescent="0.25">
      <c r="B12" s="321"/>
      <c r="C12" s="322"/>
      <c r="D12" s="325"/>
      <c r="E12" s="323" t="s">
        <v>231</v>
      </c>
      <c r="F12" s="327">
        <v>631</v>
      </c>
      <c r="G12" s="132" t="s">
        <v>21</v>
      </c>
      <c r="H12" s="211">
        <v>32</v>
      </c>
      <c r="I12" s="104">
        <v>0</v>
      </c>
      <c r="J12" s="92">
        <v>120</v>
      </c>
      <c r="K12" s="92">
        <v>120</v>
      </c>
      <c r="L12" s="92">
        <v>120</v>
      </c>
      <c r="M12" s="92">
        <v>120</v>
      </c>
      <c r="N12" s="92">
        <v>120</v>
      </c>
    </row>
    <row r="13" spans="2:14" x14ac:dyDescent="0.25">
      <c r="B13" s="321"/>
      <c r="C13" s="322"/>
      <c r="D13" s="325"/>
      <c r="E13" s="323" t="s">
        <v>231</v>
      </c>
      <c r="F13" s="327">
        <v>632</v>
      </c>
      <c r="G13" s="132" t="s">
        <v>67</v>
      </c>
      <c r="H13" s="211">
        <v>32.25</v>
      </c>
      <c r="I13" s="104">
        <v>0</v>
      </c>
      <c r="J13" s="92">
        <v>48</v>
      </c>
      <c r="K13" s="92">
        <v>48</v>
      </c>
      <c r="L13" s="92">
        <v>48</v>
      </c>
      <c r="M13" s="92">
        <v>48</v>
      </c>
      <c r="N13" s="92">
        <v>48</v>
      </c>
    </row>
    <row r="14" spans="2:14" x14ac:dyDescent="0.25">
      <c r="B14" s="321"/>
      <c r="C14" s="322"/>
      <c r="D14" s="325"/>
      <c r="E14" s="323" t="s">
        <v>231</v>
      </c>
      <c r="F14" s="327">
        <v>633</v>
      </c>
      <c r="G14" s="93" t="s">
        <v>28</v>
      </c>
      <c r="H14" s="140">
        <v>208</v>
      </c>
      <c r="I14" s="104">
        <v>0</v>
      </c>
      <c r="J14" s="92">
        <v>350</v>
      </c>
      <c r="K14" s="92">
        <v>350</v>
      </c>
      <c r="L14" s="92">
        <v>350</v>
      </c>
      <c r="M14" s="92">
        <v>350</v>
      </c>
      <c r="N14" s="92">
        <v>350</v>
      </c>
    </row>
    <row r="15" spans="2:14" x14ac:dyDescent="0.25">
      <c r="B15" s="321"/>
      <c r="C15" s="322"/>
      <c r="D15" s="325"/>
      <c r="E15" s="323" t="s">
        <v>231</v>
      </c>
      <c r="F15" s="327">
        <v>637</v>
      </c>
      <c r="G15" s="93" t="s">
        <v>49</v>
      </c>
      <c r="H15" s="140">
        <v>604</v>
      </c>
      <c r="I15" s="104">
        <v>0</v>
      </c>
      <c r="J15" s="92">
        <v>352</v>
      </c>
      <c r="K15" s="92">
        <v>352</v>
      </c>
      <c r="L15" s="92">
        <v>352</v>
      </c>
      <c r="M15" s="92">
        <v>352</v>
      </c>
      <c r="N15" s="92">
        <v>352</v>
      </c>
    </row>
    <row r="16" spans="2:14" x14ac:dyDescent="0.25">
      <c r="B16" s="321"/>
      <c r="C16" s="322"/>
      <c r="D16" s="325"/>
      <c r="E16" s="323" t="s">
        <v>231</v>
      </c>
      <c r="F16" s="328">
        <v>640</v>
      </c>
      <c r="G16" s="329" t="s">
        <v>177</v>
      </c>
      <c r="H16" s="212"/>
      <c r="I16" s="101">
        <v>2873.13</v>
      </c>
      <c r="J16" s="68">
        <v>917.95</v>
      </c>
      <c r="K16" s="68">
        <v>917.95</v>
      </c>
      <c r="L16" s="92">
        <v>0</v>
      </c>
      <c r="M16" s="92">
        <v>0</v>
      </c>
      <c r="N16" s="92">
        <v>0</v>
      </c>
    </row>
    <row r="17" spans="2:14" x14ac:dyDescent="0.25">
      <c r="B17" s="269"/>
      <c r="C17" s="330"/>
      <c r="D17" s="319">
        <v>2</v>
      </c>
      <c r="E17" s="331"/>
      <c r="F17" s="331"/>
      <c r="G17" s="331" t="s">
        <v>232</v>
      </c>
      <c r="H17" s="332">
        <f t="shared" ref="H17" si="6">SUM(H18+H19+H20)</f>
        <v>820.05000000000007</v>
      </c>
      <c r="I17" s="296">
        <f>SUM(I18+I19+I20)</f>
        <v>840.84</v>
      </c>
      <c r="J17" s="332">
        <f t="shared" ref="J17:L17" si="7">SUM(J18+J19+J20)</f>
        <v>874.22</v>
      </c>
      <c r="K17" s="332">
        <f t="shared" si="7"/>
        <v>874.22</v>
      </c>
      <c r="L17" s="332">
        <f t="shared" si="7"/>
        <v>874.22</v>
      </c>
      <c r="M17" s="332">
        <f t="shared" ref="M17:N17" si="8">SUM(M18+M19+M20)</f>
        <v>874.22</v>
      </c>
      <c r="N17" s="332">
        <f t="shared" si="8"/>
        <v>874.22</v>
      </c>
    </row>
    <row r="18" spans="2:14" ht="26.25" x14ac:dyDescent="0.25">
      <c r="B18" s="247"/>
      <c r="C18" s="334"/>
      <c r="D18" s="94"/>
      <c r="E18" s="335" t="s">
        <v>216</v>
      </c>
      <c r="F18" s="324">
        <v>610</v>
      </c>
      <c r="G18" s="123" t="s">
        <v>3</v>
      </c>
      <c r="H18" s="101">
        <v>330</v>
      </c>
      <c r="I18" s="101">
        <v>330</v>
      </c>
      <c r="J18" s="104">
        <v>350</v>
      </c>
      <c r="K18" s="104">
        <v>350</v>
      </c>
      <c r="L18" s="101">
        <v>330</v>
      </c>
      <c r="M18" s="101">
        <v>330</v>
      </c>
      <c r="N18" s="101">
        <v>330</v>
      </c>
    </row>
    <row r="19" spans="2:14" ht="26.25" x14ac:dyDescent="0.25">
      <c r="B19" s="247"/>
      <c r="C19" s="334"/>
      <c r="D19" s="94"/>
      <c r="E19" s="335" t="s">
        <v>216</v>
      </c>
      <c r="F19" s="326">
        <v>620</v>
      </c>
      <c r="G19" s="123" t="s">
        <v>8</v>
      </c>
      <c r="H19" s="101">
        <v>115.34</v>
      </c>
      <c r="I19" s="101">
        <v>115.34</v>
      </c>
      <c r="J19" s="104">
        <v>128.69</v>
      </c>
      <c r="K19" s="104">
        <v>128.69</v>
      </c>
      <c r="L19" s="101">
        <v>115.34</v>
      </c>
      <c r="M19" s="101">
        <v>115.34</v>
      </c>
      <c r="N19" s="101">
        <v>115.34</v>
      </c>
    </row>
    <row r="20" spans="2:14" x14ac:dyDescent="0.25">
      <c r="B20" s="247"/>
      <c r="C20" s="334"/>
      <c r="D20" s="94"/>
      <c r="E20" s="335" t="s">
        <v>216</v>
      </c>
      <c r="F20" s="324">
        <v>630</v>
      </c>
      <c r="G20" s="123" t="s">
        <v>19</v>
      </c>
      <c r="H20" s="101">
        <f>SUM(H21:H24)</f>
        <v>374.71000000000004</v>
      </c>
      <c r="I20" s="101">
        <f>SUM(I21:I24)</f>
        <v>395.5</v>
      </c>
      <c r="J20" s="101">
        <f t="shared" ref="J20:K20" si="9">SUM(J21:J24)</f>
        <v>395.53</v>
      </c>
      <c r="K20" s="101">
        <f t="shared" si="9"/>
        <v>395.53</v>
      </c>
      <c r="L20" s="101">
        <f>SUM(L21:L24)</f>
        <v>428.88</v>
      </c>
      <c r="M20" s="101">
        <f>SUM(M21:M24)</f>
        <v>428.88</v>
      </c>
      <c r="N20" s="101">
        <f>SUM(N21:N24)</f>
        <v>428.88</v>
      </c>
    </row>
    <row r="21" spans="2:14" x14ac:dyDescent="0.25">
      <c r="B21" s="247"/>
      <c r="C21" s="334"/>
      <c r="D21" s="94"/>
      <c r="E21" s="335" t="s">
        <v>216</v>
      </c>
      <c r="F21" s="327">
        <v>631</v>
      </c>
      <c r="G21" s="132" t="s">
        <v>21</v>
      </c>
      <c r="H21" s="68">
        <v>0</v>
      </c>
      <c r="I21" s="68">
        <v>0</v>
      </c>
      <c r="J21" s="92">
        <v>55.47</v>
      </c>
      <c r="K21" s="92">
        <v>55.47</v>
      </c>
      <c r="L21" s="92">
        <v>0</v>
      </c>
      <c r="M21" s="92">
        <v>0</v>
      </c>
      <c r="N21" s="92">
        <v>0</v>
      </c>
    </row>
    <row r="22" spans="2:14" x14ac:dyDescent="0.25">
      <c r="B22" s="247"/>
      <c r="C22" s="334"/>
      <c r="D22" s="94"/>
      <c r="E22" s="335" t="s">
        <v>216</v>
      </c>
      <c r="F22" s="327">
        <v>632</v>
      </c>
      <c r="G22" s="132" t="s">
        <v>67</v>
      </c>
      <c r="H22" s="104">
        <v>0</v>
      </c>
      <c r="I22" s="104">
        <v>162</v>
      </c>
      <c r="J22" s="92">
        <v>0</v>
      </c>
      <c r="K22" s="92">
        <v>0</v>
      </c>
      <c r="L22" s="92">
        <v>0</v>
      </c>
      <c r="M22" s="92">
        <v>0</v>
      </c>
      <c r="N22" s="92">
        <v>0</v>
      </c>
    </row>
    <row r="23" spans="2:14" x14ac:dyDescent="0.25">
      <c r="B23" s="247"/>
      <c r="C23" s="334"/>
      <c r="D23" s="94"/>
      <c r="E23" s="335" t="s">
        <v>216</v>
      </c>
      <c r="F23" s="336">
        <v>633</v>
      </c>
      <c r="G23" s="132" t="s">
        <v>68</v>
      </c>
      <c r="H23" s="104">
        <v>43.67</v>
      </c>
      <c r="I23" s="104">
        <v>233.5</v>
      </c>
      <c r="J23" s="92">
        <v>340.06</v>
      </c>
      <c r="K23" s="92">
        <v>340.06</v>
      </c>
      <c r="L23" s="92">
        <v>398.88</v>
      </c>
      <c r="M23" s="92">
        <v>398.88</v>
      </c>
      <c r="N23" s="92">
        <v>398.88</v>
      </c>
    </row>
    <row r="24" spans="2:14" x14ac:dyDescent="0.25">
      <c r="B24" s="247"/>
      <c r="C24" s="334"/>
      <c r="D24" s="94"/>
      <c r="E24" s="335" t="s">
        <v>216</v>
      </c>
      <c r="F24" s="336">
        <v>637</v>
      </c>
      <c r="G24" s="132" t="s">
        <v>49</v>
      </c>
      <c r="H24" s="104">
        <v>331.04</v>
      </c>
      <c r="I24" s="104">
        <v>0</v>
      </c>
      <c r="J24" s="92">
        <v>0</v>
      </c>
      <c r="K24" s="92">
        <v>0</v>
      </c>
      <c r="L24" s="92">
        <v>30</v>
      </c>
      <c r="M24" s="92">
        <v>30</v>
      </c>
      <c r="N24" s="92">
        <v>30</v>
      </c>
    </row>
    <row r="25" spans="2:14" s="337" customFormat="1" ht="12.75" x14ac:dyDescent="0.2">
      <c r="B25" s="289"/>
      <c r="C25" s="338">
        <v>2</v>
      </c>
      <c r="D25" s="997" t="s">
        <v>233</v>
      </c>
      <c r="E25" s="1011"/>
      <c r="F25" s="1011"/>
      <c r="G25" s="1012"/>
      <c r="H25" s="246">
        <f t="shared" ref="H25" si="10">H26</f>
        <v>1935.3400000000001</v>
      </c>
      <c r="I25" s="246">
        <f>I26</f>
        <v>10495.89</v>
      </c>
      <c r="J25" s="246">
        <f t="shared" ref="J25:N25" si="11">J26</f>
        <v>6111.43</v>
      </c>
      <c r="K25" s="422">
        <f t="shared" si="11"/>
        <v>6111.43</v>
      </c>
      <c r="L25" s="422">
        <f t="shared" si="11"/>
        <v>2550</v>
      </c>
      <c r="M25" s="422">
        <f t="shared" si="11"/>
        <v>4900</v>
      </c>
      <c r="N25" s="422">
        <f t="shared" si="11"/>
        <v>4900</v>
      </c>
    </row>
    <row r="26" spans="2:14" x14ac:dyDescent="0.25">
      <c r="B26" s="340"/>
      <c r="C26" s="341"/>
      <c r="D26" s="259"/>
      <c r="E26" s="323" t="s">
        <v>234</v>
      </c>
      <c r="F26" s="324">
        <v>630</v>
      </c>
      <c r="G26" s="128" t="s">
        <v>19</v>
      </c>
      <c r="H26" s="101">
        <f>SUM(H27:H30)</f>
        <v>1935.3400000000001</v>
      </c>
      <c r="I26" s="101">
        <f>SUM(I27:I30)</f>
        <v>10495.89</v>
      </c>
      <c r="J26" s="830">
        <f>SUM(J27:J30)</f>
        <v>6111.43</v>
      </c>
      <c r="K26" s="830">
        <f>SUM(K27:K30)</f>
        <v>6111.43</v>
      </c>
      <c r="L26" s="101">
        <f>SUM(L27:L30)</f>
        <v>2550</v>
      </c>
      <c r="M26" s="101">
        <f t="shared" ref="M26:N26" si="12">SUM(M27:M30)</f>
        <v>4900</v>
      </c>
      <c r="N26" s="101">
        <f t="shared" si="12"/>
        <v>4900</v>
      </c>
    </row>
    <row r="27" spans="2:14" x14ac:dyDescent="0.25">
      <c r="B27" s="340"/>
      <c r="C27" s="341"/>
      <c r="D27" s="259"/>
      <c r="E27" s="323" t="s">
        <v>234</v>
      </c>
      <c r="F27" s="327">
        <v>632</v>
      </c>
      <c r="G27" s="93" t="s">
        <v>67</v>
      </c>
      <c r="H27" s="528">
        <v>1920.17</v>
      </c>
      <c r="I27" s="68">
        <v>1584.85</v>
      </c>
      <c r="J27" s="92">
        <v>1900</v>
      </c>
      <c r="K27" s="92">
        <v>1900</v>
      </c>
      <c r="L27" s="92">
        <v>1900</v>
      </c>
      <c r="M27" s="92">
        <v>1900</v>
      </c>
      <c r="N27" s="92">
        <v>1900</v>
      </c>
    </row>
    <row r="28" spans="2:14" x14ac:dyDescent="0.25">
      <c r="B28" s="340"/>
      <c r="C28" s="341"/>
      <c r="D28" s="259"/>
      <c r="E28" s="323" t="s">
        <v>234</v>
      </c>
      <c r="F28" s="327">
        <v>633</v>
      </c>
      <c r="G28" s="93" t="s">
        <v>30</v>
      </c>
      <c r="H28" s="528"/>
      <c r="I28" s="68"/>
      <c r="J28" s="68">
        <v>507.45</v>
      </c>
      <c r="K28" s="68">
        <v>507.45</v>
      </c>
      <c r="L28" s="92">
        <v>550</v>
      </c>
      <c r="M28" s="92"/>
      <c r="N28" s="92"/>
    </row>
    <row r="29" spans="2:14" x14ac:dyDescent="0.25">
      <c r="B29" s="340"/>
      <c r="C29" s="341"/>
      <c r="D29" s="325"/>
      <c r="E29" s="323" t="s">
        <v>234</v>
      </c>
      <c r="F29" s="327">
        <v>635</v>
      </c>
      <c r="G29" s="132" t="s">
        <v>82</v>
      </c>
      <c r="H29" s="529">
        <v>15.17</v>
      </c>
      <c r="I29" s="68">
        <v>7411.04</v>
      </c>
      <c r="J29" s="68">
        <v>2703.98</v>
      </c>
      <c r="K29" s="68">
        <v>2703.98</v>
      </c>
      <c r="L29" s="92">
        <v>100</v>
      </c>
      <c r="M29" s="92">
        <v>2000</v>
      </c>
      <c r="N29" s="92">
        <v>2000</v>
      </c>
    </row>
    <row r="30" spans="2:14" x14ac:dyDescent="0.25">
      <c r="B30" s="340"/>
      <c r="C30" s="341"/>
      <c r="D30" s="325"/>
      <c r="E30" s="323" t="s">
        <v>234</v>
      </c>
      <c r="F30" s="327">
        <v>637</v>
      </c>
      <c r="G30" s="254" t="s">
        <v>53</v>
      </c>
      <c r="H30" s="529">
        <v>0</v>
      </c>
      <c r="I30" s="68">
        <v>1500</v>
      </c>
      <c r="J30" s="92">
        <v>1000</v>
      </c>
      <c r="K30" s="92">
        <v>1000</v>
      </c>
      <c r="L30" s="92">
        <v>0</v>
      </c>
      <c r="M30" s="92">
        <v>1000</v>
      </c>
      <c r="N30" s="92">
        <v>1000</v>
      </c>
    </row>
    <row r="31" spans="2:14" x14ac:dyDescent="0.25">
      <c r="B31" s="289"/>
      <c r="C31" s="338">
        <v>3</v>
      </c>
      <c r="D31" s="997" t="s">
        <v>235</v>
      </c>
      <c r="E31" s="1011"/>
      <c r="F31" s="1011"/>
      <c r="G31" s="1012"/>
      <c r="H31" s="246">
        <f t="shared" ref="H31:N31" si="13">H32+H34</f>
        <v>1861.86</v>
      </c>
      <c r="I31" s="246">
        <f>I32+I34</f>
        <v>4626.2699999999995</v>
      </c>
      <c r="J31" s="246">
        <f t="shared" ref="J31:L31" si="14">J32+J34</f>
        <v>4982.34</v>
      </c>
      <c r="K31" s="246">
        <f t="shared" si="14"/>
        <v>4983.34</v>
      </c>
      <c r="L31" s="246">
        <f t="shared" si="14"/>
        <v>900</v>
      </c>
      <c r="M31" s="246">
        <f t="shared" si="13"/>
        <v>1700</v>
      </c>
      <c r="N31" s="246">
        <f t="shared" si="13"/>
        <v>1700</v>
      </c>
    </row>
    <row r="32" spans="2:14" x14ac:dyDescent="0.25">
      <c r="B32" s="269"/>
      <c r="C32" s="330"/>
      <c r="D32" s="270">
        <v>1</v>
      </c>
      <c r="E32" s="343"/>
      <c r="F32" s="344"/>
      <c r="G32" s="345" t="s">
        <v>236</v>
      </c>
      <c r="H32" s="332">
        <f t="shared" ref="H32:N32" si="15">H33</f>
        <v>1085.27</v>
      </c>
      <c r="I32" s="332">
        <f>I33</f>
        <v>646.29</v>
      </c>
      <c r="J32" s="332">
        <f t="shared" ref="J32:L32" si="16">J33</f>
        <v>1500</v>
      </c>
      <c r="K32" s="332">
        <f t="shared" si="16"/>
        <v>1501</v>
      </c>
      <c r="L32" s="332">
        <f t="shared" si="16"/>
        <v>700</v>
      </c>
      <c r="M32" s="332">
        <f t="shared" si="15"/>
        <v>1500</v>
      </c>
      <c r="N32" s="332">
        <f t="shared" si="15"/>
        <v>1500</v>
      </c>
    </row>
    <row r="33" spans="2:14" x14ac:dyDescent="0.25">
      <c r="B33" s="340"/>
      <c r="C33" s="341"/>
      <c r="D33" s="346"/>
      <c r="E33" s="347" t="s">
        <v>237</v>
      </c>
      <c r="F33" s="348">
        <v>635006</v>
      </c>
      <c r="G33" s="349" t="s">
        <v>98</v>
      </c>
      <c r="H33" s="528">
        <v>1085.27</v>
      </c>
      <c r="I33" s="68">
        <v>646.29</v>
      </c>
      <c r="J33" s="92">
        <v>1500</v>
      </c>
      <c r="K33" s="92">
        <v>1501</v>
      </c>
      <c r="L33" s="92">
        <v>700</v>
      </c>
      <c r="M33" s="92">
        <v>1500</v>
      </c>
      <c r="N33" s="92">
        <v>1500</v>
      </c>
    </row>
    <row r="34" spans="2:14" x14ac:dyDescent="0.25">
      <c r="B34" s="269"/>
      <c r="C34" s="350"/>
      <c r="D34" s="270">
        <v>2</v>
      </c>
      <c r="E34" s="351"/>
      <c r="F34" s="344"/>
      <c r="G34" s="345" t="s">
        <v>238</v>
      </c>
      <c r="H34" s="332">
        <f t="shared" ref="H34:N34" si="17">SUM(H35:H37)</f>
        <v>776.58999999999992</v>
      </c>
      <c r="I34" s="332">
        <f>SUM(I35:I37)</f>
        <v>3979.9799999999996</v>
      </c>
      <c r="J34" s="332">
        <f t="shared" ref="J34:L34" si="18">SUM(J35:J37)</f>
        <v>3482.34</v>
      </c>
      <c r="K34" s="332">
        <f t="shared" si="18"/>
        <v>3482.34</v>
      </c>
      <c r="L34" s="332">
        <f t="shared" si="18"/>
        <v>200</v>
      </c>
      <c r="M34" s="332">
        <f t="shared" si="17"/>
        <v>200</v>
      </c>
      <c r="N34" s="332">
        <f t="shared" si="17"/>
        <v>200</v>
      </c>
    </row>
    <row r="35" spans="2:14" x14ac:dyDescent="0.25">
      <c r="B35" s="247"/>
      <c r="C35" s="352"/>
      <c r="D35" s="94"/>
      <c r="E35" s="347" t="s">
        <v>237</v>
      </c>
      <c r="F35" s="327">
        <v>636</v>
      </c>
      <c r="G35" s="93" t="s">
        <v>96</v>
      </c>
      <c r="H35" s="528">
        <v>191.2</v>
      </c>
      <c r="I35" s="68">
        <v>191.2</v>
      </c>
      <c r="J35" s="92">
        <v>200</v>
      </c>
      <c r="K35" s="92">
        <v>200</v>
      </c>
      <c r="L35" s="92">
        <v>200</v>
      </c>
      <c r="M35" s="92">
        <v>200</v>
      </c>
      <c r="N35" s="92">
        <v>200</v>
      </c>
    </row>
    <row r="36" spans="2:14" ht="26.25" x14ac:dyDescent="0.25">
      <c r="B36" s="353"/>
      <c r="C36" s="354"/>
      <c r="D36" s="355"/>
      <c r="E36" s="356" t="s">
        <v>237</v>
      </c>
      <c r="F36" s="357">
        <v>635004</v>
      </c>
      <c r="G36" s="358" t="s">
        <v>97</v>
      </c>
      <c r="H36" s="529">
        <v>328.11</v>
      </c>
      <c r="I36" s="68">
        <v>3477.6</v>
      </c>
      <c r="J36" s="92">
        <v>3000</v>
      </c>
      <c r="K36" s="92">
        <v>3000</v>
      </c>
      <c r="L36" s="92">
        <v>0</v>
      </c>
      <c r="M36" s="92">
        <v>0</v>
      </c>
      <c r="N36" s="92">
        <v>0</v>
      </c>
    </row>
    <row r="37" spans="2:14" ht="27" customHeight="1" x14ac:dyDescent="0.25">
      <c r="B37" s="321"/>
      <c r="C37" s="322"/>
      <c r="D37" s="94"/>
      <c r="E37" s="359" t="s">
        <v>237</v>
      </c>
      <c r="F37" s="360">
        <v>637035</v>
      </c>
      <c r="G37" s="254" t="s">
        <v>99</v>
      </c>
      <c r="H37" s="529">
        <v>257.27999999999997</v>
      </c>
      <c r="I37" s="68">
        <v>311.18</v>
      </c>
      <c r="J37" s="68">
        <v>282.33999999999997</v>
      </c>
      <c r="K37" s="68">
        <v>282.33999999999997</v>
      </c>
      <c r="L37" s="92">
        <v>0</v>
      </c>
      <c r="M37" s="92">
        <v>0</v>
      </c>
      <c r="N37" s="92">
        <v>0</v>
      </c>
    </row>
    <row r="38" spans="2:14" ht="15.75" customHeight="1" x14ac:dyDescent="0.25">
      <c r="B38" s="361"/>
      <c r="C38" s="37"/>
      <c r="D38" s="37"/>
      <c r="E38" s="37"/>
      <c r="F38" s="37"/>
      <c r="G38" s="37"/>
      <c r="H38" s="116"/>
      <c r="I38" s="310"/>
    </row>
    <row r="39" spans="2:14" ht="16.5" customHeight="1" x14ac:dyDescent="0.25">
      <c r="B39" s="1013" t="s">
        <v>106</v>
      </c>
      <c r="C39" s="1014"/>
      <c r="D39" s="1014"/>
      <c r="E39" s="1014"/>
      <c r="F39" s="1014"/>
      <c r="G39" s="1015"/>
      <c r="H39" s="530"/>
      <c r="I39" s="73"/>
      <c r="J39" s="73"/>
      <c r="K39" s="73"/>
      <c r="L39" s="73"/>
      <c r="M39" s="73"/>
      <c r="N39" s="73"/>
    </row>
    <row r="40" spans="2:14" ht="42.75" customHeight="1" x14ac:dyDescent="0.25">
      <c r="B40" s="239" t="s">
        <v>200</v>
      </c>
      <c r="C40" s="240" t="s">
        <v>201</v>
      </c>
      <c r="D40" s="241" t="s">
        <v>202</v>
      </c>
      <c r="E40" s="241" t="s">
        <v>239</v>
      </c>
      <c r="F40" s="241" t="s">
        <v>228</v>
      </c>
      <c r="G40" s="242" t="s">
        <v>205</v>
      </c>
      <c r="H40" s="243">
        <f t="shared" ref="H40:N40" si="19">SUM(H41:H42)</f>
        <v>0</v>
      </c>
      <c r="I40" s="851"/>
      <c r="J40" s="243">
        <f t="shared" ref="J40:K40" si="20">SUM(J41:J42)</f>
        <v>1892.6100000000001</v>
      </c>
      <c r="K40" s="243">
        <f t="shared" si="20"/>
        <v>1892.6100000000001</v>
      </c>
      <c r="L40" s="243"/>
      <c r="M40" s="243">
        <f t="shared" si="19"/>
        <v>0</v>
      </c>
      <c r="N40" s="243">
        <f t="shared" si="19"/>
        <v>0</v>
      </c>
    </row>
    <row r="41" spans="2:14" ht="19.5" customHeight="1" x14ac:dyDescent="0.25">
      <c r="B41" s="362"/>
      <c r="C41" s="363"/>
      <c r="D41" s="364"/>
      <c r="E41" s="365" t="s">
        <v>237</v>
      </c>
      <c r="F41" s="366">
        <v>713003</v>
      </c>
      <c r="G41" s="367" t="s">
        <v>287</v>
      </c>
      <c r="H41" s="368"/>
      <c r="I41" s="73"/>
      <c r="J41" s="73">
        <v>895.69</v>
      </c>
      <c r="K41" s="73">
        <v>895.69</v>
      </c>
      <c r="L41" s="73"/>
      <c r="M41" s="73"/>
      <c r="N41" s="73"/>
    </row>
    <row r="42" spans="2:14" ht="19.5" customHeight="1" thickBot="1" x14ac:dyDescent="0.3">
      <c r="B42" s="568"/>
      <c r="C42" s="569"/>
      <c r="D42" s="570"/>
      <c r="E42" s="571" t="s">
        <v>295</v>
      </c>
      <c r="F42" s="567" t="s">
        <v>116</v>
      </c>
      <c r="G42" s="301" t="s">
        <v>117</v>
      </c>
      <c r="H42" s="73"/>
      <c r="I42" s="852"/>
      <c r="J42" s="73">
        <v>996.92</v>
      </c>
      <c r="K42" s="73">
        <v>996.92</v>
      </c>
      <c r="L42" s="73"/>
      <c r="M42" s="73"/>
      <c r="N42" s="73"/>
    </row>
    <row r="43" spans="2:14" ht="21.75" customHeight="1" thickBot="1" x14ac:dyDescent="0.3">
      <c r="H43" s="309"/>
      <c r="I43" s="853"/>
    </row>
    <row r="44" spans="2:14" x14ac:dyDescent="0.25">
      <c r="B44" s="1003" t="s">
        <v>225</v>
      </c>
      <c r="C44" s="1004"/>
      <c r="D44" s="1004"/>
      <c r="E44" s="1004"/>
      <c r="F44" s="1004"/>
      <c r="G44" s="1005"/>
      <c r="H44" s="369">
        <f>H6+H40</f>
        <v>7486.34</v>
      </c>
      <c r="I44" s="369">
        <f>I6+I40</f>
        <v>18895.739999999998</v>
      </c>
      <c r="J44" s="369">
        <f>J6+J40</f>
        <v>17779.55</v>
      </c>
      <c r="K44" s="369">
        <f>K6+K40</f>
        <v>17780.55</v>
      </c>
      <c r="L44" s="369">
        <f t="shared" ref="L44:N44" si="21">L6+L40</f>
        <v>7325.22</v>
      </c>
      <c r="M44" s="369">
        <f t="shared" si="21"/>
        <v>10475.220000000001</v>
      </c>
      <c r="N44" s="369">
        <f t="shared" si="21"/>
        <v>10475.220000000001</v>
      </c>
    </row>
    <row r="60" ht="48" customHeight="1" x14ac:dyDescent="0.25"/>
    <row r="94" ht="28.5" customHeight="1" x14ac:dyDescent="0.25"/>
    <row r="130" spans="1:7" x14ac:dyDescent="0.25">
      <c r="G130" s="370"/>
    </row>
    <row r="136" spans="1:7" x14ac:dyDescent="0.25">
      <c r="A136" s="7"/>
      <c r="B136" s="7"/>
      <c r="C136" s="7"/>
      <c r="D136" s="7"/>
      <c r="E136" s="7"/>
      <c r="F136" s="7"/>
      <c r="G136" s="7"/>
    </row>
    <row r="137" spans="1:7" x14ac:dyDescent="0.25">
      <c r="A137" s="7"/>
      <c r="B137" s="7"/>
      <c r="C137" s="7"/>
      <c r="D137" s="7"/>
      <c r="E137" s="7"/>
      <c r="F137" s="7"/>
      <c r="G137" s="7"/>
    </row>
    <row r="138" spans="1:7" x14ac:dyDescent="0.25">
      <c r="A138" s="7"/>
      <c r="B138" s="7"/>
      <c r="C138" s="7"/>
      <c r="D138" s="7"/>
      <c r="E138" s="7"/>
      <c r="F138" s="7"/>
      <c r="G138" s="7"/>
    </row>
    <row r="139" spans="1:7" x14ac:dyDescent="0.25">
      <c r="A139" s="7"/>
      <c r="B139" s="7"/>
      <c r="C139" s="7"/>
      <c r="D139" s="7"/>
      <c r="E139" s="7"/>
      <c r="F139" s="7"/>
      <c r="G139" s="7"/>
    </row>
    <row r="140" spans="1:7" x14ac:dyDescent="0.25">
      <c r="A140" s="7"/>
      <c r="B140" s="7"/>
      <c r="C140" s="7"/>
      <c r="D140" s="7"/>
      <c r="E140" s="7"/>
      <c r="F140" s="7"/>
      <c r="G140" s="7"/>
    </row>
    <row r="141" spans="1:7" x14ac:dyDescent="0.25">
      <c r="A141" s="7"/>
      <c r="B141" s="7"/>
      <c r="C141" s="7"/>
      <c r="D141" s="7"/>
      <c r="E141" s="7"/>
      <c r="F141" s="7"/>
      <c r="G141" s="7"/>
    </row>
    <row r="142" spans="1:7" x14ac:dyDescent="0.25">
      <c r="A142" s="7"/>
      <c r="B142" s="7"/>
      <c r="C142" s="7"/>
      <c r="D142" s="7"/>
      <c r="E142" s="7"/>
      <c r="F142" s="7"/>
      <c r="G142" s="7"/>
    </row>
    <row r="143" spans="1:7" x14ac:dyDescent="0.25">
      <c r="A143" s="7"/>
      <c r="B143" s="7"/>
      <c r="C143" s="7"/>
      <c r="D143" s="7"/>
      <c r="E143" s="7"/>
      <c r="F143" s="7"/>
      <c r="G143" s="7"/>
    </row>
    <row r="144" spans="1:7" x14ac:dyDescent="0.25">
      <c r="A144" s="7"/>
      <c r="B144" s="7"/>
      <c r="C144" s="7"/>
      <c r="D144" s="7"/>
      <c r="E144" s="7"/>
      <c r="F144" s="7"/>
      <c r="G144" s="7"/>
    </row>
    <row r="145" spans="1:7" x14ac:dyDescent="0.25">
      <c r="A145" s="7"/>
      <c r="B145" s="7"/>
      <c r="C145" s="7"/>
      <c r="D145" s="7"/>
      <c r="E145" s="7"/>
      <c r="F145" s="7"/>
      <c r="G145" s="7"/>
    </row>
    <row r="146" spans="1:7" x14ac:dyDescent="0.25">
      <c r="A146" s="7"/>
      <c r="B146" s="7"/>
      <c r="C146" s="7"/>
      <c r="D146" s="7"/>
      <c r="E146" s="7"/>
      <c r="F146" s="7"/>
      <c r="G146" s="7"/>
    </row>
    <row r="147" spans="1:7" x14ac:dyDescent="0.25">
      <c r="A147" s="7"/>
      <c r="B147" s="7"/>
      <c r="C147" s="7"/>
      <c r="D147" s="7"/>
      <c r="E147" s="7"/>
      <c r="F147" s="7"/>
      <c r="G147" s="7"/>
    </row>
    <row r="148" spans="1:7" x14ac:dyDescent="0.25">
      <c r="A148" s="7"/>
      <c r="B148" s="7"/>
      <c r="C148" s="7"/>
      <c r="D148" s="7"/>
      <c r="E148" s="7"/>
      <c r="F148" s="7"/>
      <c r="G148" s="7"/>
    </row>
    <row r="149" spans="1:7" x14ac:dyDescent="0.25">
      <c r="A149" s="7"/>
      <c r="B149" s="7"/>
      <c r="C149" s="7"/>
      <c r="D149" s="371"/>
      <c r="E149" s="371"/>
      <c r="F149" s="371"/>
      <c r="G149" s="7"/>
    </row>
    <row r="150" spans="1:7" x14ac:dyDescent="0.25">
      <c r="A150" s="7"/>
      <c r="B150" s="372"/>
      <c r="C150" s="7"/>
      <c r="D150" s="7"/>
      <c r="E150" s="7"/>
      <c r="F150" s="7"/>
      <c r="G150" s="7"/>
    </row>
    <row r="151" spans="1:7" x14ac:dyDescent="0.25">
      <c r="A151" s="7"/>
      <c r="B151" s="7"/>
      <c r="C151" s="7"/>
      <c r="D151" s="7"/>
      <c r="E151" s="7"/>
      <c r="F151" s="7"/>
      <c r="G151" s="7"/>
    </row>
    <row r="152" spans="1:7" x14ac:dyDescent="0.25">
      <c r="A152" s="7"/>
      <c r="B152" s="7"/>
      <c r="C152" s="7"/>
      <c r="D152" s="7"/>
      <c r="E152" s="7"/>
      <c r="F152" s="7"/>
      <c r="G152" s="7"/>
    </row>
    <row r="153" spans="1:7" x14ac:dyDescent="0.25">
      <c r="A153" s="7"/>
      <c r="B153" s="7"/>
      <c r="C153" s="7"/>
      <c r="D153" s="7"/>
      <c r="E153" s="7"/>
      <c r="F153" s="7"/>
      <c r="G153" s="7"/>
    </row>
    <row r="154" spans="1:7" x14ac:dyDescent="0.25">
      <c r="A154" s="7"/>
      <c r="B154" s="7"/>
      <c r="C154" s="7"/>
      <c r="D154" s="371"/>
      <c r="E154" s="371"/>
      <c r="F154" s="371"/>
      <c r="G154" s="7"/>
    </row>
    <row r="155" spans="1:7" x14ac:dyDescent="0.25">
      <c r="A155" s="7"/>
      <c r="B155" s="7"/>
      <c r="C155" s="7"/>
      <c r="D155" s="7"/>
      <c r="E155" s="7"/>
      <c r="F155" s="7"/>
      <c r="G155" s="7"/>
    </row>
    <row r="156" spans="1:7" x14ac:dyDescent="0.25">
      <c r="A156" s="7"/>
      <c r="B156" s="373"/>
      <c r="C156" s="7"/>
      <c r="D156" s="371"/>
      <c r="E156" s="371"/>
      <c r="F156" s="371"/>
      <c r="G156" s="7"/>
    </row>
    <row r="157" spans="1:7" x14ac:dyDescent="0.25">
      <c r="A157" s="7"/>
      <c r="B157" s="7"/>
      <c r="C157" s="7"/>
      <c r="D157" s="7"/>
      <c r="E157" s="7"/>
      <c r="F157" s="7"/>
      <c r="G157" s="7"/>
    </row>
    <row r="158" spans="1:7" x14ac:dyDescent="0.25">
      <c r="A158" s="7"/>
      <c r="B158" s="7"/>
      <c r="C158" s="7"/>
      <c r="D158" s="7"/>
      <c r="E158" s="7"/>
      <c r="F158" s="7"/>
      <c r="G158" s="7"/>
    </row>
    <row r="159" spans="1:7" x14ac:dyDescent="0.25">
      <c r="A159" s="7"/>
      <c r="B159" s="7"/>
      <c r="C159" s="7"/>
      <c r="D159" s="7"/>
      <c r="E159" s="7"/>
      <c r="F159" s="7"/>
      <c r="G159" s="7"/>
    </row>
    <row r="160" spans="1:7" x14ac:dyDescent="0.25">
      <c r="A160" s="7"/>
      <c r="B160" s="7"/>
      <c r="C160" s="7"/>
      <c r="D160" s="7"/>
      <c r="E160" s="7"/>
      <c r="F160" s="7"/>
      <c r="G160" s="374"/>
    </row>
    <row r="161" spans="1:7" x14ac:dyDescent="0.25">
      <c r="A161" s="7"/>
      <c r="B161" s="7"/>
      <c r="C161" s="7"/>
      <c r="D161" s="7"/>
      <c r="E161" s="7"/>
      <c r="F161" s="7"/>
      <c r="G161" s="7"/>
    </row>
    <row r="162" spans="1:7" x14ac:dyDescent="0.25">
      <c r="A162" s="7"/>
      <c r="B162" s="7"/>
      <c r="C162" s="7"/>
      <c r="D162" s="7"/>
      <c r="E162" s="7"/>
      <c r="F162" s="7"/>
      <c r="G162" s="7"/>
    </row>
    <row r="163" spans="1:7" x14ac:dyDescent="0.25">
      <c r="A163" s="7"/>
      <c r="B163" s="7"/>
      <c r="C163" s="7"/>
      <c r="D163" s="375"/>
      <c r="E163" s="375"/>
      <c r="F163" s="375"/>
      <c r="G163" s="374"/>
    </row>
    <row r="164" spans="1:7" x14ac:dyDescent="0.25">
      <c r="A164" s="7"/>
      <c r="B164" s="372"/>
      <c r="C164" s="7"/>
      <c r="D164" s="7"/>
      <c r="E164" s="7"/>
      <c r="F164" s="7"/>
      <c r="G164" s="7"/>
    </row>
    <row r="165" spans="1:7" x14ac:dyDescent="0.25">
      <c r="A165" s="7"/>
      <c r="B165" s="7"/>
      <c r="C165" s="7"/>
      <c r="D165" s="7"/>
      <c r="E165" s="7"/>
      <c r="F165" s="7"/>
      <c r="G165" s="7"/>
    </row>
    <row r="166" spans="1:7" x14ac:dyDescent="0.25">
      <c r="A166" s="7"/>
      <c r="B166" s="7"/>
      <c r="C166" s="7"/>
      <c r="D166" s="7"/>
      <c r="E166" s="7"/>
      <c r="F166" s="7"/>
      <c r="G166" s="7"/>
    </row>
    <row r="167" spans="1:7" x14ac:dyDescent="0.25">
      <c r="A167" s="7"/>
      <c r="B167" s="372"/>
      <c r="C167" s="7"/>
      <c r="D167" s="7"/>
      <c r="E167" s="7"/>
      <c r="F167" s="7"/>
      <c r="G167" s="7"/>
    </row>
    <row r="168" spans="1:7" x14ac:dyDescent="0.25">
      <c r="A168" s="7"/>
      <c r="B168" s="7"/>
      <c r="C168" s="7"/>
      <c r="D168" s="7"/>
      <c r="E168" s="7"/>
      <c r="F168" s="7"/>
      <c r="G168" s="7"/>
    </row>
    <row r="169" spans="1:7" x14ac:dyDescent="0.25">
      <c r="A169" s="7"/>
      <c r="B169" s="7"/>
      <c r="C169" s="7"/>
      <c r="D169" s="7"/>
      <c r="E169" s="7"/>
      <c r="F169" s="7"/>
      <c r="G169" s="7"/>
    </row>
    <row r="170" spans="1:7" x14ac:dyDescent="0.25">
      <c r="A170" s="7"/>
      <c r="B170" s="7"/>
      <c r="C170" s="7"/>
      <c r="D170" s="7"/>
      <c r="E170" s="7"/>
      <c r="F170" s="7"/>
      <c r="G170" s="7"/>
    </row>
    <row r="171" spans="1:7" x14ac:dyDescent="0.25">
      <c r="A171" s="7"/>
      <c r="B171" s="7"/>
      <c r="C171" s="7"/>
      <c r="D171" s="7"/>
      <c r="E171" s="7"/>
      <c r="F171" s="7"/>
      <c r="G171" s="7"/>
    </row>
    <row r="172" spans="1:7" x14ac:dyDescent="0.25">
      <c r="A172" s="7"/>
      <c r="B172" s="7"/>
      <c r="C172" s="7"/>
      <c r="D172" s="7"/>
      <c r="E172" s="7"/>
      <c r="F172" s="7"/>
      <c r="G172" s="7"/>
    </row>
    <row r="173" spans="1:7" x14ac:dyDescent="0.25">
      <c r="A173" s="7"/>
      <c r="B173" s="7"/>
      <c r="C173" s="7"/>
      <c r="D173" s="7"/>
      <c r="E173" s="7"/>
      <c r="F173" s="7"/>
      <c r="G173" s="374"/>
    </row>
    <row r="174" spans="1:7" x14ac:dyDescent="0.25">
      <c r="A174" s="7"/>
      <c r="B174" s="7"/>
      <c r="C174" s="7"/>
      <c r="D174" s="7"/>
      <c r="E174" s="7"/>
      <c r="F174" s="7"/>
      <c r="G174" s="7"/>
    </row>
    <row r="175" spans="1:7" x14ac:dyDescent="0.25">
      <c r="A175" s="7"/>
      <c r="B175" s="7"/>
      <c r="C175" s="7"/>
      <c r="D175" s="7"/>
      <c r="E175" s="7"/>
      <c r="F175" s="7"/>
      <c r="G175" s="7"/>
    </row>
    <row r="176" spans="1:7" x14ac:dyDescent="0.25">
      <c r="A176" s="7"/>
      <c r="B176" s="7"/>
      <c r="C176" s="7"/>
      <c r="D176" s="7"/>
      <c r="E176" s="7"/>
      <c r="F176" s="7"/>
      <c r="G176" s="7"/>
    </row>
    <row r="177" spans="1:7" x14ac:dyDescent="0.25">
      <c r="A177" s="7"/>
      <c r="B177" s="373"/>
      <c r="C177" s="7"/>
      <c r="D177" s="7"/>
      <c r="E177" s="7"/>
      <c r="F177" s="7"/>
      <c r="G177" s="7"/>
    </row>
    <row r="178" spans="1:7" x14ac:dyDescent="0.25">
      <c r="A178" s="7"/>
      <c r="B178" s="7"/>
      <c r="C178" s="7"/>
      <c r="D178" s="371"/>
      <c r="E178" s="371"/>
      <c r="F178" s="371"/>
      <c r="G178" s="7"/>
    </row>
    <row r="179" spans="1:7" x14ac:dyDescent="0.25">
      <c r="A179" s="7"/>
      <c r="B179" s="7"/>
      <c r="C179" s="7"/>
      <c r="D179" s="7"/>
      <c r="E179" s="7"/>
      <c r="F179" s="7"/>
      <c r="G179" s="7"/>
    </row>
    <row r="180" spans="1:7" x14ac:dyDescent="0.25">
      <c r="A180" s="7"/>
      <c r="B180" s="7"/>
      <c r="C180" s="7"/>
      <c r="D180" s="7"/>
      <c r="E180" s="7"/>
      <c r="F180" s="7"/>
      <c r="G180" s="7"/>
    </row>
    <row r="181" spans="1:7" x14ac:dyDescent="0.25">
      <c r="A181" s="7"/>
      <c r="B181" s="7"/>
      <c r="C181" s="7"/>
      <c r="D181" s="7"/>
      <c r="E181" s="7"/>
      <c r="F181" s="7"/>
      <c r="G181" s="7"/>
    </row>
    <row r="182" spans="1:7" x14ac:dyDescent="0.25">
      <c r="A182" s="7"/>
      <c r="B182" s="7"/>
      <c r="C182" s="7"/>
      <c r="D182" s="7"/>
      <c r="E182" s="7"/>
      <c r="F182" s="7"/>
      <c r="G182" s="7"/>
    </row>
    <row r="183" spans="1:7" x14ac:dyDescent="0.25">
      <c r="A183" s="7"/>
      <c r="B183" s="7"/>
      <c r="C183" s="7"/>
      <c r="D183" s="7"/>
      <c r="E183" s="7"/>
      <c r="F183" s="7"/>
      <c r="G183" s="7"/>
    </row>
    <row r="184" spans="1:7" x14ac:dyDescent="0.25">
      <c r="A184" s="7"/>
      <c r="B184" s="7"/>
      <c r="C184" s="7"/>
      <c r="D184" s="7"/>
      <c r="E184" s="7"/>
      <c r="F184" s="7"/>
      <c r="G184" s="53"/>
    </row>
    <row r="185" spans="1:7" x14ac:dyDescent="0.25">
      <c r="A185" s="7"/>
      <c r="B185" s="7"/>
      <c r="C185" s="7"/>
      <c r="D185" s="7"/>
      <c r="E185" s="7"/>
      <c r="F185" s="7"/>
      <c r="G185" s="7"/>
    </row>
    <row r="186" spans="1:7" x14ac:dyDescent="0.25">
      <c r="A186" s="7"/>
      <c r="B186" s="372"/>
      <c r="C186" s="7"/>
      <c r="D186" s="371"/>
      <c r="E186" s="371"/>
      <c r="F186" s="371"/>
      <c r="G186" s="7"/>
    </row>
    <row r="187" spans="1:7" x14ac:dyDescent="0.25">
      <c r="A187" s="7"/>
      <c r="B187" s="7"/>
      <c r="C187" s="7"/>
      <c r="D187" s="7"/>
      <c r="E187" s="7"/>
      <c r="F187" s="7"/>
      <c r="G187" s="7"/>
    </row>
    <row r="188" spans="1:7" x14ac:dyDescent="0.25">
      <c r="A188" s="7"/>
      <c r="B188" s="7"/>
      <c r="C188" s="7"/>
      <c r="D188" s="7"/>
      <c r="E188" s="7"/>
      <c r="F188" s="7"/>
      <c r="G188" s="7"/>
    </row>
    <row r="189" spans="1:7" x14ac:dyDescent="0.25">
      <c r="A189" s="7"/>
      <c r="B189" s="7"/>
      <c r="C189" s="7"/>
      <c r="D189" s="371"/>
      <c r="E189" s="371"/>
      <c r="F189" s="371"/>
      <c r="G189" s="7"/>
    </row>
    <row r="190" spans="1:7" x14ac:dyDescent="0.25">
      <c r="A190" s="7"/>
      <c r="B190" s="373"/>
      <c r="C190" s="7"/>
      <c r="D190" s="7"/>
      <c r="E190" s="7"/>
      <c r="F190" s="7"/>
      <c r="G190" s="7"/>
    </row>
    <row r="191" spans="1:7" x14ac:dyDescent="0.25">
      <c r="A191" s="7"/>
      <c r="B191" s="7"/>
      <c r="C191" s="7"/>
      <c r="D191" s="7"/>
      <c r="E191" s="7"/>
      <c r="F191" s="7"/>
      <c r="G191" s="7"/>
    </row>
    <row r="192" spans="1:7" x14ac:dyDescent="0.25">
      <c r="A192" s="7"/>
      <c r="B192" s="7"/>
      <c r="C192" s="7"/>
      <c r="D192" s="7"/>
      <c r="E192" s="7"/>
      <c r="F192" s="7"/>
      <c r="G192" s="7"/>
    </row>
    <row r="193" spans="1:7" x14ac:dyDescent="0.25">
      <c r="A193" s="7"/>
      <c r="B193" s="373"/>
      <c r="C193" s="7"/>
      <c r="D193" s="7"/>
      <c r="E193" s="7"/>
      <c r="F193" s="7"/>
      <c r="G193" s="7"/>
    </row>
    <row r="194" spans="1:7" x14ac:dyDescent="0.25">
      <c r="A194" s="7"/>
      <c r="B194" s="7"/>
      <c r="C194" s="7"/>
      <c r="D194" s="7"/>
      <c r="E194" s="7"/>
      <c r="F194" s="7"/>
      <c r="G194" s="7"/>
    </row>
    <row r="195" spans="1:7" x14ac:dyDescent="0.25">
      <c r="A195" s="7"/>
      <c r="B195" s="372"/>
      <c r="C195" s="7"/>
      <c r="D195" s="7"/>
      <c r="E195" s="7"/>
      <c r="F195" s="7"/>
      <c r="G195" s="7"/>
    </row>
    <row r="196" spans="1:7" x14ac:dyDescent="0.25">
      <c r="A196" s="7"/>
      <c r="B196" s="7"/>
      <c r="C196" s="7"/>
      <c r="D196" s="7"/>
      <c r="E196" s="7"/>
      <c r="F196" s="7"/>
      <c r="G196" s="7"/>
    </row>
    <row r="197" spans="1:7" x14ac:dyDescent="0.25">
      <c r="A197" s="7"/>
      <c r="B197" s="7"/>
      <c r="C197" s="7"/>
      <c r="D197" s="7"/>
      <c r="E197" s="7"/>
      <c r="F197" s="7"/>
      <c r="G197" s="7"/>
    </row>
    <row r="198" spans="1:7" x14ac:dyDescent="0.25">
      <c r="B198" s="373"/>
      <c r="C198" s="7"/>
      <c r="D198" s="7"/>
      <c r="E198" s="7"/>
      <c r="F198" s="7"/>
      <c r="G198" s="7"/>
    </row>
    <row r="199" spans="1:7" x14ac:dyDescent="0.25">
      <c r="B199" s="7"/>
      <c r="C199" s="7"/>
      <c r="D199" s="7"/>
      <c r="E199" s="7"/>
      <c r="F199" s="7"/>
      <c r="G199" s="7"/>
    </row>
    <row r="200" spans="1:7" x14ac:dyDescent="0.25">
      <c r="B200" s="7"/>
      <c r="C200" s="7"/>
      <c r="D200" s="7"/>
      <c r="E200" s="7"/>
      <c r="F200" s="7"/>
      <c r="G200" s="7"/>
    </row>
    <row r="201" spans="1:7" x14ac:dyDescent="0.25">
      <c r="B201" s="7"/>
      <c r="C201" s="7"/>
      <c r="D201" s="7"/>
      <c r="E201" s="7"/>
      <c r="F201" s="7"/>
      <c r="G201" s="7"/>
    </row>
    <row r="202" spans="1:7" x14ac:dyDescent="0.25">
      <c r="B202" s="7"/>
      <c r="C202" s="7"/>
      <c r="D202" s="7"/>
      <c r="E202" s="7"/>
      <c r="F202" s="7"/>
      <c r="G202" s="7"/>
    </row>
  </sheetData>
  <mergeCells count="6">
    <mergeCell ref="B44:G44"/>
    <mergeCell ref="B4:G4"/>
    <mergeCell ref="D7:G7"/>
    <mergeCell ref="D25:G25"/>
    <mergeCell ref="D31:G31"/>
    <mergeCell ref="B39:G39"/>
  </mergeCells>
  <pageMargins left="0.70866141732283472" right="0.11811023622047245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topLeftCell="A19" workbookViewId="0">
      <selection activeCell="Q20" sqref="Q20"/>
    </sheetView>
  </sheetViews>
  <sheetFormatPr defaultRowHeight="15" x14ac:dyDescent="0.25"/>
  <cols>
    <col min="1" max="1" width="1.5703125" customWidth="1"/>
    <col min="2" max="2" width="4.140625" customWidth="1"/>
    <col min="3" max="3" width="5.5703125" customWidth="1"/>
    <col min="4" max="4" width="7.7109375" customWidth="1"/>
    <col min="5" max="5" width="6.28515625" customWidth="1"/>
    <col min="6" max="6" width="4.85546875" hidden="1" customWidth="1"/>
    <col min="7" max="7" width="24.7109375" customWidth="1"/>
    <col min="8" max="9" width="9.85546875" style="7" customWidth="1"/>
    <col min="10" max="10" width="12.140625" customWidth="1"/>
    <col min="11" max="12" width="11.140625" customWidth="1"/>
    <col min="13" max="14" width="9.7109375" bestFit="1" customWidth="1"/>
    <col min="255" max="255" width="1.5703125" customWidth="1"/>
    <col min="256" max="256" width="4.140625" customWidth="1"/>
    <col min="257" max="257" width="5.5703125" customWidth="1"/>
    <col min="258" max="258" width="7.7109375" customWidth="1"/>
    <col min="259" max="259" width="6.28515625" customWidth="1"/>
    <col min="260" max="260" width="0" hidden="1" customWidth="1"/>
    <col min="261" max="261" width="24.7109375" customWidth="1"/>
    <col min="262" max="262" width="9.85546875" customWidth="1"/>
    <col min="263" max="263" width="0" hidden="1" customWidth="1"/>
    <col min="264" max="264" width="10.5703125" customWidth="1"/>
    <col min="265" max="265" width="9.7109375" bestFit="1" customWidth="1"/>
    <col min="266" max="266" width="10.140625" customWidth="1"/>
    <col min="267" max="267" width="9.85546875" bestFit="1" customWidth="1"/>
    <col min="511" max="511" width="1.5703125" customWidth="1"/>
    <col min="512" max="512" width="4.140625" customWidth="1"/>
    <col min="513" max="513" width="5.5703125" customWidth="1"/>
    <col min="514" max="514" width="7.7109375" customWidth="1"/>
    <col min="515" max="515" width="6.28515625" customWidth="1"/>
    <col min="516" max="516" width="0" hidden="1" customWidth="1"/>
    <col min="517" max="517" width="24.7109375" customWidth="1"/>
    <col min="518" max="518" width="9.85546875" customWidth="1"/>
    <col min="519" max="519" width="0" hidden="1" customWidth="1"/>
    <col min="520" max="520" width="10.5703125" customWidth="1"/>
    <col min="521" max="521" width="9.7109375" bestFit="1" customWidth="1"/>
    <col min="522" max="522" width="10.140625" customWidth="1"/>
    <col min="523" max="523" width="9.85546875" bestFit="1" customWidth="1"/>
    <col min="767" max="767" width="1.5703125" customWidth="1"/>
    <col min="768" max="768" width="4.140625" customWidth="1"/>
    <col min="769" max="769" width="5.5703125" customWidth="1"/>
    <col min="770" max="770" width="7.7109375" customWidth="1"/>
    <col min="771" max="771" width="6.28515625" customWidth="1"/>
    <col min="772" max="772" width="0" hidden="1" customWidth="1"/>
    <col min="773" max="773" width="24.7109375" customWidth="1"/>
    <col min="774" max="774" width="9.85546875" customWidth="1"/>
    <col min="775" max="775" width="0" hidden="1" customWidth="1"/>
    <col min="776" max="776" width="10.5703125" customWidth="1"/>
    <col min="777" max="777" width="9.7109375" bestFit="1" customWidth="1"/>
    <col min="778" max="778" width="10.140625" customWidth="1"/>
    <col min="779" max="779" width="9.85546875" bestFit="1" customWidth="1"/>
    <col min="1023" max="1023" width="1.5703125" customWidth="1"/>
    <col min="1024" max="1024" width="4.140625" customWidth="1"/>
    <col min="1025" max="1025" width="5.5703125" customWidth="1"/>
    <col min="1026" max="1026" width="7.7109375" customWidth="1"/>
    <col min="1027" max="1027" width="6.28515625" customWidth="1"/>
    <col min="1028" max="1028" width="0" hidden="1" customWidth="1"/>
    <col min="1029" max="1029" width="24.7109375" customWidth="1"/>
    <col min="1030" max="1030" width="9.85546875" customWidth="1"/>
    <col min="1031" max="1031" width="0" hidden="1" customWidth="1"/>
    <col min="1032" max="1032" width="10.5703125" customWidth="1"/>
    <col min="1033" max="1033" width="9.7109375" bestFit="1" customWidth="1"/>
    <col min="1034" max="1034" width="10.140625" customWidth="1"/>
    <col min="1035" max="1035" width="9.85546875" bestFit="1" customWidth="1"/>
    <col min="1279" max="1279" width="1.5703125" customWidth="1"/>
    <col min="1280" max="1280" width="4.140625" customWidth="1"/>
    <col min="1281" max="1281" width="5.5703125" customWidth="1"/>
    <col min="1282" max="1282" width="7.7109375" customWidth="1"/>
    <col min="1283" max="1283" width="6.28515625" customWidth="1"/>
    <col min="1284" max="1284" width="0" hidden="1" customWidth="1"/>
    <col min="1285" max="1285" width="24.7109375" customWidth="1"/>
    <col min="1286" max="1286" width="9.85546875" customWidth="1"/>
    <col min="1287" max="1287" width="0" hidden="1" customWidth="1"/>
    <col min="1288" max="1288" width="10.5703125" customWidth="1"/>
    <col min="1289" max="1289" width="9.7109375" bestFit="1" customWidth="1"/>
    <col min="1290" max="1290" width="10.140625" customWidth="1"/>
    <col min="1291" max="1291" width="9.85546875" bestFit="1" customWidth="1"/>
    <col min="1535" max="1535" width="1.5703125" customWidth="1"/>
    <col min="1536" max="1536" width="4.140625" customWidth="1"/>
    <col min="1537" max="1537" width="5.5703125" customWidth="1"/>
    <col min="1538" max="1538" width="7.7109375" customWidth="1"/>
    <col min="1539" max="1539" width="6.28515625" customWidth="1"/>
    <col min="1540" max="1540" width="0" hidden="1" customWidth="1"/>
    <col min="1541" max="1541" width="24.7109375" customWidth="1"/>
    <col min="1542" max="1542" width="9.85546875" customWidth="1"/>
    <col min="1543" max="1543" width="0" hidden="1" customWidth="1"/>
    <col min="1544" max="1544" width="10.5703125" customWidth="1"/>
    <col min="1545" max="1545" width="9.7109375" bestFit="1" customWidth="1"/>
    <col min="1546" max="1546" width="10.140625" customWidth="1"/>
    <col min="1547" max="1547" width="9.85546875" bestFit="1" customWidth="1"/>
    <col min="1791" max="1791" width="1.5703125" customWidth="1"/>
    <col min="1792" max="1792" width="4.140625" customWidth="1"/>
    <col min="1793" max="1793" width="5.5703125" customWidth="1"/>
    <col min="1794" max="1794" width="7.7109375" customWidth="1"/>
    <col min="1795" max="1795" width="6.28515625" customWidth="1"/>
    <col min="1796" max="1796" width="0" hidden="1" customWidth="1"/>
    <col min="1797" max="1797" width="24.7109375" customWidth="1"/>
    <col min="1798" max="1798" width="9.85546875" customWidth="1"/>
    <col min="1799" max="1799" width="0" hidden="1" customWidth="1"/>
    <col min="1800" max="1800" width="10.5703125" customWidth="1"/>
    <col min="1801" max="1801" width="9.7109375" bestFit="1" customWidth="1"/>
    <col min="1802" max="1802" width="10.140625" customWidth="1"/>
    <col min="1803" max="1803" width="9.85546875" bestFit="1" customWidth="1"/>
    <col min="2047" max="2047" width="1.5703125" customWidth="1"/>
    <col min="2048" max="2048" width="4.140625" customWidth="1"/>
    <col min="2049" max="2049" width="5.5703125" customWidth="1"/>
    <col min="2050" max="2050" width="7.7109375" customWidth="1"/>
    <col min="2051" max="2051" width="6.28515625" customWidth="1"/>
    <col min="2052" max="2052" width="0" hidden="1" customWidth="1"/>
    <col min="2053" max="2053" width="24.7109375" customWidth="1"/>
    <col min="2054" max="2054" width="9.85546875" customWidth="1"/>
    <col min="2055" max="2055" width="0" hidden="1" customWidth="1"/>
    <col min="2056" max="2056" width="10.5703125" customWidth="1"/>
    <col min="2057" max="2057" width="9.7109375" bestFit="1" customWidth="1"/>
    <col min="2058" max="2058" width="10.140625" customWidth="1"/>
    <col min="2059" max="2059" width="9.85546875" bestFit="1" customWidth="1"/>
    <col min="2303" max="2303" width="1.5703125" customWidth="1"/>
    <col min="2304" max="2304" width="4.140625" customWidth="1"/>
    <col min="2305" max="2305" width="5.5703125" customWidth="1"/>
    <col min="2306" max="2306" width="7.7109375" customWidth="1"/>
    <col min="2307" max="2307" width="6.28515625" customWidth="1"/>
    <col min="2308" max="2308" width="0" hidden="1" customWidth="1"/>
    <col min="2309" max="2309" width="24.7109375" customWidth="1"/>
    <col min="2310" max="2310" width="9.85546875" customWidth="1"/>
    <col min="2311" max="2311" width="0" hidden="1" customWidth="1"/>
    <col min="2312" max="2312" width="10.5703125" customWidth="1"/>
    <col min="2313" max="2313" width="9.7109375" bestFit="1" customWidth="1"/>
    <col min="2314" max="2314" width="10.140625" customWidth="1"/>
    <col min="2315" max="2315" width="9.85546875" bestFit="1" customWidth="1"/>
    <col min="2559" max="2559" width="1.5703125" customWidth="1"/>
    <col min="2560" max="2560" width="4.140625" customWidth="1"/>
    <col min="2561" max="2561" width="5.5703125" customWidth="1"/>
    <col min="2562" max="2562" width="7.7109375" customWidth="1"/>
    <col min="2563" max="2563" width="6.28515625" customWidth="1"/>
    <col min="2564" max="2564" width="0" hidden="1" customWidth="1"/>
    <col min="2565" max="2565" width="24.7109375" customWidth="1"/>
    <col min="2566" max="2566" width="9.85546875" customWidth="1"/>
    <col min="2567" max="2567" width="0" hidden="1" customWidth="1"/>
    <col min="2568" max="2568" width="10.5703125" customWidth="1"/>
    <col min="2569" max="2569" width="9.7109375" bestFit="1" customWidth="1"/>
    <col min="2570" max="2570" width="10.140625" customWidth="1"/>
    <col min="2571" max="2571" width="9.85546875" bestFit="1" customWidth="1"/>
    <col min="2815" max="2815" width="1.5703125" customWidth="1"/>
    <col min="2816" max="2816" width="4.140625" customWidth="1"/>
    <col min="2817" max="2817" width="5.5703125" customWidth="1"/>
    <col min="2818" max="2818" width="7.7109375" customWidth="1"/>
    <col min="2819" max="2819" width="6.28515625" customWidth="1"/>
    <col min="2820" max="2820" width="0" hidden="1" customWidth="1"/>
    <col min="2821" max="2821" width="24.7109375" customWidth="1"/>
    <col min="2822" max="2822" width="9.85546875" customWidth="1"/>
    <col min="2823" max="2823" width="0" hidden="1" customWidth="1"/>
    <col min="2824" max="2824" width="10.5703125" customWidth="1"/>
    <col min="2825" max="2825" width="9.7109375" bestFit="1" customWidth="1"/>
    <col min="2826" max="2826" width="10.140625" customWidth="1"/>
    <col min="2827" max="2827" width="9.85546875" bestFit="1" customWidth="1"/>
    <col min="3071" max="3071" width="1.5703125" customWidth="1"/>
    <col min="3072" max="3072" width="4.140625" customWidth="1"/>
    <col min="3073" max="3073" width="5.5703125" customWidth="1"/>
    <col min="3074" max="3074" width="7.7109375" customWidth="1"/>
    <col min="3075" max="3075" width="6.28515625" customWidth="1"/>
    <col min="3076" max="3076" width="0" hidden="1" customWidth="1"/>
    <col min="3077" max="3077" width="24.7109375" customWidth="1"/>
    <col min="3078" max="3078" width="9.85546875" customWidth="1"/>
    <col min="3079" max="3079" width="0" hidden="1" customWidth="1"/>
    <col min="3080" max="3080" width="10.5703125" customWidth="1"/>
    <col min="3081" max="3081" width="9.7109375" bestFit="1" customWidth="1"/>
    <col min="3082" max="3082" width="10.140625" customWidth="1"/>
    <col min="3083" max="3083" width="9.85546875" bestFit="1" customWidth="1"/>
    <col min="3327" max="3327" width="1.5703125" customWidth="1"/>
    <col min="3328" max="3328" width="4.140625" customWidth="1"/>
    <col min="3329" max="3329" width="5.5703125" customWidth="1"/>
    <col min="3330" max="3330" width="7.7109375" customWidth="1"/>
    <col min="3331" max="3331" width="6.28515625" customWidth="1"/>
    <col min="3332" max="3332" width="0" hidden="1" customWidth="1"/>
    <col min="3333" max="3333" width="24.7109375" customWidth="1"/>
    <col min="3334" max="3334" width="9.85546875" customWidth="1"/>
    <col min="3335" max="3335" width="0" hidden="1" customWidth="1"/>
    <col min="3336" max="3336" width="10.5703125" customWidth="1"/>
    <col min="3337" max="3337" width="9.7109375" bestFit="1" customWidth="1"/>
    <col min="3338" max="3338" width="10.140625" customWidth="1"/>
    <col min="3339" max="3339" width="9.85546875" bestFit="1" customWidth="1"/>
    <col min="3583" max="3583" width="1.5703125" customWidth="1"/>
    <col min="3584" max="3584" width="4.140625" customWidth="1"/>
    <col min="3585" max="3585" width="5.5703125" customWidth="1"/>
    <col min="3586" max="3586" width="7.7109375" customWidth="1"/>
    <col min="3587" max="3587" width="6.28515625" customWidth="1"/>
    <col min="3588" max="3588" width="0" hidden="1" customWidth="1"/>
    <col min="3589" max="3589" width="24.7109375" customWidth="1"/>
    <col min="3590" max="3590" width="9.85546875" customWidth="1"/>
    <col min="3591" max="3591" width="0" hidden="1" customWidth="1"/>
    <col min="3592" max="3592" width="10.5703125" customWidth="1"/>
    <col min="3593" max="3593" width="9.7109375" bestFit="1" customWidth="1"/>
    <col min="3594" max="3594" width="10.140625" customWidth="1"/>
    <col min="3595" max="3595" width="9.85546875" bestFit="1" customWidth="1"/>
    <col min="3839" max="3839" width="1.5703125" customWidth="1"/>
    <col min="3840" max="3840" width="4.140625" customWidth="1"/>
    <col min="3841" max="3841" width="5.5703125" customWidth="1"/>
    <col min="3842" max="3842" width="7.7109375" customWidth="1"/>
    <col min="3843" max="3843" width="6.28515625" customWidth="1"/>
    <col min="3844" max="3844" width="0" hidden="1" customWidth="1"/>
    <col min="3845" max="3845" width="24.7109375" customWidth="1"/>
    <col min="3846" max="3846" width="9.85546875" customWidth="1"/>
    <col min="3847" max="3847" width="0" hidden="1" customWidth="1"/>
    <col min="3848" max="3848" width="10.5703125" customWidth="1"/>
    <col min="3849" max="3849" width="9.7109375" bestFit="1" customWidth="1"/>
    <col min="3850" max="3850" width="10.140625" customWidth="1"/>
    <col min="3851" max="3851" width="9.85546875" bestFit="1" customWidth="1"/>
    <col min="4095" max="4095" width="1.5703125" customWidth="1"/>
    <col min="4096" max="4096" width="4.140625" customWidth="1"/>
    <col min="4097" max="4097" width="5.5703125" customWidth="1"/>
    <col min="4098" max="4098" width="7.7109375" customWidth="1"/>
    <col min="4099" max="4099" width="6.28515625" customWidth="1"/>
    <col min="4100" max="4100" width="0" hidden="1" customWidth="1"/>
    <col min="4101" max="4101" width="24.7109375" customWidth="1"/>
    <col min="4102" max="4102" width="9.85546875" customWidth="1"/>
    <col min="4103" max="4103" width="0" hidden="1" customWidth="1"/>
    <col min="4104" max="4104" width="10.5703125" customWidth="1"/>
    <col min="4105" max="4105" width="9.7109375" bestFit="1" customWidth="1"/>
    <col min="4106" max="4106" width="10.140625" customWidth="1"/>
    <col min="4107" max="4107" width="9.85546875" bestFit="1" customWidth="1"/>
    <col min="4351" max="4351" width="1.5703125" customWidth="1"/>
    <col min="4352" max="4352" width="4.140625" customWidth="1"/>
    <col min="4353" max="4353" width="5.5703125" customWidth="1"/>
    <col min="4354" max="4354" width="7.7109375" customWidth="1"/>
    <col min="4355" max="4355" width="6.28515625" customWidth="1"/>
    <col min="4356" max="4356" width="0" hidden="1" customWidth="1"/>
    <col min="4357" max="4357" width="24.7109375" customWidth="1"/>
    <col min="4358" max="4358" width="9.85546875" customWidth="1"/>
    <col min="4359" max="4359" width="0" hidden="1" customWidth="1"/>
    <col min="4360" max="4360" width="10.5703125" customWidth="1"/>
    <col min="4361" max="4361" width="9.7109375" bestFit="1" customWidth="1"/>
    <col min="4362" max="4362" width="10.140625" customWidth="1"/>
    <col min="4363" max="4363" width="9.85546875" bestFit="1" customWidth="1"/>
    <col min="4607" max="4607" width="1.5703125" customWidth="1"/>
    <col min="4608" max="4608" width="4.140625" customWidth="1"/>
    <col min="4609" max="4609" width="5.5703125" customWidth="1"/>
    <col min="4610" max="4610" width="7.7109375" customWidth="1"/>
    <col min="4611" max="4611" width="6.28515625" customWidth="1"/>
    <col min="4612" max="4612" width="0" hidden="1" customWidth="1"/>
    <col min="4613" max="4613" width="24.7109375" customWidth="1"/>
    <col min="4614" max="4614" width="9.85546875" customWidth="1"/>
    <col min="4615" max="4615" width="0" hidden="1" customWidth="1"/>
    <col min="4616" max="4616" width="10.5703125" customWidth="1"/>
    <col min="4617" max="4617" width="9.7109375" bestFit="1" customWidth="1"/>
    <col min="4618" max="4618" width="10.140625" customWidth="1"/>
    <col min="4619" max="4619" width="9.85546875" bestFit="1" customWidth="1"/>
    <col min="4863" max="4863" width="1.5703125" customWidth="1"/>
    <col min="4864" max="4864" width="4.140625" customWidth="1"/>
    <col min="4865" max="4865" width="5.5703125" customWidth="1"/>
    <col min="4866" max="4866" width="7.7109375" customWidth="1"/>
    <col min="4867" max="4867" width="6.28515625" customWidth="1"/>
    <col min="4868" max="4868" width="0" hidden="1" customWidth="1"/>
    <col min="4869" max="4869" width="24.7109375" customWidth="1"/>
    <col min="4870" max="4870" width="9.85546875" customWidth="1"/>
    <col min="4871" max="4871" width="0" hidden="1" customWidth="1"/>
    <col min="4872" max="4872" width="10.5703125" customWidth="1"/>
    <col min="4873" max="4873" width="9.7109375" bestFit="1" customWidth="1"/>
    <col min="4874" max="4874" width="10.140625" customWidth="1"/>
    <col min="4875" max="4875" width="9.85546875" bestFit="1" customWidth="1"/>
    <col min="5119" max="5119" width="1.5703125" customWidth="1"/>
    <col min="5120" max="5120" width="4.140625" customWidth="1"/>
    <col min="5121" max="5121" width="5.5703125" customWidth="1"/>
    <col min="5122" max="5122" width="7.7109375" customWidth="1"/>
    <col min="5123" max="5123" width="6.28515625" customWidth="1"/>
    <col min="5124" max="5124" width="0" hidden="1" customWidth="1"/>
    <col min="5125" max="5125" width="24.7109375" customWidth="1"/>
    <col min="5126" max="5126" width="9.85546875" customWidth="1"/>
    <col min="5127" max="5127" width="0" hidden="1" customWidth="1"/>
    <col min="5128" max="5128" width="10.5703125" customWidth="1"/>
    <col min="5129" max="5129" width="9.7109375" bestFit="1" customWidth="1"/>
    <col min="5130" max="5130" width="10.140625" customWidth="1"/>
    <col min="5131" max="5131" width="9.85546875" bestFit="1" customWidth="1"/>
    <col min="5375" max="5375" width="1.5703125" customWidth="1"/>
    <col min="5376" max="5376" width="4.140625" customWidth="1"/>
    <col min="5377" max="5377" width="5.5703125" customWidth="1"/>
    <col min="5378" max="5378" width="7.7109375" customWidth="1"/>
    <col min="5379" max="5379" width="6.28515625" customWidth="1"/>
    <col min="5380" max="5380" width="0" hidden="1" customWidth="1"/>
    <col min="5381" max="5381" width="24.7109375" customWidth="1"/>
    <col min="5382" max="5382" width="9.85546875" customWidth="1"/>
    <col min="5383" max="5383" width="0" hidden="1" customWidth="1"/>
    <col min="5384" max="5384" width="10.5703125" customWidth="1"/>
    <col min="5385" max="5385" width="9.7109375" bestFit="1" customWidth="1"/>
    <col min="5386" max="5386" width="10.140625" customWidth="1"/>
    <col min="5387" max="5387" width="9.85546875" bestFit="1" customWidth="1"/>
    <col min="5631" max="5631" width="1.5703125" customWidth="1"/>
    <col min="5632" max="5632" width="4.140625" customWidth="1"/>
    <col min="5633" max="5633" width="5.5703125" customWidth="1"/>
    <col min="5634" max="5634" width="7.7109375" customWidth="1"/>
    <col min="5635" max="5635" width="6.28515625" customWidth="1"/>
    <col min="5636" max="5636" width="0" hidden="1" customWidth="1"/>
    <col min="5637" max="5637" width="24.7109375" customWidth="1"/>
    <col min="5638" max="5638" width="9.85546875" customWidth="1"/>
    <col min="5639" max="5639" width="0" hidden="1" customWidth="1"/>
    <col min="5640" max="5640" width="10.5703125" customWidth="1"/>
    <col min="5641" max="5641" width="9.7109375" bestFit="1" customWidth="1"/>
    <col min="5642" max="5642" width="10.140625" customWidth="1"/>
    <col min="5643" max="5643" width="9.85546875" bestFit="1" customWidth="1"/>
    <col min="5887" max="5887" width="1.5703125" customWidth="1"/>
    <col min="5888" max="5888" width="4.140625" customWidth="1"/>
    <col min="5889" max="5889" width="5.5703125" customWidth="1"/>
    <col min="5890" max="5890" width="7.7109375" customWidth="1"/>
    <col min="5891" max="5891" width="6.28515625" customWidth="1"/>
    <col min="5892" max="5892" width="0" hidden="1" customWidth="1"/>
    <col min="5893" max="5893" width="24.7109375" customWidth="1"/>
    <col min="5894" max="5894" width="9.85546875" customWidth="1"/>
    <col min="5895" max="5895" width="0" hidden="1" customWidth="1"/>
    <col min="5896" max="5896" width="10.5703125" customWidth="1"/>
    <col min="5897" max="5897" width="9.7109375" bestFit="1" customWidth="1"/>
    <col min="5898" max="5898" width="10.140625" customWidth="1"/>
    <col min="5899" max="5899" width="9.85546875" bestFit="1" customWidth="1"/>
    <col min="6143" max="6143" width="1.5703125" customWidth="1"/>
    <col min="6144" max="6144" width="4.140625" customWidth="1"/>
    <col min="6145" max="6145" width="5.5703125" customWidth="1"/>
    <col min="6146" max="6146" width="7.7109375" customWidth="1"/>
    <col min="6147" max="6147" width="6.28515625" customWidth="1"/>
    <col min="6148" max="6148" width="0" hidden="1" customWidth="1"/>
    <col min="6149" max="6149" width="24.7109375" customWidth="1"/>
    <col min="6150" max="6150" width="9.85546875" customWidth="1"/>
    <col min="6151" max="6151" width="0" hidden="1" customWidth="1"/>
    <col min="6152" max="6152" width="10.5703125" customWidth="1"/>
    <col min="6153" max="6153" width="9.7109375" bestFit="1" customWidth="1"/>
    <col min="6154" max="6154" width="10.140625" customWidth="1"/>
    <col min="6155" max="6155" width="9.85546875" bestFit="1" customWidth="1"/>
    <col min="6399" max="6399" width="1.5703125" customWidth="1"/>
    <col min="6400" max="6400" width="4.140625" customWidth="1"/>
    <col min="6401" max="6401" width="5.5703125" customWidth="1"/>
    <col min="6402" max="6402" width="7.7109375" customWidth="1"/>
    <col min="6403" max="6403" width="6.28515625" customWidth="1"/>
    <col min="6404" max="6404" width="0" hidden="1" customWidth="1"/>
    <col min="6405" max="6405" width="24.7109375" customWidth="1"/>
    <col min="6406" max="6406" width="9.85546875" customWidth="1"/>
    <col min="6407" max="6407" width="0" hidden="1" customWidth="1"/>
    <col min="6408" max="6408" width="10.5703125" customWidth="1"/>
    <col min="6409" max="6409" width="9.7109375" bestFit="1" customWidth="1"/>
    <col min="6410" max="6410" width="10.140625" customWidth="1"/>
    <col min="6411" max="6411" width="9.85546875" bestFit="1" customWidth="1"/>
    <col min="6655" max="6655" width="1.5703125" customWidth="1"/>
    <col min="6656" max="6656" width="4.140625" customWidth="1"/>
    <col min="6657" max="6657" width="5.5703125" customWidth="1"/>
    <col min="6658" max="6658" width="7.7109375" customWidth="1"/>
    <col min="6659" max="6659" width="6.28515625" customWidth="1"/>
    <col min="6660" max="6660" width="0" hidden="1" customWidth="1"/>
    <col min="6661" max="6661" width="24.7109375" customWidth="1"/>
    <col min="6662" max="6662" width="9.85546875" customWidth="1"/>
    <col min="6663" max="6663" width="0" hidden="1" customWidth="1"/>
    <col min="6664" max="6664" width="10.5703125" customWidth="1"/>
    <col min="6665" max="6665" width="9.7109375" bestFit="1" customWidth="1"/>
    <col min="6666" max="6666" width="10.140625" customWidth="1"/>
    <col min="6667" max="6667" width="9.85546875" bestFit="1" customWidth="1"/>
    <col min="6911" max="6911" width="1.5703125" customWidth="1"/>
    <col min="6912" max="6912" width="4.140625" customWidth="1"/>
    <col min="6913" max="6913" width="5.5703125" customWidth="1"/>
    <col min="6914" max="6914" width="7.7109375" customWidth="1"/>
    <col min="6915" max="6915" width="6.28515625" customWidth="1"/>
    <col min="6916" max="6916" width="0" hidden="1" customWidth="1"/>
    <col min="6917" max="6917" width="24.7109375" customWidth="1"/>
    <col min="6918" max="6918" width="9.85546875" customWidth="1"/>
    <col min="6919" max="6919" width="0" hidden="1" customWidth="1"/>
    <col min="6920" max="6920" width="10.5703125" customWidth="1"/>
    <col min="6921" max="6921" width="9.7109375" bestFit="1" customWidth="1"/>
    <col min="6922" max="6922" width="10.140625" customWidth="1"/>
    <col min="6923" max="6923" width="9.85546875" bestFit="1" customWidth="1"/>
    <col min="7167" max="7167" width="1.5703125" customWidth="1"/>
    <col min="7168" max="7168" width="4.140625" customWidth="1"/>
    <col min="7169" max="7169" width="5.5703125" customWidth="1"/>
    <col min="7170" max="7170" width="7.7109375" customWidth="1"/>
    <col min="7171" max="7171" width="6.28515625" customWidth="1"/>
    <col min="7172" max="7172" width="0" hidden="1" customWidth="1"/>
    <col min="7173" max="7173" width="24.7109375" customWidth="1"/>
    <col min="7174" max="7174" width="9.85546875" customWidth="1"/>
    <col min="7175" max="7175" width="0" hidden="1" customWidth="1"/>
    <col min="7176" max="7176" width="10.5703125" customWidth="1"/>
    <col min="7177" max="7177" width="9.7109375" bestFit="1" customWidth="1"/>
    <col min="7178" max="7178" width="10.140625" customWidth="1"/>
    <col min="7179" max="7179" width="9.85546875" bestFit="1" customWidth="1"/>
    <col min="7423" max="7423" width="1.5703125" customWidth="1"/>
    <col min="7424" max="7424" width="4.140625" customWidth="1"/>
    <col min="7425" max="7425" width="5.5703125" customWidth="1"/>
    <col min="7426" max="7426" width="7.7109375" customWidth="1"/>
    <col min="7427" max="7427" width="6.28515625" customWidth="1"/>
    <col min="7428" max="7428" width="0" hidden="1" customWidth="1"/>
    <col min="7429" max="7429" width="24.7109375" customWidth="1"/>
    <col min="7430" max="7430" width="9.85546875" customWidth="1"/>
    <col min="7431" max="7431" width="0" hidden="1" customWidth="1"/>
    <col min="7432" max="7432" width="10.5703125" customWidth="1"/>
    <col min="7433" max="7433" width="9.7109375" bestFit="1" customWidth="1"/>
    <col min="7434" max="7434" width="10.140625" customWidth="1"/>
    <col min="7435" max="7435" width="9.85546875" bestFit="1" customWidth="1"/>
    <col min="7679" max="7679" width="1.5703125" customWidth="1"/>
    <col min="7680" max="7680" width="4.140625" customWidth="1"/>
    <col min="7681" max="7681" width="5.5703125" customWidth="1"/>
    <col min="7682" max="7682" width="7.7109375" customWidth="1"/>
    <col min="7683" max="7683" width="6.28515625" customWidth="1"/>
    <col min="7684" max="7684" width="0" hidden="1" customWidth="1"/>
    <col min="7685" max="7685" width="24.7109375" customWidth="1"/>
    <col min="7686" max="7686" width="9.85546875" customWidth="1"/>
    <col min="7687" max="7687" width="0" hidden="1" customWidth="1"/>
    <col min="7688" max="7688" width="10.5703125" customWidth="1"/>
    <col min="7689" max="7689" width="9.7109375" bestFit="1" customWidth="1"/>
    <col min="7690" max="7690" width="10.140625" customWidth="1"/>
    <col min="7691" max="7691" width="9.85546875" bestFit="1" customWidth="1"/>
    <col min="7935" max="7935" width="1.5703125" customWidth="1"/>
    <col min="7936" max="7936" width="4.140625" customWidth="1"/>
    <col min="7937" max="7937" width="5.5703125" customWidth="1"/>
    <col min="7938" max="7938" width="7.7109375" customWidth="1"/>
    <col min="7939" max="7939" width="6.28515625" customWidth="1"/>
    <col min="7940" max="7940" width="0" hidden="1" customWidth="1"/>
    <col min="7941" max="7941" width="24.7109375" customWidth="1"/>
    <col min="7942" max="7942" width="9.85546875" customWidth="1"/>
    <col min="7943" max="7943" width="0" hidden="1" customWidth="1"/>
    <col min="7944" max="7944" width="10.5703125" customWidth="1"/>
    <col min="7945" max="7945" width="9.7109375" bestFit="1" customWidth="1"/>
    <col min="7946" max="7946" width="10.140625" customWidth="1"/>
    <col min="7947" max="7947" width="9.85546875" bestFit="1" customWidth="1"/>
    <col min="8191" max="8191" width="1.5703125" customWidth="1"/>
    <col min="8192" max="8192" width="4.140625" customWidth="1"/>
    <col min="8193" max="8193" width="5.5703125" customWidth="1"/>
    <col min="8194" max="8194" width="7.7109375" customWidth="1"/>
    <col min="8195" max="8195" width="6.28515625" customWidth="1"/>
    <col min="8196" max="8196" width="0" hidden="1" customWidth="1"/>
    <col min="8197" max="8197" width="24.7109375" customWidth="1"/>
    <col min="8198" max="8198" width="9.85546875" customWidth="1"/>
    <col min="8199" max="8199" width="0" hidden="1" customWidth="1"/>
    <col min="8200" max="8200" width="10.5703125" customWidth="1"/>
    <col min="8201" max="8201" width="9.7109375" bestFit="1" customWidth="1"/>
    <col min="8202" max="8202" width="10.140625" customWidth="1"/>
    <col min="8203" max="8203" width="9.85546875" bestFit="1" customWidth="1"/>
    <col min="8447" max="8447" width="1.5703125" customWidth="1"/>
    <col min="8448" max="8448" width="4.140625" customWidth="1"/>
    <col min="8449" max="8449" width="5.5703125" customWidth="1"/>
    <col min="8450" max="8450" width="7.7109375" customWidth="1"/>
    <col min="8451" max="8451" width="6.28515625" customWidth="1"/>
    <col min="8452" max="8452" width="0" hidden="1" customWidth="1"/>
    <col min="8453" max="8453" width="24.7109375" customWidth="1"/>
    <col min="8454" max="8454" width="9.85546875" customWidth="1"/>
    <col min="8455" max="8455" width="0" hidden="1" customWidth="1"/>
    <col min="8456" max="8456" width="10.5703125" customWidth="1"/>
    <col min="8457" max="8457" width="9.7109375" bestFit="1" customWidth="1"/>
    <col min="8458" max="8458" width="10.140625" customWidth="1"/>
    <col min="8459" max="8459" width="9.85546875" bestFit="1" customWidth="1"/>
    <col min="8703" max="8703" width="1.5703125" customWidth="1"/>
    <col min="8704" max="8704" width="4.140625" customWidth="1"/>
    <col min="8705" max="8705" width="5.5703125" customWidth="1"/>
    <col min="8706" max="8706" width="7.7109375" customWidth="1"/>
    <col min="8707" max="8707" width="6.28515625" customWidth="1"/>
    <col min="8708" max="8708" width="0" hidden="1" customWidth="1"/>
    <col min="8709" max="8709" width="24.7109375" customWidth="1"/>
    <col min="8710" max="8710" width="9.85546875" customWidth="1"/>
    <col min="8711" max="8711" width="0" hidden="1" customWidth="1"/>
    <col min="8712" max="8712" width="10.5703125" customWidth="1"/>
    <col min="8713" max="8713" width="9.7109375" bestFit="1" customWidth="1"/>
    <col min="8714" max="8714" width="10.140625" customWidth="1"/>
    <col min="8715" max="8715" width="9.85546875" bestFit="1" customWidth="1"/>
    <col min="8959" max="8959" width="1.5703125" customWidth="1"/>
    <col min="8960" max="8960" width="4.140625" customWidth="1"/>
    <col min="8961" max="8961" width="5.5703125" customWidth="1"/>
    <col min="8962" max="8962" width="7.7109375" customWidth="1"/>
    <col min="8963" max="8963" width="6.28515625" customWidth="1"/>
    <col min="8964" max="8964" width="0" hidden="1" customWidth="1"/>
    <col min="8965" max="8965" width="24.7109375" customWidth="1"/>
    <col min="8966" max="8966" width="9.85546875" customWidth="1"/>
    <col min="8967" max="8967" width="0" hidden="1" customWidth="1"/>
    <col min="8968" max="8968" width="10.5703125" customWidth="1"/>
    <col min="8969" max="8969" width="9.7109375" bestFit="1" customWidth="1"/>
    <col min="8970" max="8970" width="10.140625" customWidth="1"/>
    <col min="8971" max="8971" width="9.85546875" bestFit="1" customWidth="1"/>
    <col min="9215" max="9215" width="1.5703125" customWidth="1"/>
    <col min="9216" max="9216" width="4.140625" customWidth="1"/>
    <col min="9217" max="9217" width="5.5703125" customWidth="1"/>
    <col min="9218" max="9218" width="7.7109375" customWidth="1"/>
    <col min="9219" max="9219" width="6.28515625" customWidth="1"/>
    <col min="9220" max="9220" width="0" hidden="1" customWidth="1"/>
    <col min="9221" max="9221" width="24.7109375" customWidth="1"/>
    <col min="9222" max="9222" width="9.85546875" customWidth="1"/>
    <col min="9223" max="9223" width="0" hidden="1" customWidth="1"/>
    <col min="9224" max="9224" width="10.5703125" customWidth="1"/>
    <col min="9225" max="9225" width="9.7109375" bestFit="1" customWidth="1"/>
    <col min="9226" max="9226" width="10.140625" customWidth="1"/>
    <col min="9227" max="9227" width="9.85546875" bestFit="1" customWidth="1"/>
    <col min="9471" max="9471" width="1.5703125" customWidth="1"/>
    <col min="9472" max="9472" width="4.140625" customWidth="1"/>
    <col min="9473" max="9473" width="5.5703125" customWidth="1"/>
    <col min="9474" max="9474" width="7.7109375" customWidth="1"/>
    <col min="9475" max="9475" width="6.28515625" customWidth="1"/>
    <col min="9476" max="9476" width="0" hidden="1" customWidth="1"/>
    <col min="9477" max="9477" width="24.7109375" customWidth="1"/>
    <col min="9478" max="9478" width="9.85546875" customWidth="1"/>
    <col min="9479" max="9479" width="0" hidden="1" customWidth="1"/>
    <col min="9480" max="9480" width="10.5703125" customWidth="1"/>
    <col min="9481" max="9481" width="9.7109375" bestFit="1" customWidth="1"/>
    <col min="9482" max="9482" width="10.140625" customWidth="1"/>
    <col min="9483" max="9483" width="9.85546875" bestFit="1" customWidth="1"/>
    <col min="9727" max="9727" width="1.5703125" customWidth="1"/>
    <col min="9728" max="9728" width="4.140625" customWidth="1"/>
    <col min="9729" max="9729" width="5.5703125" customWidth="1"/>
    <col min="9730" max="9730" width="7.7109375" customWidth="1"/>
    <col min="9731" max="9731" width="6.28515625" customWidth="1"/>
    <col min="9732" max="9732" width="0" hidden="1" customWidth="1"/>
    <col min="9733" max="9733" width="24.7109375" customWidth="1"/>
    <col min="9734" max="9734" width="9.85546875" customWidth="1"/>
    <col min="9735" max="9735" width="0" hidden="1" customWidth="1"/>
    <col min="9736" max="9736" width="10.5703125" customWidth="1"/>
    <col min="9737" max="9737" width="9.7109375" bestFit="1" customWidth="1"/>
    <col min="9738" max="9738" width="10.140625" customWidth="1"/>
    <col min="9739" max="9739" width="9.85546875" bestFit="1" customWidth="1"/>
    <col min="9983" max="9983" width="1.5703125" customWidth="1"/>
    <col min="9984" max="9984" width="4.140625" customWidth="1"/>
    <col min="9985" max="9985" width="5.5703125" customWidth="1"/>
    <col min="9986" max="9986" width="7.7109375" customWidth="1"/>
    <col min="9987" max="9987" width="6.28515625" customWidth="1"/>
    <col min="9988" max="9988" width="0" hidden="1" customWidth="1"/>
    <col min="9989" max="9989" width="24.7109375" customWidth="1"/>
    <col min="9990" max="9990" width="9.85546875" customWidth="1"/>
    <col min="9991" max="9991" width="0" hidden="1" customWidth="1"/>
    <col min="9992" max="9992" width="10.5703125" customWidth="1"/>
    <col min="9993" max="9993" width="9.7109375" bestFit="1" customWidth="1"/>
    <col min="9994" max="9994" width="10.140625" customWidth="1"/>
    <col min="9995" max="9995" width="9.85546875" bestFit="1" customWidth="1"/>
    <col min="10239" max="10239" width="1.5703125" customWidth="1"/>
    <col min="10240" max="10240" width="4.140625" customWidth="1"/>
    <col min="10241" max="10241" width="5.5703125" customWidth="1"/>
    <col min="10242" max="10242" width="7.7109375" customWidth="1"/>
    <col min="10243" max="10243" width="6.28515625" customWidth="1"/>
    <col min="10244" max="10244" width="0" hidden="1" customWidth="1"/>
    <col min="10245" max="10245" width="24.7109375" customWidth="1"/>
    <col min="10246" max="10246" width="9.85546875" customWidth="1"/>
    <col min="10247" max="10247" width="0" hidden="1" customWidth="1"/>
    <col min="10248" max="10248" width="10.5703125" customWidth="1"/>
    <col min="10249" max="10249" width="9.7109375" bestFit="1" customWidth="1"/>
    <col min="10250" max="10250" width="10.140625" customWidth="1"/>
    <col min="10251" max="10251" width="9.85546875" bestFit="1" customWidth="1"/>
    <col min="10495" max="10495" width="1.5703125" customWidth="1"/>
    <col min="10496" max="10496" width="4.140625" customWidth="1"/>
    <col min="10497" max="10497" width="5.5703125" customWidth="1"/>
    <col min="10498" max="10498" width="7.7109375" customWidth="1"/>
    <col min="10499" max="10499" width="6.28515625" customWidth="1"/>
    <col min="10500" max="10500" width="0" hidden="1" customWidth="1"/>
    <col min="10501" max="10501" width="24.7109375" customWidth="1"/>
    <col min="10502" max="10502" width="9.85546875" customWidth="1"/>
    <col min="10503" max="10503" width="0" hidden="1" customWidth="1"/>
    <col min="10504" max="10504" width="10.5703125" customWidth="1"/>
    <col min="10505" max="10505" width="9.7109375" bestFit="1" customWidth="1"/>
    <col min="10506" max="10506" width="10.140625" customWidth="1"/>
    <col min="10507" max="10507" width="9.85546875" bestFit="1" customWidth="1"/>
    <col min="10751" max="10751" width="1.5703125" customWidth="1"/>
    <col min="10752" max="10752" width="4.140625" customWidth="1"/>
    <col min="10753" max="10753" width="5.5703125" customWidth="1"/>
    <col min="10754" max="10754" width="7.7109375" customWidth="1"/>
    <col min="10755" max="10755" width="6.28515625" customWidth="1"/>
    <col min="10756" max="10756" width="0" hidden="1" customWidth="1"/>
    <col min="10757" max="10757" width="24.7109375" customWidth="1"/>
    <col min="10758" max="10758" width="9.85546875" customWidth="1"/>
    <col min="10759" max="10759" width="0" hidden="1" customWidth="1"/>
    <col min="10760" max="10760" width="10.5703125" customWidth="1"/>
    <col min="10761" max="10761" width="9.7109375" bestFit="1" customWidth="1"/>
    <col min="10762" max="10762" width="10.140625" customWidth="1"/>
    <col min="10763" max="10763" width="9.85546875" bestFit="1" customWidth="1"/>
    <col min="11007" max="11007" width="1.5703125" customWidth="1"/>
    <col min="11008" max="11008" width="4.140625" customWidth="1"/>
    <col min="11009" max="11009" width="5.5703125" customWidth="1"/>
    <col min="11010" max="11010" width="7.7109375" customWidth="1"/>
    <col min="11011" max="11011" width="6.28515625" customWidth="1"/>
    <col min="11012" max="11012" width="0" hidden="1" customWidth="1"/>
    <col min="11013" max="11013" width="24.7109375" customWidth="1"/>
    <col min="11014" max="11014" width="9.85546875" customWidth="1"/>
    <col min="11015" max="11015" width="0" hidden="1" customWidth="1"/>
    <col min="11016" max="11016" width="10.5703125" customWidth="1"/>
    <col min="11017" max="11017" width="9.7109375" bestFit="1" customWidth="1"/>
    <col min="11018" max="11018" width="10.140625" customWidth="1"/>
    <col min="11019" max="11019" width="9.85546875" bestFit="1" customWidth="1"/>
    <col min="11263" max="11263" width="1.5703125" customWidth="1"/>
    <col min="11264" max="11264" width="4.140625" customWidth="1"/>
    <col min="11265" max="11265" width="5.5703125" customWidth="1"/>
    <col min="11266" max="11266" width="7.7109375" customWidth="1"/>
    <col min="11267" max="11267" width="6.28515625" customWidth="1"/>
    <col min="11268" max="11268" width="0" hidden="1" customWidth="1"/>
    <col min="11269" max="11269" width="24.7109375" customWidth="1"/>
    <col min="11270" max="11270" width="9.85546875" customWidth="1"/>
    <col min="11271" max="11271" width="0" hidden="1" customWidth="1"/>
    <col min="11272" max="11272" width="10.5703125" customWidth="1"/>
    <col min="11273" max="11273" width="9.7109375" bestFit="1" customWidth="1"/>
    <col min="11274" max="11274" width="10.140625" customWidth="1"/>
    <col min="11275" max="11275" width="9.85546875" bestFit="1" customWidth="1"/>
    <col min="11519" max="11519" width="1.5703125" customWidth="1"/>
    <col min="11520" max="11520" width="4.140625" customWidth="1"/>
    <col min="11521" max="11521" width="5.5703125" customWidth="1"/>
    <col min="11522" max="11522" width="7.7109375" customWidth="1"/>
    <col min="11523" max="11523" width="6.28515625" customWidth="1"/>
    <col min="11524" max="11524" width="0" hidden="1" customWidth="1"/>
    <col min="11525" max="11525" width="24.7109375" customWidth="1"/>
    <col min="11526" max="11526" width="9.85546875" customWidth="1"/>
    <col min="11527" max="11527" width="0" hidden="1" customWidth="1"/>
    <col min="11528" max="11528" width="10.5703125" customWidth="1"/>
    <col min="11529" max="11529" width="9.7109375" bestFit="1" customWidth="1"/>
    <col min="11530" max="11530" width="10.140625" customWidth="1"/>
    <col min="11531" max="11531" width="9.85546875" bestFit="1" customWidth="1"/>
    <col min="11775" max="11775" width="1.5703125" customWidth="1"/>
    <col min="11776" max="11776" width="4.140625" customWidth="1"/>
    <col min="11777" max="11777" width="5.5703125" customWidth="1"/>
    <col min="11778" max="11778" width="7.7109375" customWidth="1"/>
    <col min="11779" max="11779" width="6.28515625" customWidth="1"/>
    <col min="11780" max="11780" width="0" hidden="1" customWidth="1"/>
    <col min="11781" max="11781" width="24.7109375" customWidth="1"/>
    <col min="11782" max="11782" width="9.85546875" customWidth="1"/>
    <col min="11783" max="11783" width="0" hidden="1" customWidth="1"/>
    <col min="11784" max="11784" width="10.5703125" customWidth="1"/>
    <col min="11785" max="11785" width="9.7109375" bestFit="1" customWidth="1"/>
    <col min="11786" max="11786" width="10.140625" customWidth="1"/>
    <col min="11787" max="11787" width="9.85546875" bestFit="1" customWidth="1"/>
    <col min="12031" max="12031" width="1.5703125" customWidth="1"/>
    <col min="12032" max="12032" width="4.140625" customWidth="1"/>
    <col min="12033" max="12033" width="5.5703125" customWidth="1"/>
    <col min="12034" max="12034" width="7.7109375" customWidth="1"/>
    <col min="12035" max="12035" width="6.28515625" customWidth="1"/>
    <col min="12036" max="12036" width="0" hidden="1" customWidth="1"/>
    <col min="12037" max="12037" width="24.7109375" customWidth="1"/>
    <col min="12038" max="12038" width="9.85546875" customWidth="1"/>
    <col min="12039" max="12039" width="0" hidden="1" customWidth="1"/>
    <col min="12040" max="12040" width="10.5703125" customWidth="1"/>
    <col min="12041" max="12041" width="9.7109375" bestFit="1" customWidth="1"/>
    <col min="12042" max="12042" width="10.140625" customWidth="1"/>
    <col min="12043" max="12043" width="9.85546875" bestFit="1" customWidth="1"/>
    <col min="12287" max="12287" width="1.5703125" customWidth="1"/>
    <col min="12288" max="12288" width="4.140625" customWidth="1"/>
    <col min="12289" max="12289" width="5.5703125" customWidth="1"/>
    <col min="12290" max="12290" width="7.7109375" customWidth="1"/>
    <col min="12291" max="12291" width="6.28515625" customWidth="1"/>
    <col min="12292" max="12292" width="0" hidden="1" customWidth="1"/>
    <col min="12293" max="12293" width="24.7109375" customWidth="1"/>
    <col min="12294" max="12294" width="9.85546875" customWidth="1"/>
    <col min="12295" max="12295" width="0" hidden="1" customWidth="1"/>
    <col min="12296" max="12296" width="10.5703125" customWidth="1"/>
    <col min="12297" max="12297" width="9.7109375" bestFit="1" customWidth="1"/>
    <col min="12298" max="12298" width="10.140625" customWidth="1"/>
    <col min="12299" max="12299" width="9.85546875" bestFit="1" customWidth="1"/>
    <col min="12543" max="12543" width="1.5703125" customWidth="1"/>
    <col min="12544" max="12544" width="4.140625" customWidth="1"/>
    <col min="12545" max="12545" width="5.5703125" customWidth="1"/>
    <col min="12546" max="12546" width="7.7109375" customWidth="1"/>
    <col min="12547" max="12547" width="6.28515625" customWidth="1"/>
    <col min="12548" max="12548" width="0" hidden="1" customWidth="1"/>
    <col min="12549" max="12549" width="24.7109375" customWidth="1"/>
    <col min="12550" max="12550" width="9.85546875" customWidth="1"/>
    <col min="12551" max="12551" width="0" hidden="1" customWidth="1"/>
    <col min="12552" max="12552" width="10.5703125" customWidth="1"/>
    <col min="12553" max="12553" width="9.7109375" bestFit="1" customWidth="1"/>
    <col min="12554" max="12554" width="10.140625" customWidth="1"/>
    <col min="12555" max="12555" width="9.85546875" bestFit="1" customWidth="1"/>
    <col min="12799" max="12799" width="1.5703125" customWidth="1"/>
    <col min="12800" max="12800" width="4.140625" customWidth="1"/>
    <col min="12801" max="12801" width="5.5703125" customWidth="1"/>
    <col min="12802" max="12802" width="7.7109375" customWidth="1"/>
    <col min="12803" max="12803" width="6.28515625" customWidth="1"/>
    <col min="12804" max="12804" width="0" hidden="1" customWidth="1"/>
    <col min="12805" max="12805" width="24.7109375" customWidth="1"/>
    <col min="12806" max="12806" width="9.85546875" customWidth="1"/>
    <col min="12807" max="12807" width="0" hidden="1" customWidth="1"/>
    <col min="12808" max="12808" width="10.5703125" customWidth="1"/>
    <col min="12809" max="12809" width="9.7109375" bestFit="1" customWidth="1"/>
    <col min="12810" max="12810" width="10.140625" customWidth="1"/>
    <col min="12811" max="12811" width="9.85546875" bestFit="1" customWidth="1"/>
    <col min="13055" max="13055" width="1.5703125" customWidth="1"/>
    <col min="13056" max="13056" width="4.140625" customWidth="1"/>
    <col min="13057" max="13057" width="5.5703125" customWidth="1"/>
    <col min="13058" max="13058" width="7.7109375" customWidth="1"/>
    <col min="13059" max="13059" width="6.28515625" customWidth="1"/>
    <col min="13060" max="13060" width="0" hidden="1" customWidth="1"/>
    <col min="13061" max="13061" width="24.7109375" customWidth="1"/>
    <col min="13062" max="13062" width="9.85546875" customWidth="1"/>
    <col min="13063" max="13063" width="0" hidden="1" customWidth="1"/>
    <col min="13064" max="13064" width="10.5703125" customWidth="1"/>
    <col min="13065" max="13065" width="9.7109375" bestFit="1" customWidth="1"/>
    <col min="13066" max="13066" width="10.140625" customWidth="1"/>
    <col min="13067" max="13067" width="9.85546875" bestFit="1" customWidth="1"/>
    <col min="13311" max="13311" width="1.5703125" customWidth="1"/>
    <col min="13312" max="13312" width="4.140625" customWidth="1"/>
    <col min="13313" max="13313" width="5.5703125" customWidth="1"/>
    <col min="13314" max="13314" width="7.7109375" customWidth="1"/>
    <col min="13315" max="13315" width="6.28515625" customWidth="1"/>
    <col min="13316" max="13316" width="0" hidden="1" customWidth="1"/>
    <col min="13317" max="13317" width="24.7109375" customWidth="1"/>
    <col min="13318" max="13318" width="9.85546875" customWidth="1"/>
    <col min="13319" max="13319" width="0" hidden="1" customWidth="1"/>
    <col min="13320" max="13320" width="10.5703125" customWidth="1"/>
    <col min="13321" max="13321" width="9.7109375" bestFit="1" customWidth="1"/>
    <col min="13322" max="13322" width="10.140625" customWidth="1"/>
    <col min="13323" max="13323" width="9.85546875" bestFit="1" customWidth="1"/>
    <col min="13567" max="13567" width="1.5703125" customWidth="1"/>
    <col min="13568" max="13568" width="4.140625" customWidth="1"/>
    <col min="13569" max="13569" width="5.5703125" customWidth="1"/>
    <col min="13570" max="13570" width="7.7109375" customWidth="1"/>
    <col min="13571" max="13571" width="6.28515625" customWidth="1"/>
    <col min="13572" max="13572" width="0" hidden="1" customWidth="1"/>
    <col min="13573" max="13573" width="24.7109375" customWidth="1"/>
    <col min="13574" max="13574" width="9.85546875" customWidth="1"/>
    <col min="13575" max="13575" width="0" hidden="1" customWidth="1"/>
    <col min="13576" max="13576" width="10.5703125" customWidth="1"/>
    <col min="13577" max="13577" width="9.7109375" bestFit="1" customWidth="1"/>
    <col min="13578" max="13578" width="10.140625" customWidth="1"/>
    <col min="13579" max="13579" width="9.85546875" bestFit="1" customWidth="1"/>
    <col min="13823" max="13823" width="1.5703125" customWidth="1"/>
    <col min="13824" max="13824" width="4.140625" customWidth="1"/>
    <col min="13825" max="13825" width="5.5703125" customWidth="1"/>
    <col min="13826" max="13826" width="7.7109375" customWidth="1"/>
    <col min="13827" max="13827" width="6.28515625" customWidth="1"/>
    <col min="13828" max="13828" width="0" hidden="1" customWidth="1"/>
    <col min="13829" max="13829" width="24.7109375" customWidth="1"/>
    <col min="13830" max="13830" width="9.85546875" customWidth="1"/>
    <col min="13831" max="13831" width="0" hidden="1" customWidth="1"/>
    <col min="13832" max="13832" width="10.5703125" customWidth="1"/>
    <col min="13833" max="13833" width="9.7109375" bestFit="1" customWidth="1"/>
    <col min="13834" max="13834" width="10.140625" customWidth="1"/>
    <col min="13835" max="13835" width="9.85546875" bestFit="1" customWidth="1"/>
    <col min="14079" max="14079" width="1.5703125" customWidth="1"/>
    <col min="14080" max="14080" width="4.140625" customWidth="1"/>
    <col min="14081" max="14081" width="5.5703125" customWidth="1"/>
    <col min="14082" max="14082" width="7.7109375" customWidth="1"/>
    <col min="14083" max="14083" width="6.28515625" customWidth="1"/>
    <col min="14084" max="14084" width="0" hidden="1" customWidth="1"/>
    <col min="14085" max="14085" width="24.7109375" customWidth="1"/>
    <col min="14086" max="14086" width="9.85546875" customWidth="1"/>
    <col min="14087" max="14087" width="0" hidden="1" customWidth="1"/>
    <col min="14088" max="14088" width="10.5703125" customWidth="1"/>
    <col min="14089" max="14089" width="9.7109375" bestFit="1" customWidth="1"/>
    <col min="14090" max="14090" width="10.140625" customWidth="1"/>
    <col min="14091" max="14091" width="9.85546875" bestFit="1" customWidth="1"/>
    <col min="14335" max="14335" width="1.5703125" customWidth="1"/>
    <col min="14336" max="14336" width="4.140625" customWidth="1"/>
    <col min="14337" max="14337" width="5.5703125" customWidth="1"/>
    <col min="14338" max="14338" width="7.7109375" customWidth="1"/>
    <col min="14339" max="14339" width="6.28515625" customWidth="1"/>
    <col min="14340" max="14340" width="0" hidden="1" customWidth="1"/>
    <col min="14341" max="14341" width="24.7109375" customWidth="1"/>
    <col min="14342" max="14342" width="9.85546875" customWidth="1"/>
    <col min="14343" max="14343" width="0" hidden="1" customWidth="1"/>
    <col min="14344" max="14344" width="10.5703125" customWidth="1"/>
    <col min="14345" max="14345" width="9.7109375" bestFit="1" customWidth="1"/>
    <col min="14346" max="14346" width="10.140625" customWidth="1"/>
    <col min="14347" max="14347" width="9.85546875" bestFit="1" customWidth="1"/>
    <col min="14591" max="14591" width="1.5703125" customWidth="1"/>
    <col min="14592" max="14592" width="4.140625" customWidth="1"/>
    <col min="14593" max="14593" width="5.5703125" customWidth="1"/>
    <col min="14594" max="14594" width="7.7109375" customWidth="1"/>
    <col min="14595" max="14595" width="6.28515625" customWidth="1"/>
    <col min="14596" max="14596" width="0" hidden="1" customWidth="1"/>
    <col min="14597" max="14597" width="24.7109375" customWidth="1"/>
    <col min="14598" max="14598" width="9.85546875" customWidth="1"/>
    <col min="14599" max="14599" width="0" hidden="1" customWidth="1"/>
    <col min="14600" max="14600" width="10.5703125" customWidth="1"/>
    <col min="14601" max="14601" width="9.7109375" bestFit="1" customWidth="1"/>
    <col min="14602" max="14602" width="10.140625" customWidth="1"/>
    <col min="14603" max="14603" width="9.85546875" bestFit="1" customWidth="1"/>
    <col min="14847" max="14847" width="1.5703125" customWidth="1"/>
    <col min="14848" max="14848" width="4.140625" customWidth="1"/>
    <col min="14849" max="14849" width="5.5703125" customWidth="1"/>
    <col min="14850" max="14850" width="7.7109375" customWidth="1"/>
    <col min="14851" max="14851" width="6.28515625" customWidth="1"/>
    <col min="14852" max="14852" width="0" hidden="1" customWidth="1"/>
    <col min="14853" max="14853" width="24.7109375" customWidth="1"/>
    <col min="14854" max="14854" width="9.85546875" customWidth="1"/>
    <col min="14855" max="14855" width="0" hidden="1" customWidth="1"/>
    <col min="14856" max="14856" width="10.5703125" customWidth="1"/>
    <col min="14857" max="14857" width="9.7109375" bestFit="1" customWidth="1"/>
    <col min="14858" max="14858" width="10.140625" customWidth="1"/>
    <col min="14859" max="14859" width="9.85546875" bestFit="1" customWidth="1"/>
    <col min="15103" max="15103" width="1.5703125" customWidth="1"/>
    <col min="15104" max="15104" width="4.140625" customWidth="1"/>
    <col min="15105" max="15105" width="5.5703125" customWidth="1"/>
    <col min="15106" max="15106" width="7.7109375" customWidth="1"/>
    <col min="15107" max="15107" width="6.28515625" customWidth="1"/>
    <col min="15108" max="15108" width="0" hidden="1" customWidth="1"/>
    <col min="15109" max="15109" width="24.7109375" customWidth="1"/>
    <col min="15110" max="15110" width="9.85546875" customWidth="1"/>
    <col min="15111" max="15111" width="0" hidden="1" customWidth="1"/>
    <col min="15112" max="15112" width="10.5703125" customWidth="1"/>
    <col min="15113" max="15113" width="9.7109375" bestFit="1" customWidth="1"/>
    <col min="15114" max="15114" width="10.140625" customWidth="1"/>
    <col min="15115" max="15115" width="9.85546875" bestFit="1" customWidth="1"/>
    <col min="15359" max="15359" width="1.5703125" customWidth="1"/>
    <col min="15360" max="15360" width="4.140625" customWidth="1"/>
    <col min="15361" max="15361" width="5.5703125" customWidth="1"/>
    <col min="15362" max="15362" width="7.7109375" customWidth="1"/>
    <col min="15363" max="15363" width="6.28515625" customWidth="1"/>
    <col min="15364" max="15364" width="0" hidden="1" customWidth="1"/>
    <col min="15365" max="15365" width="24.7109375" customWidth="1"/>
    <col min="15366" max="15366" width="9.85546875" customWidth="1"/>
    <col min="15367" max="15367" width="0" hidden="1" customWidth="1"/>
    <col min="15368" max="15368" width="10.5703125" customWidth="1"/>
    <col min="15369" max="15369" width="9.7109375" bestFit="1" customWidth="1"/>
    <col min="15370" max="15370" width="10.140625" customWidth="1"/>
    <col min="15371" max="15371" width="9.85546875" bestFit="1" customWidth="1"/>
    <col min="15615" max="15615" width="1.5703125" customWidth="1"/>
    <col min="15616" max="15616" width="4.140625" customWidth="1"/>
    <col min="15617" max="15617" width="5.5703125" customWidth="1"/>
    <col min="15618" max="15618" width="7.7109375" customWidth="1"/>
    <col min="15619" max="15619" width="6.28515625" customWidth="1"/>
    <col min="15620" max="15620" width="0" hidden="1" customWidth="1"/>
    <col min="15621" max="15621" width="24.7109375" customWidth="1"/>
    <col min="15622" max="15622" width="9.85546875" customWidth="1"/>
    <col min="15623" max="15623" width="0" hidden="1" customWidth="1"/>
    <col min="15624" max="15624" width="10.5703125" customWidth="1"/>
    <col min="15625" max="15625" width="9.7109375" bestFit="1" customWidth="1"/>
    <col min="15626" max="15626" width="10.140625" customWidth="1"/>
    <col min="15627" max="15627" width="9.85546875" bestFit="1" customWidth="1"/>
    <col min="15871" max="15871" width="1.5703125" customWidth="1"/>
    <col min="15872" max="15872" width="4.140625" customWidth="1"/>
    <col min="15873" max="15873" width="5.5703125" customWidth="1"/>
    <col min="15874" max="15874" width="7.7109375" customWidth="1"/>
    <col min="15875" max="15875" width="6.28515625" customWidth="1"/>
    <col min="15876" max="15876" width="0" hidden="1" customWidth="1"/>
    <col min="15877" max="15877" width="24.7109375" customWidth="1"/>
    <col min="15878" max="15878" width="9.85546875" customWidth="1"/>
    <col min="15879" max="15879" width="0" hidden="1" customWidth="1"/>
    <col min="15880" max="15880" width="10.5703125" customWidth="1"/>
    <col min="15881" max="15881" width="9.7109375" bestFit="1" customWidth="1"/>
    <col min="15882" max="15882" width="10.140625" customWidth="1"/>
    <col min="15883" max="15883" width="9.85546875" bestFit="1" customWidth="1"/>
    <col min="16127" max="16127" width="1.5703125" customWidth="1"/>
    <col min="16128" max="16128" width="4.140625" customWidth="1"/>
    <col min="16129" max="16129" width="5.5703125" customWidth="1"/>
    <col min="16130" max="16130" width="7.7109375" customWidth="1"/>
    <col min="16131" max="16131" width="6.28515625" customWidth="1"/>
    <col min="16132" max="16132" width="0" hidden="1" customWidth="1"/>
    <col min="16133" max="16133" width="24.7109375" customWidth="1"/>
    <col min="16134" max="16134" width="9.85546875" customWidth="1"/>
    <col min="16135" max="16135" width="0" hidden="1" customWidth="1"/>
    <col min="16136" max="16136" width="10.5703125" customWidth="1"/>
    <col min="16137" max="16137" width="9.7109375" bestFit="1" customWidth="1"/>
    <col min="16138" max="16138" width="10.140625" customWidth="1"/>
    <col min="16139" max="16139" width="9.85546875" bestFit="1" customWidth="1"/>
  </cols>
  <sheetData>
    <row r="1" spans="2:14" ht="15.75" thickBot="1" x14ac:dyDescent="0.3"/>
    <row r="2" spans="2:14" ht="18.75" x14ac:dyDescent="0.3">
      <c r="B2" s="376" t="s">
        <v>240</v>
      </c>
      <c r="C2" s="377"/>
      <c r="D2" s="377"/>
      <c r="E2" s="377"/>
      <c r="F2" s="377"/>
      <c r="G2" s="377"/>
      <c r="H2" s="572"/>
      <c r="I2" s="572"/>
      <c r="J2" s="237"/>
      <c r="K2" s="237"/>
      <c r="L2" s="237"/>
      <c r="M2" s="237"/>
      <c r="N2" s="237"/>
    </row>
    <row r="3" spans="2:14" ht="38.25" x14ac:dyDescent="0.25">
      <c r="B3" s="1006" t="s">
        <v>0</v>
      </c>
      <c r="C3" s="1007"/>
      <c r="D3" s="1007"/>
      <c r="E3" s="1007"/>
      <c r="F3" s="1007"/>
      <c r="G3" s="1008"/>
      <c r="H3" s="866" t="s">
        <v>416</v>
      </c>
      <c r="I3" s="866" t="s">
        <v>417</v>
      </c>
      <c r="J3" s="867" t="s">
        <v>418</v>
      </c>
      <c r="K3" s="868" t="s">
        <v>403</v>
      </c>
      <c r="L3" s="868" t="s">
        <v>419</v>
      </c>
      <c r="M3" s="868" t="s">
        <v>420</v>
      </c>
      <c r="N3" s="868" t="s">
        <v>421</v>
      </c>
    </row>
    <row r="4" spans="2:14" x14ac:dyDescent="0.25">
      <c r="B4" s="378"/>
      <c r="C4" s="209"/>
      <c r="D4" s="209"/>
      <c r="E4" s="209"/>
      <c r="F4" s="209"/>
      <c r="G4" s="209"/>
      <c r="H4" s="238"/>
      <c r="I4" s="209"/>
      <c r="J4" s="209"/>
      <c r="K4" s="209"/>
      <c r="L4" s="209"/>
      <c r="M4" s="209"/>
      <c r="N4" s="209"/>
    </row>
    <row r="5" spans="2:14" ht="37.5" customHeight="1" x14ac:dyDescent="0.25">
      <c r="B5" s="239" t="s">
        <v>200</v>
      </c>
      <c r="C5" s="240" t="s">
        <v>201</v>
      </c>
      <c r="D5" s="241" t="s">
        <v>202</v>
      </c>
      <c r="E5" s="241" t="s">
        <v>203</v>
      </c>
      <c r="F5" s="241" t="s">
        <v>228</v>
      </c>
      <c r="G5" s="241" t="s">
        <v>205</v>
      </c>
      <c r="H5" s="573">
        <f t="shared" ref="H5" si="0">H6+H10</f>
        <v>59241.760000000002</v>
      </c>
      <c r="I5" s="495">
        <f>I6+I10</f>
        <v>64541.46</v>
      </c>
      <c r="J5" s="574">
        <f t="shared" ref="J5:K5" si="1">J6+J10</f>
        <v>96162</v>
      </c>
      <c r="K5" s="574">
        <f t="shared" si="1"/>
        <v>96162</v>
      </c>
      <c r="L5" s="574">
        <f t="shared" ref="L5:N5" si="2">L6+L10</f>
        <v>68005</v>
      </c>
      <c r="M5" s="574">
        <f t="shared" si="2"/>
        <v>60600</v>
      </c>
      <c r="N5" s="574">
        <f t="shared" si="2"/>
        <v>59600</v>
      </c>
    </row>
    <row r="6" spans="2:14" x14ac:dyDescent="0.25">
      <c r="B6" s="289"/>
      <c r="C6" s="380">
        <v>1</v>
      </c>
      <c r="D6" s="1018" t="s">
        <v>241</v>
      </c>
      <c r="E6" s="1019"/>
      <c r="F6" s="1019"/>
      <c r="G6" s="1019"/>
      <c r="H6" s="246">
        <f t="shared" ref="H6" si="3">H7</f>
        <v>54177.29</v>
      </c>
      <c r="I6" s="246">
        <f>I7+I16</f>
        <v>58375.199999999997</v>
      </c>
      <c r="J6" s="246">
        <f t="shared" ref="J6:N6" si="4">J7</f>
        <v>88562</v>
      </c>
      <c r="K6" s="246">
        <f t="shared" si="4"/>
        <v>88562</v>
      </c>
      <c r="L6" s="246">
        <f t="shared" si="4"/>
        <v>60405</v>
      </c>
      <c r="M6" s="246">
        <f t="shared" si="4"/>
        <v>55000</v>
      </c>
      <c r="N6" s="246">
        <f t="shared" si="4"/>
        <v>54000</v>
      </c>
    </row>
    <row r="7" spans="2:14" x14ac:dyDescent="0.25">
      <c r="B7" s="247"/>
      <c r="C7" s="352"/>
      <c r="D7" s="93" t="s">
        <v>242</v>
      </c>
      <c r="E7" s="89">
        <v>630</v>
      </c>
      <c r="F7" s="89"/>
      <c r="G7" s="128" t="s">
        <v>19</v>
      </c>
      <c r="H7" s="107">
        <f t="shared" ref="H7" si="5">SUM(H8:H9)</f>
        <v>54177.29</v>
      </c>
      <c r="I7" s="107">
        <f>SUM(I8:I9)</f>
        <v>58375.199999999997</v>
      </c>
      <c r="J7" s="107">
        <f t="shared" ref="J7:N7" si="6">SUM(J8:J9)</f>
        <v>88562</v>
      </c>
      <c r="K7" s="107">
        <f t="shared" si="6"/>
        <v>88562</v>
      </c>
      <c r="L7" s="107">
        <f t="shared" si="6"/>
        <v>60405</v>
      </c>
      <c r="M7" s="107">
        <f t="shared" si="6"/>
        <v>55000</v>
      </c>
      <c r="N7" s="107">
        <f t="shared" si="6"/>
        <v>54000</v>
      </c>
    </row>
    <row r="8" spans="2:14" x14ac:dyDescent="0.25">
      <c r="B8" s="247"/>
      <c r="C8" s="352"/>
      <c r="D8" s="93" t="s">
        <v>242</v>
      </c>
      <c r="E8" s="256">
        <v>633</v>
      </c>
      <c r="F8" s="256"/>
      <c r="G8" s="254" t="s">
        <v>68</v>
      </c>
      <c r="H8" s="104"/>
      <c r="I8" s="68">
        <v>0</v>
      </c>
      <c r="J8" s="68">
        <v>30362</v>
      </c>
      <c r="K8" s="68">
        <v>30362</v>
      </c>
      <c r="L8" s="92"/>
      <c r="M8" s="92"/>
      <c r="N8" s="92"/>
    </row>
    <row r="9" spans="2:14" x14ac:dyDescent="0.25">
      <c r="B9" s="247"/>
      <c r="C9" s="352"/>
      <c r="D9" s="93" t="s">
        <v>242</v>
      </c>
      <c r="E9" s="256">
        <v>637</v>
      </c>
      <c r="F9" s="256"/>
      <c r="G9" s="254" t="s">
        <v>78</v>
      </c>
      <c r="H9" s="104">
        <v>54177.29</v>
      </c>
      <c r="I9" s="68">
        <v>58375.199999999997</v>
      </c>
      <c r="J9" s="92">
        <v>58200</v>
      </c>
      <c r="K9" s="92">
        <v>58200</v>
      </c>
      <c r="L9" s="92">
        <v>60405</v>
      </c>
      <c r="M9" s="92">
        <v>55000</v>
      </c>
      <c r="N9" s="92">
        <v>54000</v>
      </c>
    </row>
    <row r="10" spans="2:14" x14ac:dyDescent="0.25">
      <c r="B10" s="289"/>
      <c r="C10" s="380">
        <v>2</v>
      </c>
      <c r="D10" s="1020" t="s">
        <v>243</v>
      </c>
      <c r="E10" s="1021"/>
      <c r="F10" s="1021"/>
      <c r="G10" s="1021"/>
      <c r="H10" s="246">
        <f t="shared" ref="H10:N10" si="7">SUM(H12)</f>
        <v>5064.47</v>
      </c>
      <c r="I10" s="246">
        <f>SUM(I12)</f>
        <v>6166.26</v>
      </c>
      <c r="J10" s="246">
        <f t="shared" ref="J10:L10" si="8">SUM(J12)</f>
        <v>7600</v>
      </c>
      <c r="K10" s="246">
        <f t="shared" si="8"/>
        <v>7600</v>
      </c>
      <c r="L10" s="246">
        <f t="shared" si="8"/>
        <v>7600</v>
      </c>
      <c r="M10" s="246">
        <f t="shared" si="7"/>
        <v>5600</v>
      </c>
      <c r="N10" s="246">
        <f t="shared" si="7"/>
        <v>5600</v>
      </c>
    </row>
    <row r="11" spans="2:14" s="7" customFormat="1" x14ac:dyDescent="0.25">
      <c r="B11" s="340"/>
      <c r="C11" s="381"/>
      <c r="D11" s="382" t="s">
        <v>244</v>
      </c>
      <c r="E11" s="89">
        <v>620</v>
      </c>
      <c r="F11" s="383"/>
      <c r="G11" s="384" t="s">
        <v>245</v>
      </c>
      <c r="H11" s="107"/>
      <c r="I11" s="107">
        <v>0</v>
      </c>
      <c r="J11" s="107">
        <v>1</v>
      </c>
      <c r="K11" s="107">
        <v>2</v>
      </c>
      <c r="L11" s="107">
        <v>0</v>
      </c>
      <c r="M11" s="107">
        <v>0</v>
      </c>
      <c r="N11" s="107">
        <v>0</v>
      </c>
    </row>
    <row r="12" spans="2:14" x14ac:dyDescent="0.25">
      <c r="B12" s="247"/>
      <c r="C12" s="352"/>
      <c r="D12" s="93" t="s">
        <v>244</v>
      </c>
      <c r="E12" s="177">
        <v>630</v>
      </c>
      <c r="F12" s="177"/>
      <c r="G12" s="123" t="s">
        <v>19</v>
      </c>
      <c r="H12" s="101">
        <f t="shared" ref="H12" si="9">SUM(H13:H15)</f>
        <v>5064.47</v>
      </c>
      <c r="I12" s="101">
        <f t="shared" ref="I12:N12" si="10">SUM(I13:I15)</f>
        <v>6166.26</v>
      </c>
      <c r="J12" s="101">
        <f t="shared" si="10"/>
        <v>7600</v>
      </c>
      <c r="K12" s="101">
        <f t="shared" si="10"/>
        <v>7600</v>
      </c>
      <c r="L12" s="101">
        <f t="shared" si="10"/>
        <v>7600</v>
      </c>
      <c r="M12" s="101">
        <f t="shared" si="10"/>
        <v>5600</v>
      </c>
      <c r="N12" s="101">
        <f t="shared" si="10"/>
        <v>5600</v>
      </c>
    </row>
    <row r="13" spans="2:14" x14ac:dyDescent="0.25">
      <c r="B13" s="321"/>
      <c r="C13" s="322"/>
      <c r="D13" s="93" t="s">
        <v>244</v>
      </c>
      <c r="E13" s="134">
        <v>633</v>
      </c>
      <c r="F13" s="134"/>
      <c r="G13" s="132" t="s">
        <v>68</v>
      </c>
      <c r="H13" s="104">
        <v>3952.07</v>
      </c>
      <c r="I13" s="68">
        <v>2879.94</v>
      </c>
      <c r="J13" s="92">
        <v>2500</v>
      </c>
      <c r="K13" s="92">
        <v>2500</v>
      </c>
      <c r="L13" s="92">
        <v>2500</v>
      </c>
      <c r="M13" s="92">
        <v>2500</v>
      </c>
      <c r="N13" s="92">
        <v>2500</v>
      </c>
    </row>
    <row r="14" spans="2:14" x14ac:dyDescent="0.25">
      <c r="B14" s="321"/>
      <c r="C14" s="322"/>
      <c r="D14" s="93" t="s">
        <v>244</v>
      </c>
      <c r="E14" s="131">
        <v>635</v>
      </c>
      <c r="F14" s="131"/>
      <c r="G14" s="93" t="s">
        <v>73</v>
      </c>
      <c r="H14" s="106">
        <v>1112.4000000000001</v>
      </c>
      <c r="I14" s="68">
        <v>3286.32</v>
      </c>
      <c r="J14" s="92">
        <v>5100</v>
      </c>
      <c r="K14" s="92">
        <v>5100</v>
      </c>
      <c r="L14" s="92">
        <v>5100</v>
      </c>
      <c r="M14" s="92">
        <v>3100</v>
      </c>
      <c r="N14" s="92">
        <v>3100</v>
      </c>
    </row>
    <row r="15" spans="2:14" x14ac:dyDescent="0.25">
      <c r="B15" s="321"/>
      <c r="C15" s="322"/>
      <c r="D15" s="93" t="s">
        <v>244</v>
      </c>
      <c r="E15" s="131">
        <v>637</v>
      </c>
      <c r="F15" s="131"/>
      <c r="G15" s="93" t="s">
        <v>53</v>
      </c>
      <c r="H15" s="106">
        <v>0</v>
      </c>
      <c r="I15" s="68">
        <v>0</v>
      </c>
      <c r="J15" s="92">
        <v>0</v>
      </c>
      <c r="K15" s="92">
        <v>0</v>
      </c>
      <c r="L15" s="92">
        <v>0</v>
      </c>
      <c r="M15" s="92">
        <v>0</v>
      </c>
      <c r="N15" s="92">
        <v>0</v>
      </c>
    </row>
    <row r="16" spans="2:14" x14ac:dyDescent="0.25">
      <c r="B16" s="321"/>
      <c r="C16" s="322"/>
      <c r="D16" s="94"/>
      <c r="E16" s="94"/>
      <c r="F16" s="94"/>
      <c r="G16" s="94"/>
      <c r="H16" s="116"/>
      <c r="I16" s="209"/>
    </row>
    <row r="17" spans="2:14" x14ac:dyDescent="0.25">
      <c r="B17" s="1022" t="s">
        <v>106</v>
      </c>
      <c r="C17" s="1023"/>
      <c r="D17" s="1023"/>
      <c r="E17" s="1023"/>
      <c r="F17" s="1023"/>
      <c r="G17" s="1023"/>
      <c r="H17" s="527"/>
      <c r="I17" s="450"/>
      <c r="J17" s="73"/>
      <c r="K17" s="73"/>
      <c r="L17" s="73"/>
      <c r="M17" s="73"/>
      <c r="N17" s="73"/>
    </row>
    <row r="18" spans="2:14" ht="45" x14ac:dyDescent="0.25">
      <c r="B18" s="239" t="s">
        <v>200</v>
      </c>
      <c r="C18" s="240" t="s">
        <v>201</v>
      </c>
      <c r="D18" s="241" t="s">
        <v>202</v>
      </c>
      <c r="E18" s="241" t="s">
        <v>203</v>
      </c>
      <c r="F18" s="241" t="s">
        <v>228</v>
      </c>
      <c r="G18" s="241" t="s">
        <v>205</v>
      </c>
      <c r="H18" s="379">
        <f t="shared" ref="H18" si="11">SUM(H22)</f>
        <v>33074.71</v>
      </c>
      <c r="I18" s="504">
        <f>SUM(I19:I22)</f>
        <v>30947.16</v>
      </c>
      <c r="J18" s="385">
        <f>SUM(J19:J22)</f>
        <v>56560</v>
      </c>
      <c r="K18" s="385">
        <f>SUM(K19:K22)</f>
        <v>56560</v>
      </c>
      <c r="L18" s="385">
        <f>SUM(L19:L22)</f>
        <v>35000</v>
      </c>
      <c r="M18" s="385">
        <f t="shared" ref="M18:N18" si="12">SUM(M19:M22)</f>
        <v>25000</v>
      </c>
      <c r="N18" s="379">
        <f t="shared" si="12"/>
        <v>23000</v>
      </c>
    </row>
    <row r="19" spans="2:14" ht="26.25" x14ac:dyDescent="0.25">
      <c r="B19" s="386"/>
      <c r="C19" s="363"/>
      <c r="D19" s="631" t="s">
        <v>242</v>
      </c>
      <c r="E19" s="631">
        <v>716</v>
      </c>
      <c r="F19" s="632"/>
      <c r="G19" s="633" t="s">
        <v>246</v>
      </c>
      <c r="H19" s="387"/>
      <c r="I19" s="73">
        <v>5253</v>
      </c>
      <c r="J19" s="539">
        <v>3000</v>
      </c>
      <c r="K19" s="539">
        <v>3000</v>
      </c>
      <c r="L19" s="539"/>
      <c r="M19" s="539"/>
      <c r="N19" s="539"/>
    </row>
    <row r="20" spans="2:14" x14ac:dyDescent="0.25">
      <c r="B20" s="362"/>
      <c r="C20" s="363"/>
      <c r="D20" s="634" t="s">
        <v>242</v>
      </c>
      <c r="E20" s="635">
        <v>716</v>
      </c>
      <c r="F20" s="635"/>
      <c r="G20" s="301" t="s">
        <v>365</v>
      </c>
      <c r="H20" s="387"/>
      <c r="I20" s="450"/>
      <c r="J20" s="539">
        <v>21560</v>
      </c>
      <c r="K20" s="539">
        <v>21560</v>
      </c>
      <c r="L20" s="539">
        <v>30000</v>
      </c>
      <c r="M20" s="539">
        <v>2000</v>
      </c>
      <c r="N20" s="539"/>
    </row>
    <row r="21" spans="2:14" ht="26.25" x14ac:dyDescent="0.25">
      <c r="B21" s="362"/>
      <c r="C21" s="363"/>
      <c r="D21" s="634" t="s">
        <v>244</v>
      </c>
      <c r="E21" s="635">
        <v>713</v>
      </c>
      <c r="F21" s="635"/>
      <c r="G21" s="301" t="s">
        <v>414</v>
      </c>
      <c r="H21" s="387"/>
      <c r="I21" s="450"/>
      <c r="J21" s="73">
        <v>23000</v>
      </c>
      <c r="K21" s="73">
        <v>23000</v>
      </c>
      <c r="L21" s="539"/>
      <c r="M21" s="539"/>
      <c r="N21" s="539"/>
    </row>
    <row r="22" spans="2:14" x14ac:dyDescent="0.25">
      <c r="B22" s="362"/>
      <c r="C22" s="363"/>
      <c r="D22" s="634" t="s">
        <v>244</v>
      </c>
      <c r="E22" s="635">
        <v>717</v>
      </c>
      <c r="F22" s="635"/>
      <c r="G22" s="633" t="s">
        <v>112</v>
      </c>
      <c r="H22" s="73">
        <v>33074.71</v>
      </c>
      <c r="I22" s="73">
        <v>25694.16</v>
      </c>
      <c r="J22" s="73">
        <v>9000</v>
      </c>
      <c r="K22" s="73">
        <v>9000</v>
      </c>
      <c r="L22" s="539">
        <v>5000</v>
      </c>
      <c r="M22" s="539">
        <v>23000</v>
      </c>
      <c r="N22" s="539">
        <v>23000</v>
      </c>
    </row>
    <row r="23" spans="2:14" x14ac:dyDescent="0.25">
      <c r="H23" s="309"/>
      <c r="I23" s="854"/>
    </row>
    <row r="24" spans="2:14" ht="15.75" x14ac:dyDescent="0.25">
      <c r="B24" s="1016" t="s">
        <v>225</v>
      </c>
      <c r="C24" s="1017"/>
      <c r="D24" s="1017"/>
      <c r="E24" s="1017"/>
      <c r="F24" s="1017"/>
      <c r="G24" s="1017"/>
      <c r="H24" s="246">
        <f>H5+H18</f>
        <v>92316.47</v>
      </c>
      <c r="I24" s="246">
        <f>I5+I18</f>
        <v>95488.62</v>
      </c>
      <c r="J24" s="246">
        <f>J5+J18</f>
        <v>152722</v>
      </c>
      <c r="K24" s="246">
        <f>K5+K18</f>
        <v>152722</v>
      </c>
      <c r="L24" s="246">
        <f t="shared" ref="L24:N24" si="13">L5+L18</f>
        <v>103005</v>
      </c>
      <c r="M24" s="246">
        <f t="shared" si="13"/>
        <v>85600</v>
      </c>
      <c r="N24" s="246">
        <f t="shared" si="13"/>
        <v>82600</v>
      </c>
    </row>
  </sheetData>
  <mergeCells count="5">
    <mergeCell ref="B24:G24"/>
    <mergeCell ref="B3:G3"/>
    <mergeCell ref="D6:G6"/>
    <mergeCell ref="D10:G10"/>
    <mergeCell ref="B17:G1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"/>
  <sheetViews>
    <sheetView workbookViewId="0">
      <selection activeCell="L15" sqref="L15"/>
    </sheetView>
  </sheetViews>
  <sheetFormatPr defaultRowHeight="16.5" customHeight="1" x14ac:dyDescent="0.25"/>
  <cols>
    <col min="1" max="1" width="1" customWidth="1"/>
    <col min="2" max="2" width="3.5703125" customWidth="1"/>
    <col min="3" max="3" width="5.5703125" customWidth="1"/>
    <col min="4" max="4" width="5.28515625" customWidth="1"/>
    <col min="5" max="5" width="6.85546875" customWidth="1"/>
    <col min="6" max="6" width="7" customWidth="1"/>
    <col min="7" max="7" width="22.5703125" customWidth="1"/>
    <col min="8" max="8" width="10.28515625" style="7" customWidth="1"/>
    <col min="9" max="9" width="11.140625" style="7" customWidth="1"/>
    <col min="10" max="10" width="12.140625" customWidth="1"/>
    <col min="11" max="12" width="11.28515625" customWidth="1"/>
    <col min="255" max="255" width="1" customWidth="1"/>
    <col min="256" max="256" width="3.5703125" customWidth="1"/>
    <col min="257" max="257" width="5.5703125" customWidth="1"/>
    <col min="258" max="258" width="5.28515625" customWidth="1"/>
    <col min="259" max="259" width="6.85546875" customWidth="1"/>
    <col min="260" max="260" width="7" customWidth="1"/>
    <col min="261" max="261" width="22.5703125" customWidth="1"/>
    <col min="262" max="262" width="10.28515625" customWidth="1"/>
    <col min="263" max="263" width="0" hidden="1" customWidth="1"/>
    <col min="264" max="264" width="10.140625" customWidth="1"/>
    <col min="265" max="265" width="9.28515625" bestFit="1" customWidth="1"/>
    <col min="266" max="266" width="10.140625" customWidth="1"/>
    <col min="267" max="267" width="10.28515625" customWidth="1"/>
    <col min="511" max="511" width="1" customWidth="1"/>
    <col min="512" max="512" width="3.5703125" customWidth="1"/>
    <col min="513" max="513" width="5.5703125" customWidth="1"/>
    <col min="514" max="514" width="5.28515625" customWidth="1"/>
    <col min="515" max="515" width="6.85546875" customWidth="1"/>
    <col min="516" max="516" width="7" customWidth="1"/>
    <col min="517" max="517" width="22.5703125" customWidth="1"/>
    <col min="518" max="518" width="10.28515625" customWidth="1"/>
    <col min="519" max="519" width="0" hidden="1" customWidth="1"/>
    <col min="520" max="520" width="10.140625" customWidth="1"/>
    <col min="521" max="521" width="9.28515625" bestFit="1" customWidth="1"/>
    <col min="522" max="522" width="10.140625" customWidth="1"/>
    <col min="523" max="523" width="10.28515625" customWidth="1"/>
    <col min="767" max="767" width="1" customWidth="1"/>
    <col min="768" max="768" width="3.5703125" customWidth="1"/>
    <col min="769" max="769" width="5.5703125" customWidth="1"/>
    <col min="770" max="770" width="5.28515625" customWidth="1"/>
    <col min="771" max="771" width="6.85546875" customWidth="1"/>
    <col min="772" max="772" width="7" customWidth="1"/>
    <col min="773" max="773" width="22.5703125" customWidth="1"/>
    <col min="774" max="774" width="10.28515625" customWidth="1"/>
    <col min="775" max="775" width="0" hidden="1" customWidth="1"/>
    <col min="776" max="776" width="10.140625" customWidth="1"/>
    <col min="777" max="777" width="9.28515625" bestFit="1" customWidth="1"/>
    <col min="778" max="778" width="10.140625" customWidth="1"/>
    <col min="779" max="779" width="10.28515625" customWidth="1"/>
    <col min="1023" max="1023" width="1" customWidth="1"/>
    <col min="1024" max="1024" width="3.5703125" customWidth="1"/>
    <col min="1025" max="1025" width="5.5703125" customWidth="1"/>
    <col min="1026" max="1026" width="5.28515625" customWidth="1"/>
    <col min="1027" max="1027" width="6.85546875" customWidth="1"/>
    <col min="1028" max="1028" width="7" customWidth="1"/>
    <col min="1029" max="1029" width="22.5703125" customWidth="1"/>
    <col min="1030" max="1030" width="10.28515625" customWidth="1"/>
    <col min="1031" max="1031" width="0" hidden="1" customWidth="1"/>
    <col min="1032" max="1032" width="10.140625" customWidth="1"/>
    <col min="1033" max="1033" width="9.28515625" bestFit="1" customWidth="1"/>
    <col min="1034" max="1034" width="10.140625" customWidth="1"/>
    <col min="1035" max="1035" width="10.28515625" customWidth="1"/>
    <col min="1279" max="1279" width="1" customWidth="1"/>
    <col min="1280" max="1280" width="3.5703125" customWidth="1"/>
    <col min="1281" max="1281" width="5.5703125" customWidth="1"/>
    <col min="1282" max="1282" width="5.28515625" customWidth="1"/>
    <col min="1283" max="1283" width="6.85546875" customWidth="1"/>
    <col min="1284" max="1284" width="7" customWidth="1"/>
    <col min="1285" max="1285" width="22.5703125" customWidth="1"/>
    <col min="1286" max="1286" width="10.28515625" customWidth="1"/>
    <col min="1287" max="1287" width="0" hidden="1" customWidth="1"/>
    <col min="1288" max="1288" width="10.140625" customWidth="1"/>
    <col min="1289" max="1289" width="9.28515625" bestFit="1" customWidth="1"/>
    <col min="1290" max="1290" width="10.140625" customWidth="1"/>
    <col min="1291" max="1291" width="10.28515625" customWidth="1"/>
    <col min="1535" max="1535" width="1" customWidth="1"/>
    <col min="1536" max="1536" width="3.5703125" customWidth="1"/>
    <col min="1537" max="1537" width="5.5703125" customWidth="1"/>
    <col min="1538" max="1538" width="5.28515625" customWidth="1"/>
    <col min="1539" max="1539" width="6.85546875" customWidth="1"/>
    <col min="1540" max="1540" width="7" customWidth="1"/>
    <col min="1541" max="1541" width="22.5703125" customWidth="1"/>
    <col min="1542" max="1542" width="10.28515625" customWidth="1"/>
    <col min="1543" max="1543" width="0" hidden="1" customWidth="1"/>
    <col min="1544" max="1544" width="10.140625" customWidth="1"/>
    <col min="1545" max="1545" width="9.28515625" bestFit="1" customWidth="1"/>
    <col min="1546" max="1546" width="10.140625" customWidth="1"/>
    <col min="1547" max="1547" width="10.28515625" customWidth="1"/>
    <col min="1791" max="1791" width="1" customWidth="1"/>
    <col min="1792" max="1792" width="3.5703125" customWidth="1"/>
    <col min="1793" max="1793" width="5.5703125" customWidth="1"/>
    <col min="1794" max="1794" width="5.28515625" customWidth="1"/>
    <col min="1795" max="1795" width="6.85546875" customWidth="1"/>
    <col min="1796" max="1796" width="7" customWidth="1"/>
    <col min="1797" max="1797" width="22.5703125" customWidth="1"/>
    <col min="1798" max="1798" width="10.28515625" customWidth="1"/>
    <col min="1799" max="1799" width="0" hidden="1" customWidth="1"/>
    <col min="1800" max="1800" width="10.140625" customWidth="1"/>
    <col min="1801" max="1801" width="9.28515625" bestFit="1" customWidth="1"/>
    <col min="1802" max="1802" width="10.140625" customWidth="1"/>
    <col min="1803" max="1803" width="10.28515625" customWidth="1"/>
    <col min="2047" max="2047" width="1" customWidth="1"/>
    <col min="2048" max="2048" width="3.5703125" customWidth="1"/>
    <col min="2049" max="2049" width="5.5703125" customWidth="1"/>
    <col min="2050" max="2050" width="5.28515625" customWidth="1"/>
    <col min="2051" max="2051" width="6.85546875" customWidth="1"/>
    <col min="2052" max="2052" width="7" customWidth="1"/>
    <col min="2053" max="2053" width="22.5703125" customWidth="1"/>
    <col min="2054" max="2054" width="10.28515625" customWidth="1"/>
    <col min="2055" max="2055" width="0" hidden="1" customWidth="1"/>
    <col min="2056" max="2056" width="10.140625" customWidth="1"/>
    <col min="2057" max="2057" width="9.28515625" bestFit="1" customWidth="1"/>
    <col min="2058" max="2058" width="10.140625" customWidth="1"/>
    <col min="2059" max="2059" width="10.28515625" customWidth="1"/>
    <col min="2303" max="2303" width="1" customWidth="1"/>
    <col min="2304" max="2304" width="3.5703125" customWidth="1"/>
    <col min="2305" max="2305" width="5.5703125" customWidth="1"/>
    <col min="2306" max="2306" width="5.28515625" customWidth="1"/>
    <col min="2307" max="2307" width="6.85546875" customWidth="1"/>
    <col min="2308" max="2308" width="7" customWidth="1"/>
    <col min="2309" max="2309" width="22.5703125" customWidth="1"/>
    <col min="2310" max="2310" width="10.28515625" customWidth="1"/>
    <col min="2311" max="2311" width="0" hidden="1" customWidth="1"/>
    <col min="2312" max="2312" width="10.140625" customWidth="1"/>
    <col min="2313" max="2313" width="9.28515625" bestFit="1" customWidth="1"/>
    <col min="2314" max="2314" width="10.140625" customWidth="1"/>
    <col min="2315" max="2315" width="10.28515625" customWidth="1"/>
    <col min="2559" max="2559" width="1" customWidth="1"/>
    <col min="2560" max="2560" width="3.5703125" customWidth="1"/>
    <col min="2561" max="2561" width="5.5703125" customWidth="1"/>
    <col min="2562" max="2562" width="5.28515625" customWidth="1"/>
    <col min="2563" max="2563" width="6.85546875" customWidth="1"/>
    <col min="2564" max="2564" width="7" customWidth="1"/>
    <col min="2565" max="2565" width="22.5703125" customWidth="1"/>
    <col min="2566" max="2566" width="10.28515625" customWidth="1"/>
    <col min="2567" max="2567" width="0" hidden="1" customWidth="1"/>
    <col min="2568" max="2568" width="10.140625" customWidth="1"/>
    <col min="2569" max="2569" width="9.28515625" bestFit="1" customWidth="1"/>
    <col min="2570" max="2570" width="10.140625" customWidth="1"/>
    <col min="2571" max="2571" width="10.28515625" customWidth="1"/>
    <col min="2815" max="2815" width="1" customWidth="1"/>
    <col min="2816" max="2816" width="3.5703125" customWidth="1"/>
    <col min="2817" max="2817" width="5.5703125" customWidth="1"/>
    <col min="2818" max="2818" width="5.28515625" customWidth="1"/>
    <col min="2819" max="2819" width="6.85546875" customWidth="1"/>
    <col min="2820" max="2820" width="7" customWidth="1"/>
    <col min="2821" max="2821" width="22.5703125" customWidth="1"/>
    <col min="2822" max="2822" width="10.28515625" customWidth="1"/>
    <col min="2823" max="2823" width="0" hidden="1" customWidth="1"/>
    <col min="2824" max="2824" width="10.140625" customWidth="1"/>
    <col min="2825" max="2825" width="9.28515625" bestFit="1" customWidth="1"/>
    <col min="2826" max="2826" width="10.140625" customWidth="1"/>
    <col min="2827" max="2827" width="10.28515625" customWidth="1"/>
    <col min="3071" max="3071" width="1" customWidth="1"/>
    <col min="3072" max="3072" width="3.5703125" customWidth="1"/>
    <col min="3073" max="3073" width="5.5703125" customWidth="1"/>
    <col min="3074" max="3074" width="5.28515625" customWidth="1"/>
    <col min="3075" max="3075" width="6.85546875" customWidth="1"/>
    <col min="3076" max="3076" width="7" customWidth="1"/>
    <col min="3077" max="3077" width="22.5703125" customWidth="1"/>
    <col min="3078" max="3078" width="10.28515625" customWidth="1"/>
    <col min="3079" max="3079" width="0" hidden="1" customWidth="1"/>
    <col min="3080" max="3080" width="10.140625" customWidth="1"/>
    <col min="3081" max="3081" width="9.28515625" bestFit="1" customWidth="1"/>
    <col min="3082" max="3082" width="10.140625" customWidth="1"/>
    <col min="3083" max="3083" width="10.28515625" customWidth="1"/>
    <col min="3327" max="3327" width="1" customWidth="1"/>
    <col min="3328" max="3328" width="3.5703125" customWidth="1"/>
    <col min="3329" max="3329" width="5.5703125" customWidth="1"/>
    <col min="3330" max="3330" width="5.28515625" customWidth="1"/>
    <col min="3331" max="3331" width="6.85546875" customWidth="1"/>
    <col min="3332" max="3332" width="7" customWidth="1"/>
    <col min="3333" max="3333" width="22.5703125" customWidth="1"/>
    <col min="3334" max="3334" width="10.28515625" customWidth="1"/>
    <col min="3335" max="3335" width="0" hidden="1" customWidth="1"/>
    <col min="3336" max="3336" width="10.140625" customWidth="1"/>
    <col min="3337" max="3337" width="9.28515625" bestFit="1" customWidth="1"/>
    <col min="3338" max="3338" width="10.140625" customWidth="1"/>
    <col min="3339" max="3339" width="10.28515625" customWidth="1"/>
    <col min="3583" max="3583" width="1" customWidth="1"/>
    <col min="3584" max="3584" width="3.5703125" customWidth="1"/>
    <col min="3585" max="3585" width="5.5703125" customWidth="1"/>
    <col min="3586" max="3586" width="5.28515625" customWidth="1"/>
    <col min="3587" max="3587" width="6.85546875" customWidth="1"/>
    <col min="3588" max="3588" width="7" customWidth="1"/>
    <col min="3589" max="3589" width="22.5703125" customWidth="1"/>
    <col min="3590" max="3590" width="10.28515625" customWidth="1"/>
    <col min="3591" max="3591" width="0" hidden="1" customWidth="1"/>
    <col min="3592" max="3592" width="10.140625" customWidth="1"/>
    <col min="3593" max="3593" width="9.28515625" bestFit="1" customWidth="1"/>
    <col min="3594" max="3594" width="10.140625" customWidth="1"/>
    <col min="3595" max="3595" width="10.28515625" customWidth="1"/>
    <col min="3839" max="3839" width="1" customWidth="1"/>
    <col min="3840" max="3840" width="3.5703125" customWidth="1"/>
    <col min="3841" max="3841" width="5.5703125" customWidth="1"/>
    <col min="3842" max="3842" width="5.28515625" customWidth="1"/>
    <col min="3843" max="3843" width="6.85546875" customWidth="1"/>
    <col min="3844" max="3844" width="7" customWidth="1"/>
    <col min="3845" max="3845" width="22.5703125" customWidth="1"/>
    <col min="3846" max="3846" width="10.28515625" customWidth="1"/>
    <col min="3847" max="3847" width="0" hidden="1" customWidth="1"/>
    <col min="3848" max="3848" width="10.140625" customWidth="1"/>
    <col min="3849" max="3849" width="9.28515625" bestFit="1" customWidth="1"/>
    <col min="3850" max="3850" width="10.140625" customWidth="1"/>
    <col min="3851" max="3851" width="10.28515625" customWidth="1"/>
    <col min="4095" max="4095" width="1" customWidth="1"/>
    <col min="4096" max="4096" width="3.5703125" customWidth="1"/>
    <col min="4097" max="4097" width="5.5703125" customWidth="1"/>
    <col min="4098" max="4098" width="5.28515625" customWidth="1"/>
    <col min="4099" max="4099" width="6.85546875" customWidth="1"/>
    <col min="4100" max="4100" width="7" customWidth="1"/>
    <col min="4101" max="4101" width="22.5703125" customWidth="1"/>
    <col min="4102" max="4102" width="10.28515625" customWidth="1"/>
    <col min="4103" max="4103" width="0" hidden="1" customWidth="1"/>
    <col min="4104" max="4104" width="10.140625" customWidth="1"/>
    <col min="4105" max="4105" width="9.28515625" bestFit="1" customWidth="1"/>
    <col min="4106" max="4106" width="10.140625" customWidth="1"/>
    <col min="4107" max="4107" width="10.28515625" customWidth="1"/>
    <col min="4351" max="4351" width="1" customWidth="1"/>
    <col min="4352" max="4352" width="3.5703125" customWidth="1"/>
    <col min="4353" max="4353" width="5.5703125" customWidth="1"/>
    <col min="4354" max="4354" width="5.28515625" customWidth="1"/>
    <col min="4355" max="4355" width="6.85546875" customWidth="1"/>
    <col min="4356" max="4356" width="7" customWidth="1"/>
    <col min="4357" max="4357" width="22.5703125" customWidth="1"/>
    <col min="4358" max="4358" width="10.28515625" customWidth="1"/>
    <col min="4359" max="4359" width="0" hidden="1" customWidth="1"/>
    <col min="4360" max="4360" width="10.140625" customWidth="1"/>
    <col min="4361" max="4361" width="9.28515625" bestFit="1" customWidth="1"/>
    <col min="4362" max="4362" width="10.140625" customWidth="1"/>
    <col min="4363" max="4363" width="10.28515625" customWidth="1"/>
    <col min="4607" max="4607" width="1" customWidth="1"/>
    <col min="4608" max="4608" width="3.5703125" customWidth="1"/>
    <col min="4609" max="4609" width="5.5703125" customWidth="1"/>
    <col min="4610" max="4610" width="5.28515625" customWidth="1"/>
    <col min="4611" max="4611" width="6.85546875" customWidth="1"/>
    <col min="4612" max="4612" width="7" customWidth="1"/>
    <col min="4613" max="4613" width="22.5703125" customWidth="1"/>
    <col min="4614" max="4614" width="10.28515625" customWidth="1"/>
    <col min="4615" max="4615" width="0" hidden="1" customWidth="1"/>
    <col min="4616" max="4616" width="10.140625" customWidth="1"/>
    <col min="4617" max="4617" width="9.28515625" bestFit="1" customWidth="1"/>
    <col min="4618" max="4618" width="10.140625" customWidth="1"/>
    <col min="4619" max="4619" width="10.28515625" customWidth="1"/>
    <col min="4863" max="4863" width="1" customWidth="1"/>
    <col min="4864" max="4864" width="3.5703125" customWidth="1"/>
    <col min="4865" max="4865" width="5.5703125" customWidth="1"/>
    <col min="4866" max="4866" width="5.28515625" customWidth="1"/>
    <col min="4867" max="4867" width="6.85546875" customWidth="1"/>
    <col min="4868" max="4868" width="7" customWidth="1"/>
    <col min="4869" max="4869" width="22.5703125" customWidth="1"/>
    <col min="4870" max="4870" width="10.28515625" customWidth="1"/>
    <col min="4871" max="4871" width="0" hidden="1" customWidth="1"/>
    <col min="4872" max="4872" width="10.140625" customWidth="1"/>
    <col min="4873" max="4873" width="9.28515625" bestFit="1" customWidth="1"/>
    <col min="4874" max="4874" width="10.140625" customWidth="1"/>
    <col min="4875" max="4875" width="10.28515625" customWidth="1"/>
    <col min="5119" max="5119" width="1" customWidth="1"/>
    <col min="5120" max="5120" width="3.5703125" customWidth="1"/>
    <col min="5121" max="5121" width="5.5703125" customWidth="1"/>
    <col min="5122" max="5122" width="5.28515625" customWidth="1"/>
    <col min="5123" max="5123" width="6.85546875" customWidth="1"/>
    <col min="5124" max="5124" width="7" customWidth="1"/>
    <col min="5125" max="5125" width="22.5703125" customWidth="1"/>
    <col min="5126" max="5126" width="10.28515625" customWidth="1"/>
    <col min="5127" max="5127" width="0" hidden="1" customWidth="1"/>
    <col min="5128" max="5128" width="10.140625" customWidth="1"/>
    <col min="5129" max="5129" width="9.28515625" bestFit="1" customWidth="1"/>
    <col min="5130" max="5130" width="10.140625" customWidth="1"/>
    <col min="5131" max="5131" width="10.28515625" customWidth="1"/>
    <col min="5375" max="5375" width="1" customWidth="1"/>
    <col min="5376" max="5376" width="3.5703125" customWidth="1"/>
    <col min="5377" max="5377" width="5.5703125" customWidth="1"/>
    <col min="5378" max="5378" width="5.28515625" customWidth="1"/>
    <col min="5379" max="5379" width="6.85546875" customWidth="1"/>
    <col min="5380" max="5380" width="7" customWidth="1"/>
    <col min="5381" max="5381" width="22.5703125" customWidth="1"/>
    <col min="5382" max="5382" width="10.28515625" customWidth="1"/>
    <col min="5383" max="5383" width="0" hidden="1" customWidth="1"/>
    <col min="5384" max="5384" width="10.140625" customWidth="1"/>
    <col min="5385" max="5385" width="9.28515625" bestFit="1" customWidth="1"/>
    <col min="5386" max="5386" width="10.140625" customWidth="1"/>
    <col min="5387" max="5387" width="10.28515625" customWidth="1"/>
    <col min="5631" max="5631" width="1" customWidth="1"/>
    <col min="5632" max="5632" width="3.5703125" customWidth="1"/>
    <col min="5633" max="5633" width="5.5703125" customWidth="1"/>
    <col min="5634" max="5634" width="5.28515625" customWidth="1"/>
    <col min="5635" max="5635" width="6.85546875" customWidth="1"/>
    <col min="5636" max="5636" width="7" customWidth="1"/>
    <col min="5637" max="5637" width="22.5703125" customWidth="1"/>
    <col min="5638" max="5638" width="10.28515625" customWidth="1"/>
    <col min="5639" max="5639" width="0" hidden="1" customWidth="1"/>
    <col min="5640" max="5640" width="10.140625" customWidth="1"/>
    <col min="5641" max="5641" width="9.28515625" bestFit="1" customWidth="1"/>
    <col min="5642" max="5642" width="10.140625" customWidth="1"/>
    <col min="5643" max="5643" width="10.28515625" customWidth="1"/>
    <col min="5887" max="5887" width="1" customWidth="1"/>
    <col min="5888" max="5888" width="3.5703125" customWidth="1"/>
    <col min="5889" max="5889" width="5.5703125" customWidth="1"/>
    <col min="5890" max="5890" width="5.28515625" customWidth="1"/>
    <col min="5891" max="5891" width="6.85546875" customWidth="1"/>
    <col min="5892" max="5892" width="7" customWidth="1"/>
    <col min="5893" max="5893" width="22.5703125" customWidth="1"/>
    <col min="5894" max="5894" width="10.28515625" customWidth="1"/>
    <col min="5895" max="5895" width="0" hidden="1" customWidth="1"/>
    <col min="5896" max="5896" width="10.140625" customWidth="1"/>
    <col min="5897" max="5897" width="9.28515625" bestFit="1" customWidth="1"/>
    <col min="5898" max="5898" width="10.140625" customWidth="1"/>
    <col min="5899" max="5899" width="10.28515625" customWidth="1"/>
    <col min="6143" max="6143" width="1" customWidth="1"/>
    <col min="6144" max="6144" width="3.5703125" customWidth="1"/>
    <col min="6145" max="6145" width="5.5703125" customWidth="1"/>
    <col min="6146" max="6146" width="5.28515625" customWidth="1"/>
    <col min="6147" max="6147" width="6.85546875" customWidth="1"/>
    <col min="6148" max="6148" width="7" customWidth="1"/>
    <col min="6149" max="6149" width="22.5703125" customWidth="1"/>
    <col min="6150" max="6150" width="10.28515625" customWidth="1"/>
    <col min="6151" max="6151" width="0" hidden="1" customWidth="1"/>
    <col min="6152" max="6152" width="10.140625" customWidth="1"/>
    <col min="6153" max="6153" width="9.28515625" bestFit="1" customWidth="1"/>
    <col min="6154" max="6154" width="10.140625" customWidth="1"/>
    <col min="6155" max="6155" width="10.28515625" customWidth="1"/>
    <col min="6399" max="6399" width="1" customWidth="1"/>
    <col min="6400" max="6400" width="3.5703125" customWidth="1"/>
    <col min="6401" max="6401" width="5.5703125" customWidth="1"/>
    <col min="6402" max="6402" width="5.28515625" customWidth="1"/>
    <col min="6403" max="6403" width="6.85546875" customWidth="1"/>
    <col min="6404" max="6404" width="7" customWidth="1"/>
    <col min="6405" max="6405" width="22.5703125" customWidth="1"/>
    <col min="6406" max="6406" width="10.28515625" customWidth="1"/>
    <col min="6407" max="6407" width="0" hidden="1" customWidth="1"/>
    <col min="6408" max="6408" width="10.140625" customWidth="1"/>
    <col min="6409" max="6409" width="9.28515625" bestFit="1" customWidth="1"/>
    <col min="6410" max="6410" width="10.140625" customWidth="1"/>
    <col min="6411" max="6411" width="10.28515625" customWidth="1"/>
    <col min="6655" max="6655" width="1" customWidth="1"/>
    <col min="6656" max="6656" width="3.5703125" customWidth="1"/>
    <col min="6657" max="6657" width="5.5703125" customWidth="1"/>
    <col min="6658" max="6658" width="5.28515625" customWidth="1"/>
    <col min="6659" max="6659" width="6.85546875" customWidth="1"/>
    <col min="6660" max="6660" width="7" customWidth="1"/>
    <col min="6661" max="6661" width="22.5703125" customWidth="1"/>
    <col min="6662" max="6662" width="10.28515625" customWidth="1"/>
    <col min="6663" max="6663" width="0" hidden="1" customWidth="1"/>
    <col min="6664" max="6664" width="10.140625" customWidth="1"/>
    <col min="6665" max="6665" width="9.28515625" bestFit="1" customWidth="1"/>
    <col min="6666" max="6666" width="10.140625" customWidth="1"/>
    <col min="6667" max="6667" width="10.28515625" customWidth="1"/>
    <col min="6911" max="6911" width="1" customWidth="1"/>
    <col min="6912" max="6912" width="3.5703125" customWidth="1"/>
    <col min="6913" max="6913" width="5.5703125" customWidth="1"/>
    <col min="6914" max="6914" width="5.28515625" customWidth="1"/>
    <col min="6915" max="6915" width="6.85546875" customWidth="1"/>
    <col min="6916" max="6916" width="7" customWidth="1"/>
    <col min="6917" max="6917" width="22.5703125" customWidth="1"/>
    <col min="6918" max="6918" width="10.28515625" customWidth="1"/>
    <col min="6919" max="6919" width="0" hidden="1" customWidth="1"/>
    <col min="6920" max="6920" width="10.140625" customWidth="1"/>
    <col min="6921" max="6921" width="9.28515625" bestFit="1" customWidth="1"/>
    <col min="6922" max="6922" width="10.140625" customWidth="1"/>
    <col min="6923" max="6923" width="10.28515625" customWidth="1"/>
    <col min="7167" max="7167" width="1" customWidth="1"/>
    <col min="7168" max="7168" width="3.5703125" customWidth="1"/>
    <col min="7169" max="7169" width="5.5703125" customWidth="1"/>
    <col min="7170" max="7170" width="5.28515625" customWidth="1"/>
    <col min="7171" max="7171" width="6.85546875" customWidth="1"/>
    <col min="7172" max="7172" width="7" customWidth="1"/>
    <col min="7173" max="7173" width="22.5703125" customWidth="1"/>
    <col min="7174" max="7174" width="10.28515625" customWidth="1"/>
    <col min="7175" max="7175" width="0" hidden="1" customWidth="1"/>
    <col min="7176" max="7176" width="10.140625" customWidth="1"/>
    <col min="7177" max="7177" width="9.28515625" bestFit="1" customWidth="1"/>
    <col min="7178" max="7178" width="10.140625" customWidth="1"/>
    <col min="7179" max="7179" width="10.28515625" customWidth="1"/>
    <col min="7423" max="7423" width="1" customWidth="1"/>
    <col min="7424" max="7424" width="3.5703125" customWidth="1"/>
    <col min="7425" max="7425" width="5.5703125" customWidth="1"/>
    <col min="7426" max="7426" width="5.28515625" customWidth="1"/>
    <col min="7427" max="7427" width="6.85546875" customWidth="1"/>
    <col min="7428" max="7428" width="7" customWidth="1"/>
    <col min="7429" max="7429" width="22.5703125" customWidth="1"/>
    <col min="7430" max="7430" width="10.28515625" customWidth="1"/>
    <col min="7431" max="7431" width="0" hidden="1" customWidth="1"/>
    <col min="7432" max="7432" width="10.140625" customWidth="1"/>
    <col min="7433" max="7433" width="9.28515625" bestFit="1" customWidth="1"/>
    <col min="7434" max="7434" width="10.140625" customWidth="1"/>
    <col min="7435" max="7435" width="10.28515625" customWidth="1"/>
    <col min="7679" max="7679" width="1" customWidth="1"/>
    <col min="7680" max="7680" width="3.5703125" customWidth="1"/>
    <col min="7681" max="7681" width="5.5703125" customWidth="1"/>
    <col min="7682" max="7682" width="5.28515625" customWidth="1"/>
    <col min="7683" max="7683" width="6.85546875" customWidth="1"/>
    <col min="7684" max="7684" width="7" customWidth="1"/>
    <col min="7685" max="7685" width="22.5703125" customWidth="1"/>
    <col min="7686" max="7686" width="10.28515625" customWidth="1"/>
    <col min="7687" max="7687" width="0" hidden="1" customWidth="1"/>
    <col min="7688" max="7688" width="10.140625" customWidth="1"/>
    <col min="7689" max="7689" width="9.28515625" bestFit="1" customWidth="1"/>
    <col min="7690" max="7690" width="10.140625" customWidth="1"/>
    <col min="7691" max="7691" width="10.28515625" customWidth="1"/>
    <col min="7935" max="7935" width="1" customWidth="1"/>
    <col min="7936" max="7936" width="3.5703125" customWidth="1"/>
    <col min="7937" max="7937" width="5.5703125" customWidth="1"/>
    <col min="7938" max="7938" width="5.28515625" customWidth="1"/>
    <col min="7939" max="7939" width="6.85546875" customWidth="1"/>
    <col min="7940" max="7940" width="7" customWidth="1"/>
    <col min="7941" max="7941" width="22.5703125" customWidth="1"/>
    <col min="7942" max="7942" width="10.28515625" customWidth="1"/>
    <col min="7943" max="7943" width="0" hidden="1" customWidth="1"/>
    <col min="7944" max="7944" width="10.140625" customWidth="1"/>
    <col min="7945" max="7945" width="9.28515625" bestFit="1" customWidth="1"/>
    <col min="7946" max="7946" width="10.140625" customWidth="1"/>
    <col min="7947" max="7947" width="10.28515625" customWidth="1"/>
    <col min="8191" max="8191" width="1" customWidth="1"/>
    <col min="8192" max="8192" width="3.5703125" customWidth="1"/>
    <col min="8193" max="8193" width="5.5703125" customWidth="1"/>
    <col min="8194" max="8194" width="5.28515625" customWidth="1"/>
    <col min="8195" max="8195" width="6.85546875" customWidth="1"/>
    <col min="8196" max="8196" width="7" customWidth="1"/>
    <col min="8197" max="8197" width="22.5703125" customWidth="1"/>
    <col min="8198" max="8198" width="10.28515625" customWidth="1"/>
    <col min="8199" max="8199" width="0" hidden="1" customWidth="1"/>
    <col min="8200" max="8200" width="10.140625" customWidth="1"/>
    <col min="8201" max="8201" width="9.28515625" bestFit="1" customWidth="1"/>
    <col min="8202" max="8202" width="10.140625" customWidth="1"/>
    <col min="8203" max="8203" width="10.28515625" customWidth="1"/>
    <col min="8447" max="8447" width="1" customWidth="1"/>
    <col min="8448" max="8448" width="3.5703125" customWidth="1"/>
    <col min="8449" max="8449" width="5.5703125" customWidth="1"/>
    <col min="8450" max="8450" width="5.28515625" customWidth="1"/>
    <col min="8451" max="8451" width="6.85546875" customWidth="1"/>
    <col min="8452" max="8452" width="7" customWidth="1"/>
    <col min="8453" max="8453" width="22.5703125" customWidth="1"/>
    <col min="8454" max="8454" width="10.28515625" customWidth="1"/>
    <col min="8455" max="8455" width="0" hidden="1" customWidth="1"/>
    <col min="8456" max="8456" width="10.140625" customWidth="1"/>
    <col min="8457" max="8457" width="9.28515625" bestFit="1" customWidth="1"/>
    <col min="8458" max="8458" width="10.140625" customWidth="1"/>
    <col min="8459" max="8459" width="10.28515625" customWidth="1"/>
    <col min="8703" max="8703" width="1" customWidth="1"/>
    <col min="8704" max="8704" width="3.5703125" customWidth="1"/>
    <col min="8705" max="8705" width="5.5703125" customWidth="1"/>
    <col min="8706" max="8706" width="5.28515625" customWidth="1"/>
    <col min="8707" max="8707" width="6.85546875" customWidth="1"/>
    <col min="8708" max="8708" width="7" customWidth="1"/>
    <col min="8709" max="8709" width="22.5703125" customWidth="1"/>
    <col min="8710" max="8710" width="10.28515625" customWidth="1"/>
    <col min="8711" max="8711" width="0" hidden="1" customWidth="1"/>
    <col min="8712" max="8712" width="10.140625" customWidth="1"/>
    <col min="8713" max="8713" width="9.28515625" bestFit="1" customWidth="1"/>
    <col min="8714" max="8714" width="10.140625" customWidth="1"/>
    <col min="8715" max="8715" width="10.28515625" customWidth="1"/>
    <col min="8959" max="8959" width="1" customWidth="1"/>
    <col min="8960" max="8960" width="3.5703125" customWidth="1"/>
    <col min="8961" max="8961" width="5.5703125" customWidth="1"/>
    <col min="8962" max="8962" width="5.28515625" customWidth="1"/>
    <col min="8963" max="8963" width="6.85546875" customWidth="1"/>
    <col min="8964" max="8964" width="7" customWidth="1"/>
    <col min="8965" max="8965" width="22.5703125" customWidth="1"/>
    <col min="8966" max="8966" width="10.28515625" customWidth="1"/>
    <col min="8967" max="8967" width="0" hidden="1" customWidth="1"/>
    <col min="8968" max="8968" width="10.140625" customWidth="1"/>
    <col min="8969" max="8969" width="9.28515625" bestFit="1" customWidth="1"/>
    <col min="8970" max="8970" width="10.140625" customWidth="1"/>
    <col min="8971" max="8971" width="10.28515625" customWidth="1"/>
    <col min="9215" max="9215" width="1" customWidth="1"/>
    <col min="9216" max="9216" width="3.5703125" customWidth="1"/>
    <col min="9217" max="9217" width="5.5703125" customWidth="1"/>
    <col min="9218" max="9218" width="5.28515625" customWidth="1"/>
    <col min="9219" max="9219" width="6.85546875" customWidth="1"/>
    <col min="9220" max="9220" width="7" customWidth="1"/>
    <col min="9221" max="9221" width="22.5703125" customWidth="1"/>
    <col min="9222" max="9222" width="10.28515625" customWidth="1"/>
    <col min="9223" max="9223" width="0" hidden="1" customWidth="1"/>
    <col min="9224" max="9224" width="10.140625" customWidth="1"/>
    <col min="9225" max="9225" width="9.28515625" bestFit="1" customWidth="1"/>
    <col min="9226" max="9226" width="10.140625" customWidth="1"/>
    <col min="9227" max="9227" width="10.28515625" customWidth="1"/>
    <col min="9471" max="9471" width="1" customWidth="1"/>
    <col min="9472" max="9472" width="3.5703125" customWidth="1"/>
    <col min="9473" max="9473" width="5.5703125" customWidth="1"/>
    <col min="9474" max="9474" width="5.28515625" customWidth="1"/>
    <col min="9475" max="9475" width="6.85546875" customWidth="1"/>
    <col min="9476" max="9476" width="7" customWidth="1"/>
    <col min="9477" max="9477" width="22.5703125" customWidth="1"/>
    <col min="9478" max="9478" width="10.28515625" customWidth="1"/>
    <col min="9479" max="9479" width="0" hidden="1" customWidth="1"/>
    <col min="9480" max="9480" width="10.140625" customWidth="1"/>
    <col min="9481" max="9481" width="9.28515625" bestFit="1" customWidth="1"/>
    <col min="9482" max="9482" width="10.140625" customWidth="1"/>
    <col min="9483" max="9483" width="10.28515625" customWidth="1"/>
    <col min="9727" max="9727" width="1" customWidth="1"/>
    <col min="9728" max="9728" width="3.5703125" customWidth="1"/>
    <col min="9729" max="9729" width="5.5703125" customWidth="1"/>
    <col min="9730" max="9730" width="5.28515625" customWidth="1"/>
    <col min="9731" max="9731" width="6.85546875" customWidth="1"/>
    <col min="9732" max="9732" width="7" customWidth="1"/>
    <col min="9733" max="9733" width="22.5703125" customWidth="1"/>
    <col min="9734" max="9734" width="10.28515625" customWidth="1"/>
    <col min="9735" max="9735" width="0" hidden="1" customWidth="1"/>
    <col min="9736" max="9736" width="10.140625" customWidth="1"/>
    <col min="9737" max="9737" width="9.28515625" bestFit="1" customWidth="1"/>
    <col min="9738" max="9738" width="10.140625" customWidth="1"/>
    <col min="9739" max="9739" width="10.28515625" customWidth="1"/>
    <col min="9983" max="9983" width="1" customWidth="1"/>
    <col min="9984" max="9984" width="3.5703125" customWidth="1"/>
    <col min="9985" max="9985" width="5.5703125" customWidth="1"/>
    <col min="9986" max="9986" width="5.28515625" customWidth="1"/>
    <col min="9987" max="9987" width="6.85546875" customWidth="1"/>
    <col min="9988" max="9988" width="7" customWidth="1"/>
    <col min="9989" max="9989" width="22.5703125" customWidth="1"/>
    <col min="9990" max="9990" width="10.28515625" customWidth="1"/>
    <col min="9991" max="9991" width="0" hidden="1" customWidth="1"/>
    <col min="9992" max="9992" width="10.140625" customWidth="1"/>
    <col min="9993" max="9993" width="9.28515625" bestFit="1" customWidth="1"/>
    <col min="9994" max="9994" width="10.140625" customWidth="1"/>
    <col min="9995" max="9995" width="10.28515625" customWidth="1"/>
    <col min="10239" max="10239" width="1" customWidth="1"/>
    <col min="10240" max="10240" width="3.5703125" customWidth="1"/>
    <col min="10241" max="10241" width="5.5703125" customWidth="1"/>
    <col min="10242" max="10242" width="5.28515625" customWidth="1"/>
    <col min="10243" max="10243" width="6.85546875" customWidth="1"/>
    <col min="10244" max="10244" width="7" customWidth="1"/>
    <col min="10245" max="10245" width="22.5703125" customWidth="1"/>
    <col min="10246" max="10246" width="10.28515625" customWidth="1"/>
    <col min="10247" max="10247" width="0" hidden="1" customWidth="1"/>
    <col min="10248" max="10248" width="10.140625" customWidth="1"/>
    <col min="10249" max="10249" width="9.28515625" bestFit="1" customWidth="1"/>
    <col min="10250" max="10250" width="10.140625" customWidth="1"/>
    <col min="10251" max="10251" width="10.28515625" customWidth="1"/>
    <col min="10495" max="10495" width="1" customWidth="1"/>
    <col min="10496" max="10496" width="3.5703125" customWidth="1"/>
    <col min="10497" max="10497" width="5.5703125" customWidth="1"/>
    <col min="10498" max="10498" width="5.28515625" customWidth="1"/>
    <col min="10499" max="10499" width="6.85546875" customWidth="1"/>
    <col min="10500" max="10500" width="7" customWidth="1"/>
    <col min="10501" max="10501" width="22.5703125" customWidth="1"/>
    <col min="10502" max="10502" width="10.28515625" customWidth="1"/>
    <col min="10503" max="10503" width="0" hidden="1" customWidth="1"/>
    <col min="10504" max="10504" width="10.140625" customWidth="1"/>
    <col min="10505" max="10505" width="9.28515625" bestFit="1" customWidth="1"/>
    <col min="10506" max="10506" width="10.140625" customWidth="1"/>
    <col min="10507" max="10507" width="10.28515625" customWidth="1"/>
    <col min="10751" max="10751" width="1" customWidth="1"/>
    <col min="10752" max="10752" width="3.5703125" customWidth="1"/>
    <col min="10753" max="10753" width="5.5703125" customWidth="1"/>
    <col min="10754" max="10754" width="5.28515625" customWidth="1"/>
    <col min="10755" max="10755" width="6.85546875" customWidth="1"/>
    <col min="10756" max="10756" width="7" customWidth="1"/>
    <col min="10757" max="10757" width="22.5703125" customWidth="1"/>
    <col min="10758" max="10758" width="10.28515625" customWidth="1"/>
    <col min="10759" max="10759" width="0" hidden="1" customWidth="1"/>
    <col min="10760" max="10760" width="10.140625" customWidth="1"/>
    <col min="10761" max="10761" width="9.28515625" bestFit="1" customWidth="1"/>
    <col min="10762" max="10762" width="10.140625" customWidth="1"/>
    <col min="10763" max="10763" width="10.28515625" customWidth="1"/>
    <col min="11007" max="11007" width="1" customWidth="1"/>
    <col min="11008" max="11008" width="3.5703125" customWidth="1"/>
    <col min="11009" max="11009" width="5.5703125" customWidth="1"/>
    <col min="11010" max="11010" width="5.28515625" customWidth="1"/>
    <col min="11011" max="11011" width="6.85546875" customWidth="1"/>
    <col min="11012" max="11012" width="7" customWidth="1"/>
    <col min="11013" max="11013" width="22.5703125" customWidth="1"/>
    <col min="11014" max="11014" width="10.28515625" customWidth="1"/>
    <col min="11015" max="11015" width="0" hidden="1" customWidth="1"/>
    <col min="11016" max="11016" width="10.140625" customWidth="1"/>
    <col min="11017" max="11017" width="9.28515625" bestFit="1" customWidth="1"/>
    <col min="11018" max="11018" width="10.140625" customWidth="1"/>
    <col min="11019" max="11019" width="10.28515625" customWidth="1"/>
    <col min="11263" max="11263" width="1" customWidth="1"/>
    <col min="11264" max="11264" width="3.5703125" customWidth="1"/>
    <col min="11265" max="11265" width="5.5703125" customWidth="1"/>
    <col min="11266" max="11266" width="5.28515625" customWidth="1"/>
    <col min="11267" max="11267" width="6.85546875" customWidth="1"/>
    <col min="11268" max="11268" width="7" customWidth="1"/>
    <col min="11269" max="11269" width="22.5703125" customWidth="1"/>
    <col min="11270" max="11270" width="10.28515625" customWidth="1"/>
    <col min="11271" max="11271" width="0" hidden="1" customWidth="1"/>
    <col min="11272" max="11272" width="10.140625" customWidth="1"/>
    <col min="11273" max="11273" width="9.28515625" bestFit="1" customWidth="1"/>
    <col min="11274" max="11274" width="10.140625" customWidth="1"/>
    <col min="11275" max="11275" width="10.28515625" customWidth="1"/>
    <col min="11519" max="11519" width="1" customWidth="1"/>
    <col min="11520" max="11520" width="3.5703125" customWidth="1"/>
    <col min="11521" max="11521" width="5.5703125" customWidth="1"/>
    <col min="11522" max="11522" width="5.28515625" customWidth="1"/>
    <col min="11523" max="11523" width="6.85546875" customWidth="1"/>
    <col min="11524" max="11524" width="7" customWidth="1"/>
    <col min="11525" max="11525" width="22.5703125" customWidth="1"/>
    <col min="11526" max="11526" width="10.28515625" customWidth="1"/>
    <col min="11527" max="11527" width="0" hidden="1" customWidth="1"/>
    <col min="11528" max="11528" width="10.140625" customWidth="1"/>
    <col min="11529" max="11529" width="9.28515625" bestFit="1" customWidth="1"/>
    <col min="11530" max="11530" width="10.140625" customWidth="1"/>
    <col min="11531" max="11531" width="10.28515625" customWidth="1"/>
    <col min="11775" max="11775" width="1" customWidth="1"/>
    <col min="11776" max="11776" width="3.5703125" customWidth="1"/>
    <col min="11777" max="11777" width="5.5703125" customWidth="1"/>
    <col min="11778" max="11778" width="5.28515625" customWidth="1"/>
    <col min="11779" max="11779" width="6.85546875" customWidth="1"/>
    <col min="11780" max="11780" width="7" customWidth="1"/>
    <col min="11781" max="11781" width="22.5703125" customWidth="1"/>
    <col min="11782" max="11782" width="10.28515625" customWidth="1"/>
    <col min="11783" max="11783" width="0" hidden="1" customWidth="1"/>
    <col min="11784" max="11784" width="10.140625" customWidth="1"/>
    <col min="11785" max="11785" width="9.28515625" bestFit="1" customWidth="1"/>
    <col min="11786" max="11786" width="10.140625" customWidth="1"/>
    <col min="11787" max="11787" width="10.28515625" customWidth="1"/>
    <col min="12031" max="12031" width="1" customWidth="1"/>
    <col min="12032" max="12032" width="3.5703125" customWidth="1"/>
    <col min="12033" max="12033" width="5.5703125" customWidth="1"/>
    <col min="12034" max="12034" width="5.28515625" customWidth="1"/>
    <col min="12035" max="12035" width="6.85546875" customWidth="1"/>
    <col min="12036" max="12036" width="7" customWidth="1"/>
    <col min="12037" max="12037" width="22.5703125" customWidth="1"/>
    <col min="12038" max="12038" width="10.28515625" customWidth="1"/>
    <col min="12039" max="12039" width="0" hidden="1" customWidth="1"/>
    <col min="12040" max="12040" width="10.140625" customWidth="1"/>
    <col min="12041" max="12041" width="9.28515625" bestFit="1" customWidth="1"/>
    <col min="12042" max="12042" width="10.140625" customWidth="1"/>
    <col min="12043" max="12043" width="10.28515625" customWidth="1"/>
    <col min="12287" max="12287" width="1" customWidth="1"/>
    <col min="12288" max="12288" width="3.5703125" customWidth="1"/>
    <col min="12289" max="12289" width="5.5703125" customWidth="1"/>
    <col min="12290" max="12290" width="5.28515625" customWidth="1"/>
    <col min="12291" max="12291" width="6.85546875" customWidth="1"/>
    <col min="12292" max="12292" width="7" customWidth="1"/>
    <col min="12293" max="12293" width="22.5703125" customWidth="1"/>
    <col min="12294" max="12294" width="10.28515625" customWidth="1"/>
    <col min="12295" max="12295" width="0" hidden="1" customWidth="1"/>
    <col min="12296" max="12296" width="10.140625" customWidth="1"/>
    <col min="12297" max="12297" width="9.28515625" bestFit="1" customWidth="1"/>
    <col min="12298" max="12298" width="10.140625" customWidth="1"/>
    <col min="12299" max="12299" width="10.28515625" customWidth="1"/>
    <col min="12543" max="12543" width="1" customWidth="1"/>
    <col min="12544" max="12544" width="3.5703125" customWidth="1"/>
    <col min="12545" max="12545" width="5.5703125" customWidth="1"/>
    <col min="12546" max="12546" width="5.28515625" customWidth="1"/>
    <col min="12547" max="12547" width="6.85546875" customWidth="1"/>
    <col min="12548" max="12548" width="7" customWidth="1"/>
    <col min="12549" max="12549" width="22.5703125" customWidth="1"/>
    <col min="12550" max="12550" width="10.28515625" customWidth="1"/>
    <col min="12551" max="12551" width="0" hidden="1" customWidth="1"/>
    <col min="12552" max="12552" width="10.140625" customWidth="1"/>
    <col min="12553" max="12553" width="9.28515625" bestFit="1" customWidth="1"/>
    <col min="12554" max="12554" width="10.140625" customWidth="1"/>
    <col min="12555" max="12555" width="10.28515625" customWidth="1"/>
    <col min="12799" max="12799" width="1" customWidth="1"/>
    <col min="12800" max="12800" width="3.5703125" customWidth="1"/>
    <col min="12801" max="12801" width="5.5703125" customWidth="1"/>
    <col min="12802" max="12802" width="5.28515625" customWidth="1"/>
    <col min="12803" max="12803" width="6.85546875" customWidth="1"/>
    <col min="12804" max="12804" width="7" customWidth="1"/>
    <col min="12805" max="12805" width="22.5703125" customWidth="1"/>
    <col min="12806" max="12806" width="10.28515625" customWidth="1"/>
    <col min="12807" max="12807" width="0" hidden="1" customWidth="1"/>
    <col min="12808" max="12808" width="10.140625" customWidth="1"/>
    <col min="12809" max="12809" width="9.28515625" bestFit="1" customWidth="1"/>
    <col min="12810" max="12810" width="10.140625" customWidth="1"/>
    <col min="12811" max="12811" width="10.28515625" customWidth="1"/>
    <col min="13055" max="13055" width="1" customWidth="1"/>
    <col min="13056" max="13056" width="3.5703125" customWidth="1"/>
    <col min="13057" max="13057" width="5.5703125" customWidth="1"/>
    <col min="13058" max="13058" width="5.28515625" customWidth="1"/>
    <col min="13059" max="13059" width="6.85546875" customWidth="1"/>
    <col min="13060" max="13060" width="7" customWidth="1"/>
    <col min="13061" max="13061" width="22.5703125" customWidth="1"/>
    <col min="13062" max="13062" width="10.28515625" customWidth="1"/>
    <col min="13063" max="13063" width="0" hidden="1" customWidth="1"/>
    <col min="13064" max="13064" width="10.140625" customWidth="1"/>
    <col min="13065" max="13065" width="9.28515625" bestFit="1" customWidth="1"/>
    <col min="13066" max="13066" width="10.140625" customWidth="1"/>
    <col min="13067" max="13067" width="10.28515625" customWidth="1"/>
    <col min="13311" max="13311" width="1" customWidth="1"/>
    <col min="13312" max="13312" width="3.5703125" customWidth="1"/>
    <col min="13313" max="13313" width="5.5703125" customWidth="1"/>
    <col min="13314" max="13314" width="5.28515625" customWidth="1"/>
    <col min="13315" max="13315" width="6.85546875" customWidth="1"/>
    <col min="13316" max="13316" width="7" customWidth="1"/>
    <col min="13317" max="13317" width="22.5703125" customWidth="1"/>
    <col min="13318" max="13318" width="10.28515625" customWidth="1"/>
    <col min="13319" max="13319" width="0" hidden="1" customWidth="1"/>
    <col min="13320" max="13320" width="10.140625" customWidth="1"/>
    <col min="13321" max="13321" width="9.28515625" bestFit="1" customWidth="1"/>
    <col min="13322" max="13322" width="10.140625" customWidth="1"/>
    <col min="13323" max="13323" width="10.28515625" customWidth="1"/>
    <col min="13567" max="13567" width="1" customWidth="1"/>
    <col min="13568" max="13568" width="3.5703125" customWidth="1"/>
    <col min="13569" max="13569" width="5.5703125" customWidth="1"/>
    <col min="13570" max="13570" width="5.28515625" customWidth="1"/>
    <col min="13571" max="13571" width="6.85546875" customWidth="1"/>
    <col min="13572" max="13572" width="7" customWidth="1"/>
    <col min="13573" max="13573" width="22.5703125" customWidth="1"/>
    <col min="13574" max="13574" width="10.28515625" customWidth="1"/>
    <col min="13575" max="13575" width="0" hidden="1" customWidth="1"/>
    <col min="13576" max="13576" width="10.140625" customWidth="1"/>
    <col min="13577" max="13577" width="9.28515625" bestFit="1" customWidth="1"/>
    <col min="13578" max="13578" width="10.140625" customWidth="1"/>
    <col min="13579" max="13579" width="10.28515625" customWidth="1"/>
    <col min="13823" max="13823" width="1" customWidth="1"/>
    <col min="13824" max="13824" width="3.5703125" customWidth="1"/>
    <col min="13825" max="13825" width="5.5703125" customWidth="1"/>
    <col min="13826" max="13826" width="5.28515625" customWidth="1"/>
    <col min="13827" max="13827" width="6.85546875" customWidth="1"/>
    <col min="13828" max="13828" width="7" customWidth="1"/>
    <col min="13829" max="13829" width="22.5703125" customWidth="1"/>
    <col min="13830" max="13830" width="10.28515625" customWidth="1"/>
    <col min="13831" max="13831" width="0" hidden="1" customWidth="1"/>
    <col min="13832" max="13832" width="10.140625" customWidth="1"/>
    <col min="13833" max="13833" width="9.28515625" bestFit="1" customWidth="1"/>
    <col min="13834" max="13834" width="10.140625" customWidth="1"/>
    <col min="13835" max="13835" width="10.28515625" customWidth="1"/>
    <col min="14079" max="14079" width="1" customWidth="1"/>
    <col min="14080" max="14080" width="3.5703125" customWidth="1"/>
    <col min="14081" max="14081" width="5.5703125" customWidth="1"/>
    <col min="14082" max="14082" width="5.28515625" customWidth="1"/>
    <col min="14083" max="14083" width="6.85546875" customWidth="1"/>
    <col min="14084" max="14084" width="7" customWidth="1"/>
    <col min="14085" max="14085" width="22.5703125" customWidth="1"/>
    <col min="14086" max="14086" width="10.28515625" customWidth="1"/>
    <col min="14087" max="14087" width="0" hidden="1" customWidth="1"/>
    <col min="14088" max="14088" width="10.140625" customWidth="1"/>
    <col min="14089" max="14089" width="9.28515625" bestFit="1" customWidth="1"/>
    <col min="14090" max="14090" width="10.140625" customWidth="1"/>
    <col min="14091" max="14091" width="10.28515625" customWidth="1"/>
    <col min="14335" max="14335" width="1" customWidth="1"/>
    <col min="14336" max="14336" width="3.5703125" customWidth="1"/>
    <col min="14337" max="14337" width="5.5703125" customWidth="1"/>
    <col min="14338" max="14338" width="5.28515625" customWidth="1"/>
    <col min="14339" max="14339" width="6.85546875" customWidth="1"/>
    <col min="14340" max="14340" width="7" customWidth="1"/>
    <col min="14341" max="14341" width="22.5703125" customWidth="1"/>
    <col min="14342" max="14342" width="10.28515625" customWidth="1"/>
    <col min="14343" max="14343" width="0" hidden="1" customWidth="1"/>
    <col min="14344" max="14344" width="10.140625" customWidth="1"/>
    <col min="14345" max="14345" width="9.28515625" bestFit="1" customWidth="1"/>
    <col min="14346" max="14346" width="10.140625" customWidth="1"/>
    <col min="14347" max="14347" width="10.28515625" customWidth="1"/>
    <col min="14591" max="14591" width="1" customWidth="1"/>
    <col min="14592" max="14592" width="3.5703125" customWidth="1"/>
    <col min="14593" max="14593" width="5.5703125" customWidth="1"/>
    <col min="14594" max="14594" width="5.28515625" customWidth="1"/>
    <col min="14595" max="14595" width="6.85546875" customWidth="1"/>
    <col min="14596" max="14596" width="7" customWidth="1"/>
    <col min="14597" max="14597" width="22.5703125" customWidth="1"/>
    <col min="14598" max="14598" width="10.28515625" customWidth="1"/>
    <col min="14599" max="14599" width="0" hidden="1" customWidth="1"/>
    <col min="14600" max="14600" width="10.140625" customWidth="1"/>
    <col min="14601" max="14601" width="9.28515625" bestFit="1" customWidth="1"/>
    <col min="14602" max="14602" width="10.140625" customWidth="1"/>
    <col min="14603" max="14603" width="10.28515625" customWidth="1"/>
    <col min="14847" max="14847" width="1" customWidth="1"/>
    <col min="14848" max="14848" width="3.5703125" customWidth="1"/>
    <col min="14849" max="14849" width="5.5703125" customWidth="1"/>
    <col min="14850" max="14850" width="5.28515625" customWidth="1"/>
    <col min="14851" max="14851" width="6.85546875" customWidth="1"/>
    <col min="14852" max="14852" width="7" customWidth="1"/>
    <col min="14853" max="14853" width="22.5703125" customWidth="1"/>
    <col min="14854" max="14854" width="10.28515625" customWidth="1"/>
    <col min="14855" max="14855" width="0" hidden="1" customWidth="1"/>
    <col min="14856" max="14856" width="10.140625" customWidth="1"/>
    <col min="14857" max="14857" width="9.28515625" bestFit="1" customWidth="1"/>
    <col min="14858" max="14858" width="10.140625" customWidth="1"/>
    <col min="14859" max="14859" width="10.28515625" customWidth="1"/>
    <col min="15103" max="15103" width="1" customWidth="1"/>
    <col min="15104" max="15104" width="3.5703125" customWidth="1"/>
    <col min="15105" max="15105" width="5.5703125" customWidth="1"/>
    <col min="15106" max="15106" width="5.28515625" customWidth="1"/>
    <col min="15107" max="15107" width="6.85546875" customWidth="1"/>
    <col min="15108" max="15108" width="7" customWidth="1"/>
    <col min="15109" max="15109" width="22.5703125" customWidth="1"/>
    <col min="15110" max="15110" width="10.28515625" customWidth="1"/>
    <col min="15111" max="15111" width="0" hidden="1" customWidth="1"/>
    <col min="15112" max="15112" width="10.140625" customWidth="1"/>
    <col min="15113" max="15113" width="9.28515625" bestFit="1" customWidth="1"/>
    <col min="15114" max="15114" width="10.140625" customWidth="1"/>
    <col min="15115" max="15115" width="10.28515625" customWidth="1"/>
    <col min="15359" max="15359" width="1" customWidth="1"/>
    <col min="15360" max="15360" width="3.5703125" customWidth="1"/>
    <col min="15361" max="15361" width="5.5703125" customWidth="1"/>
    <col min="15362" max="15362" width="5.28515625" customWidth="1"/>
    <col min="15363" max="15363" width="6.85546875" customWidth="1"/>
    <col min="15364" max="15364" width="7" customWidth="1"/>
    <col min="15365" max="15365" width="22.5703125" customWidth="1"/>
    <col min="15366" max="15366" width="10.28515625" customWidth="1"/>
    <col min="15367" max="15367" width="0" hidden="1" customWidth="1"/>
    <col min="15368" max="15368" width="10.140625" customWidth="1"/>
    <col min="15369" max="15369" width="9.28515625" bestFit="1" customWidth="1"/>
    <col min="15370" max="15370" width="10.140625" customWidth="1"/>
    <col min="15371" max="15371" width="10.28515625" customWidth="1"/>
    <col min="15615" max="15615" width="1" customWidth="1"/>
    <col min="15616" max="15616" width="3.5703125" customWidth="1"/>
    <col min="15617" max="15617" width="5.5703125" customWidth="1"/>
    <col min="15618" max="15618" width="5.28515625" customWidth="1"/>
    <col min="15619" max="15619" width="6.85546875" customWidth="1"/>
    <col min="15620" max="15620" width="7" customWidth="1"/>
    <col min="15621" max="15621" width="22.5703125" customWidth="1"/>
    <col min="15622" max="15622" width="10.28515625" customWidth="1"/>
    <col min="15623" max="15623" width="0" hidden="1" customWidth="1"/>
    <col min="15624" max="15624" width="10.140625" customWidth="1"/>
    <col min="15625" max="15625" width="9.28515625" bestFit="1" customWidth="1"/>
    <col min="15626" max="15626" width="10.140625" customWidth="1"/>
    <col min="15627" max="15627" width="10.28515625" customWidth="1"/>
    <col min="15871" max="15871" width="1" customWidth="1"/>
    <col min="15872" max="15872" width="3.5703125" customWidth="1"/>
    <col min="15873" max="15873" width="5.5703125" customWidth="1"/>
    <col min="15874" max="15874" width="5.28515625" customWidth="1"/>
    <col min="15875" max="15875" width="6.85546875" customWidth="1"/>
    <col min="15876" max="15876" width="7" customWidth="1"/>
    <col min="15877" max="15877" width="22.5703125" customWidth="1"/>
    <col min="15878" max="15878" width="10.28515625" customWidth="1"/>
    <col min="15879" max="15879" width="0" hidden="1" customWidth="1"/>
    <col min="15880" max="15880" width="10.140625" customWidth="1"/>
    <col min="15881" max="15881" width="9.28515625" bestFit="1" customWidth="1"/>
    <col min="15882" max="15882" width="10.140625" customWidth="1"/>
    <col min="15883" max="15883" width="10.28515625" customWidth="1"/>
    <col min="16127" max="16127" width="1" customWidth="1"/>
    <col min="16128" max="16128" width="3.5703125" customWidth="1"/>
    <col min="16129" max="16129" width="5.5703125" customWidth="1"/>
    <col min="16130" max="16130" width="5.28515625" customWidth="1"/>
    <col min="16131" max="16131" width="6.85546875" customWidth="1"/>
    <col min="16132" max="16132" width="7" customWidth="1"/>
    <col min="16133" max="16133" width="22.5703125" customWidth="1"/>
    <col min="16134" max="16134" width="10.28515625" customWidth="1"/>
    <col min="16135" max="16135" width="0" hidden="1" customWidth="1"/>
    <col min="16136" max="16136" width="10.140625" customWidth="1"/>
    <col min="16137" max="16137" width="9.28515625" bestFit="1" customWidth="1"/>
    <col min="16138" max="16138" width="10.140625" customWidth="1"/>
    <col min="16139" max="16139" width="10.28515625" customWidth="1"/>
  </cols>
  <sheetData>
    <row r="1" spans="2:14" ht="16.5" customHeight="1" thickBot="1" x14ac:dyDescent="0.3"/>
    <row r="2" spans="2:14" ht="16.5" customHeight="1" x14ac:dyDescent="0.3">
      <c r="B2" s="1024" t="s">
        <v>247</v>
      </c>
      <c r="C2" s="1025"/>
      <c r="D2" s="1025"/>
      <c r="E2" s="1025"/>
      <c r="F2" s="1025"/>
      <c r="G2" s="1026"/>
      <c r="H2" s="441"/>
      <c r="I2" s="572"/>
      <c r="J2" s="237"/>
      <c r="K2" s="237"/>
      <c r="L2" s="237"/>
      <c r="M2" s="237"/>
      <c r="N2" s="237"/>
    </row>
    <row r="3" spans="2:14" ht="42.75" customHeight="1" x14ac:dyDescent="0.25">
      <c r="B3" s="1006" t="s">
        <v>0</v>
      </c>
      <c r="C3" s="1007"/>
      <c r="D3" s="1007"/>
      <c r="E3" s="1007"/>
      <c r="F3" s="1007"/>
      <c r="G3" s="1008"/>
      <c r="H3" s="866" t="s">
        <v>416</v>
      </c>
      <c r="I3" s="866" t="s">
        <v>417</v>
      </c>
      <c r="J3" s="867" t="s">
        <v>418</v>
      </c>
      <c r="K3" s="868" t="s">
        <v>403</v>
      </c>
      <c r="L3" s="868" t="s">
        <v>419</v>
      </c>
      <c r="M3" s="868" t="s">
        <v>420</v>
      </c>
      <c r="N3" s="868" t="s">
        <v>421</v>
      </c>
    </row>
    <row r="4" spans="2:14" s="389" customFormat="1" ht="16.5" customHeight="1" x14ac:dyDescent="0.25">
      <c r="B4" s="1027"/>
      <c r="C4" s="1028"/>
      <c r="D4" s="1028"/>
      <c r="E4" s="1028"/>
      <c r="F4" s="1028"/>
      <c r="G4" s="1029"/>
      <c r="H4" s="525"/>
      <c r="I4" s="855"/>
    </row>
    <row r="5" spans="2:14" ht="16.5" customHeight="1" x14ac:dyDescent="0.25">
      <c r="B5" s="390" t="s">
        <v>200</v>
      </c>
      <c r="C5" s="391" t="s">
        <v>227</v>
      </c>
      <c r="D5" s="392" t="s">
        <v>202</v>
      </c>
      <c r="E5" s="392" t="s">
        <v>203</v>
      </c>
      <c r="F5" s="392" t="s">
        <v>228</v>
      </c>
      <c r="G5" s="242" t="s">
        <v>205</v>
      </c>
      <c r="H5" s="243">
        <f>H6+H7</f>
        <v>1905.1</v>
      </c>
      <c r="I5" s="243">
        <f>I6+I7</f>
        <v>748.73</v>
      </c>
      <c r="J5" s="243">
        <f t="shared" ref="J5:K5" si="0">J6+J7</f>
        <v>5267.16</v>
      </c>
      <c r="K5" s="243">
        <f t="shared" si="0"/>
        <v>5268.16</v>
      </c>
      <c r="L5" s="243">
        <f t="shared" ref="L5:M5" si="1">L6+L7</f>
        <v>3800</v>
      </c>
      <c r="M5" s="243">
        <f t="shared" si="1"/>
        <v>3500</v>
      </c>
      <c r="N5" s="243">
        <f t="shared" ref="N5" si="2">N6+N7</f>
        <v>3500</v>
      </c>
    </row>
    <row r="6" spans="2:14" ht="27.75" customHeight="1" x14ac:dyDescent="0.25">
      <c r="B6" s="393"/>
      <c r="C6" s="94"/>
      <c r="D6" s="259"/>
      <c r="E6" s="259" t="s">
        <v>248</v>
      </c>
      <c r="F6" s="394">
        <v>620</v>
      </c>
      <c r="G6" s="251" t="s">
        <v>76</v>
      </c>
      <c r="H6" s="101">
        <v>0</v>
      </c>
      <c r="I6" s="622">
        <v>0</v>
      </c>
      <c r="J6" s="101">
        <v>200</v>
      </c>
      <c r="K6" s="101">
        <v>201</v>
      </c>
      <c r="L6" s="101">
        <v>0</v>
      </c>
      <c r="M6" s="101">
        <v>200</v>
      </c>
      <c r="N6" s="101">
        <v>200</v>
      </c>
    </row>
    <row r="7" spans="2:14" ht="16.5" customHeight="1" x14ac:dyDescent="0.25">
      <c r="B7" s="393"/>
      <c r="C7" s="94"/>
      <c r="D7" s="325"/>
      <c r="E7" s="325" t="s">
        <v>248</v>
      </c>
      <c r="F7" s="250">
        <v>630</v>
      </c>
      <c r="G7" s="259" t="s">
        <v>19</v>
      </c>
      <c r="H7" s="107">
        <f>SUM(H8:H10)</f>
        <v>1905.1</v>
      </c>
      <c r="I7" s="622">
        <f>SUM(I8:I10)</f>
        <v>748.73</v>
      </c>
      <c r="J7" s="107">
        <f t="shared" ref="J7:K7" si="3">SUM(J8:J10)</f>
        <v>5067.16</v>
      </c>
      <c r="K7" s="107">
        <f t="shared" si="3"/>
        <v>5067.16</v>
      </c>
      <c r="L7" s="107">
        <f t="shared" ref="L7:M7" si="4">SUM(L8:L10)</f>
        <v>3800</v>
      </c>
      <c r="M7" s="107">
        <f t="shared" si="4"/>
        <v>3300</v>
      </c>
      <c r="N7" s="107">
        <f t="shared" ref="N7" si="5">SUM(N8:N10)</f>
        <v>3300</v>
      </c>
    </row>
    <row r="8" spans="2:14" ht="16.5" customHeight="1" x14ac:dyDescent="0.25">
      <c r="B8" s="393"/>
      <c r="C8" s="94"/>
      <c r="D8" s="325"/>
      <c r="E8" s="325" t="s">
        <v>248</v>
      </c>
      <c r="F8" s="256">
        <v>633</v>
      </c>
      <c r="G8" s="254" t="s">
        <v>68</v>
      </c>
      <c r="H8" s="104">
        <v>1905.1</v>
      </c>
      <c r="I8" s="76">
        <v>152.72999999999999</v>
      </c>
      <c r="J8" s="68">
        <v>2567.16</v>
      </c>
      <c r="K8" s="68">
        <v>2567.16</v>
      </c>
      <c r="L8" s="92">
        <v>2800</v>
      </c>
      <c r="M8" s="92">
        <v>800</v>
      </c>
      <c r="N8" s="92">
        <v>800</v>
      </c>
    </row>
    <row r="9" spans="2:14" ht="16.5" customHeight="1" x14ac:dyDescent="0.25">
      <c r="B9" s="393"/>
      <c r="C9" s="94"/>
      <c r="D9" s="325"/>
      <c r="E9" s="325" t="s">
        <v>248</v>
      </c>
      <c r="F9" s="253">
        <v>635</v>
      </c>
      <c r="G9" s="325" t="s">
        <v>73</v>
      </c>
      <c r="H9" s="106"/>
      <c r="I9" s="76">
        <v>596</v>
      </c>
      <c r="J9" s="92">
        <v>1000</v>
      </c>
      <c r="K9" s="92">
        <v>1000</v>
      </c>
      <c r="L9" s="92">
        <v>1000</v>
      </c>
      <c r="M9" s="92">
        <v>1000</v>
      </c>
      <c r="N9" s="92">
        <v>1000</v>
      </c>
    </row>
    <row r="10" spans="2:14" ht="16.5" customHeight="1" x14ac:dyDescent="0.25">
      <c r="B10" s="393"/>
      <c r="C10" s="94"/>
      <c r="D10" s="325"/>
      <c r="E10" s="325" t="s">
        <v>248</v>
      </c>
      <c r="F10" s="253">
        <v>637</v>
      </c>
      <c r="G10" s="349" t="s">
        <v>53</v>
      </c>
      <c r="H10" s="68"/>
      <c r="I10" s="76">
        <v>0</v>
      </c>
      <c r="J10" s="92">
        <v>1500</v>
      </c>
      <c r="K10" s="92">
        <v>1500</v>
      </c>
      <c r="L10" s="92"/>
      <c r="M10" s="92">
        <v>1500</v>
      </c>
      <c r="N10" s="92">
        <v>1500</v>
      </c>
    </row>
    <row r="11" spans="2:14" ht="16.5" customHeight="1" x14ac:dyDescent="0.25">
      <c r="B11" s="393"/>
      <c r="C11" s="94"/>
      <c r="D11" s="94"/>
      <c r="E11" s="94"/>
      <c r="F11" s="94"/>
      <c r="G11" s="94"/>
      <c r="H11" s="116"/>
      <c r="I11" s="94"/>
    </row>
    <row r="12" spans="2:14" ht="16.5" customHeight="1" x14ac:dyDescent="0.25">
      <c r="B12" s="1030" t="s">
        <v>106</v>
      </c>
      <c r="C12" s="1031"/>
      <c r="D12" s="1031"/>
      <c r="E12" s="1031"/>
      <c r="F12" s="1031"/>
      <c r="G12" s="1031"/>
      <c r="H12" s="526"/>
      <c r="I12" s="450"/>
      <c r="J12" s="73"/>
      <c r="K12" s="73"/>
      <c r="L12" s="73"/>
      <c r="M12" s="73"/>
      <c r="N12" s="73"/>
    </row>
    <row r="13" spans="2:14" ht="16.5" customHeight="1" x14ac:dyDescent="0.25">
      <c r="B13" s="395" t="s">
        <v>200</v>
      </c>
      <c r="C13" s="396" t="s">
        <v>227</v>
      </c>
      <c r="D13" s="397" t="s">
        <v>202</v>
      </c>
      <c r="E13" s="397" t="s">
        <v>203</v>
      </c>
      <c r="F13" s="397" t="s">
        <v>228</v>
      </c>
      <c r="G13" s="398" t="s">
        <v>205</v>
      </c>
      <c r="H13" s="243">
        <f>SUM(H14:H14)</f>
        <v>4222.54</v>
      </c>
      <c r="I13" s="243">
        <f>SUM(I14:I15)</f>
        <v>3332.1</v>
      </c>
      <c r="J13" s="243">
        <f t="shared" ref="J13:L13" si="6">SUM(J14:J15)</f>
        <v>69500</v>
      </c>
      <c r="K13" s="243">
        <f t="shared" si="6"/>
        <v>69500</v>
      </c>
      <c r="L13" s="243">
        <f t="shared" si="6"/>
        <v>115000</v>
      </c>
      <c r="M13" s="243">
        <f t="shared" ref="M13:N13" si="7">SUM(M14:M15)</f>
        <v>55000</v>
      </c>
      <c r="N13" s="243">
        <f t="shared" si="7"/>
        <v>50000</v>
      </c>
    </row>
    <row r="14" spans="2:14" ht="29.25" customHeight="1" x14ac:dyDescent="0.25">
      <c r="B14" s="298"/>
      <c r="C14" s="298"/>
      <c r="D14" s="298"/>
      <c r="E14" s="399" t="s">
        <v>248</v>
      </c>
      <c r="F14" s="400">
        <v>717</v>
      </c>
      <c r="G14" s="401" t="s">
        <v>249</v>
      </c>
      <c r="H14" s="402">
        <v>4222.54</v>
      </c>
      <c r="I14" s="73">
        <v>995.33</v>
      </c>
      <c r="J14" s="73">
        <v>58500</v>
      </c>
      <c r="K14" s="73">
        <v>58500</v>
      </c>
      <c r="L14" s="539">
        <v>100000</v>
      </c>
      <c r="M14" s="539">
        <v>50000</v>
      </c>
      <c r="N14" s="539">
        <v>50000</v>
      </c>
    </row>
    <row r="15" spans="2:14" ht="30" customHeight="1" thickBot="1" x14ac:dyDescent="0.3">
      <c r="B15" s="403"/>
      <c r="C15" s="404"/>
      <c r="D15" s="404"/>
      <c r="E15" s="405" t="s">
        <v>248</v>
      </c>
      <c r="F15" s="406">
        <v>716</v>
      </c>
      <c r="G15" s="401" t="s">
        <v>246</v>
      </c>
      <c r="H15" s="532"/>
      <c r="I15" s="73">
        <v>2336.77</v>
      </c>
      <c r="J15" s="73">
        <v>11000</v>
      </c>
      <c r="K15" s="73">
        <v>11000</v>
      </c>
      <c r="L15" s="539">
        <v>15000</v>
      </c>
      <c r="M15" s="539">
        <v>5000</v>
      </c>
      <c r="N15" s="539"/>
    </row>
    <row r="16" spans="2:14" ht="16.5" customHeight="1" x14ac:dyDescent="0.25">
      <c r="H16" s="309"/>
      <c r="I16"/>
    </row>
    <row r="17" spans="2:14" ht="16.5" customHeight="1" x14ac:dyDescent="0.25">
      <c r="B17" s="1032" t="s">
        <v>225</v>
      </c>
      <c r="C17" s="1033"/>
      <c r="D17" s="1033"/>
      <c r="E17" s="1033"/>
      <c r="F17" s="1033"/>
      <c r="G17" s="1033"/>
      <c r="H17" s="407">
        <f>H5+H13</f>
        <v>6127.6399999999994</v>
      </c>
      <c r="I17" s="407">
        <f>I5+I13</f>
        <v>4080.83</v>
      </c>
      <c r="J17" s="407">
        <f t="shared" ref="J17:N17" si="8">J5+J13</f>
        <v>74767.16</v>
      </c>
      <c r="K17" s="407">
        <f t="shared" si="8"/>
        <v>74768.160000000003</v>
      </c>
      <c r="L17" s="407">
        <f t="shared" si="8"/>
        <v>118800</v>
      </c>
      <c r="M17" s="407">
        <f t="shared" si="8"/>
        <v>58500</v>
      </c>
      <c r="N17" s="407">
        <f t="shared" si="8"/>
        <v>53500</v>
      </c>
    </row>
    <row r="20" spans="2:14" ht="16.5" customHeight="1" x14ac:dyDescent="0.25">
      <c r="C20" s="4"/>
    </row>
  </sheetData>
  <mergeCells count="5">
    <mergeCell ref="B2:G2"/>
    <mergeCell ref="B3:G3"/>
    <mergeCell ref="B4:G4"/>
    <mergeCell ref="B12:G12"/>
    <mergeCell ref="B17:G17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workbookViewId="0">
      <selection activeCell="P159" sqref="P159"/>
    </sheetView>
  </sheetViews>
  <sheetFormatPr defaultRowHeight="15" x14ac:dyDescent="0.25"/>
  <cols>
    <col min="1" max="1" width="2" customWidth="1"/>
    <col min="2" max="2" width="4" customWidth="1"/>
    <col min="3" max="3" width="3.7109375" customWidth="1"/>
    <col min="4" max="4" width="4.42578125" customWidth="1"/>
    <col min="5" max="5" width="7.5703125" customWidth="1"/>
    <col min="6" max="6" width="8.140625" customWidth="1"/>
    <col min="7" max="7" width="32.28515625" customWidth="1"/>
    <col min="8" max="8" width="12.42578125" customWidth="1"/>
    <col min="9" max="9" width="10.5703125" customWidth="1"/>
    <col min="10" max="10" width="14" customWidth="1"/>
    <col min="11" max="11" width="10.28515625" customWidth="1"/>
    <col min="12" max="12" width="10.42578125" customWidth="1"/>
    <col min="13" max="13" width="10.140625" customWidth="1"/>
    <col min="18" max="18" width="13.42578125" customWidth="1"/>
    <col min="257" max="257" width="2" customWidth="1"/>
    <col min="258" max="258" width="4" customWidth="1"/>
    <col min="259" max="259" width="3.7109375" customWidth="1"/>
    <col min="260" max="260" width="4.42578125" customWidth="1"/>
    <col min="261" max="261" width="7.5703125" customWidth="1"/>
    <col min="262" max="262" width="8.140625" customWidth="1"/>
    <col min="263" max="263" width="32.28515625" customWidth="1"/>
    <col min="264" max="264" width="12.42578125" customWidth="1"/>
    <col min="265" max="265" width="10.5703125" customWidth="1"/>
    <col min="266" max="266" width="14" customWidth="1"/>
    <col min="267" max="267" width="10.28515625" customWidth="1"/>
    <col min="268" max="268" width="10.42578125" customWidth="1"/>
    <col min="269" max="269" width="10.140625" customWidth="1"/>
    <col min="274" max="274" width="13.42578125" customWidth="1"/>
    <col min="513" max="513" width="2" customWidth="1"/>
    <col min="514" max="514" width="4" customWidth="1"/>
    <col min="515" max="515" width="3.7109375" customWidth="1"/>
    <col min="516" max="516" width="4.42578125" customWidth="1"/>
    <col min="517" max="517" width="7.5703125" customWidth="1"/>
    <col min="518" max="518" width="8.140625" customWidth="1"/>
    <col min="519" max="519" width="32.28515625" customWidth="1"/>
    <col min="520" max="520" width="12.42578125" customWidth="1"/>
    <col min="521" max="521" width="10.5703125" customWidth="1"/>
    <col min="522" max="522" width="14" customWidth="1"/>
    <col min="523" max="523" width="10.28515625" customWidth="1"/>
    <col min="524" max="524" width="10.42578125" customWidth="1"/>
    <col min="525" max="525" width="10.140625" customWidth="1"/>
    <col min="530" max="530" width="13.42578125" customWidth="1"/>
    <col min="769" max="769" width="2" customWidth="1"/>
    <col min="770" max="770" width="4" customWidth="1"/>
    <col min="771" max="771" width="3.7109375" customWidth="1"/>
    <col min="772" max="772" width="4.42578125" customWidth="1"/>
    <col min="773" max="773" width="7.5703125" customWidth="1"/>
    <col min="774" max="774" width="8.140625" customWidth="1"/>
    <col min="775" max="775" width="32.28515625" customWidth="1"/>
    <col min="776" max="776" width="12.42578125" customWidth="1"/>
    <col min="777" max="777" width="10.5703125" customWidth="1"/>
    <col min="778" max="778" width="14" customWidth="1"/>
    <col min="779" max="779" width="10.28515625" customWidth="1"/>
    <col min="780" max="780" width="10.42578125" customWidth="1"/>
    <col min="781" max="781" width="10.140625" customWidth="1"/>
    <col min="786" max="786" width="13.42578125" customWidth="1"/>
    <col min="1025" max="1025" width="2" customWidth="1"/>
    <col min="1026" max="1026" width="4" customWidth="1"/>
    <col min="1027" max="1027" width="3.7109375" customWidth="1"/>
    <col min="1028" max="1028" width="4.42578125" customWidth="1"/>
    <col min="1029" max="1029" width="7.5703125" customWidth="1"/>
    <col min="1030" max="1030" width="8.140625" customWidth="1"/>
    <col min="1031" max="1031" width="32.28515625" customWidth="1"/>
    <col min="1032" max="1032" width="12.42578125" customWidth="1"/>
    <col min="1033" max="1033" width="10.5703125" customWidth="1"/>
    <col min="1034" max="1034" width="14" customWidth="1"/>
    <col min="1035" max="1035" width="10.28515625" customWidth="1"/>
    <col min="1036" max="1036" width="10.42578125" customWidth="1"/>
    <col min="1037" max="1037" width="10.140625" customWidth="1"/>
    <col min="1042" max="1042" width="13.42578125" customWidth="1"/>
    <col min="1281" max="1281" width="2" customWidth="1"/>
    <col min="1282" max="1282" width="4" customWidth="1"/>
    <col min="1283" max="1283" width="3.7109375" customWidth="1"/>
    <col min="1284" max="1284" width="4.42578125" customWidth="1"/>
    <col min="1285" max="1285" width="7.5703125" customWidth="1"/>
    <col min="1286" max="1286" width="8.140625" customWidth="1"/>
    <col min="1287" max="1287" width="32.28515625" customWidth="1"/>
    <col min="1288" max="1288" width="12.42578125" customWidth="1"/>
    <col min="1289" max="1289" width="10.5703125" customWidth="1"/>
    <col min="1290" max="1290" width="14" customWidth="1"/>
    <col min="1291" max="1291" width="10.28515625" customWidth="1"/>
    <col min="1292" max="1292" width="10.42578125" customWidth="1"/>
    <col min="1293" max="1293" width="10.140625" customWidth="1"/>
    <col min="1298" max="1298" width="13.42578125" customWidth="1"/>
    <col min="1537" max="1537" width="2" customWidth="1"/>
    <col min="1538" max="1538" width="4" customWidth="1"/>
    <col min="1539" max="1539" width="3.7109375" customWidth="1"/>
    <col min="1540" max="1540" width="4.42578125" customWidth="1"/>
    <col min="1541" max="1541" width="7.5703125" customWidth="1"/>
    <col min="1542" max="1542" width="8.140625" customWidth="1"/>
    <col min="1543" max="1543" width="32.28515625" customWidth="1"/>
    <col min="1544" max="1544" width="12.42578125" customWidth="1"/>
    <col min="1545" max="1545" width="10.5703125" customWidth="1"/>
    <col min="1546" max="1546" width="14" customWidth="1"/>
    <col min="1547" max="1547" width="10.28515625" customWidth="1"/>
    <col min="1548" max="1548" width="10.42578125" customWidth="1"/>
    <col min="1549" max="1549" width="10.140625" customWidth="1"/>
    <col min="1554" max="1554" width="13.42578125" customWidth="1"/>
    <col min="1793" max="1793" width="2" customWidth="1"/>
    <col min="1794" max="1794" width="4" customWidth="1"/>
    <col min="1795" max="1795" width="3.7109375" customWidth="1"/>
    <col min="1796" max="1796" width="4.42578125" customWidth="1"/>
    <col min="1797" max="1797" width="7.5703125" customWidth="1"/>
    <col min="1798" max="1798" width="8.140625" customWidth="1"/>
    <col min="1799" max="1799" width="32.28515625" customWidth="1"/>
    <col min="1800" max="1800" width="12.42578125" customWidth="1"/>
    <col min="1801" max="1801" width="10.5703125" customWidth="1"/>
    <col min="1802" max="1802" width="14" customWidth="1"/>
    <col min="1803" max="1803" width="10.28515625" customWidth="1"/>
    <col min="1804" max="1804" width="10.42578125" customWidth="1"/>
    <col min="1805" max="1805" width="10.140625" customWidth="1"/>
    <col min="1810" max="1810" width="13.42578125" customWidth="1"/>
    <col min="2049" max="2049" width="2" customWidth="1"/>
    <col min="2050" max="2050" width="4" customWidth="1"/>
    <col min="2051" max="2051" width="3.7109375" customWidth="1"/>
    <col min="2052" max="2052" width="4.42578125" customWidth="1"/>
    <col min="2053" max="2053" width="7.5703125" customWidth="1"/>
    <col min="2054" max="2054" width="8.140625" customWidth="1"/>
    <col min="2055" max="2055" width="32.28515625" customWidth="1"/>
    <col min="2056" max="2056" width="12.42578125" customWidth="1"/>
    <col min="2057" max="2057" width="10.5703125" customWidth="1"/>
    <col min="2058" max="2058" width="14" customWidth="1"/>
    <col min="2059" max="2059" width="10.28515625" customWidth="1"/>
    <col min="2060" max="2060" width="10.42578125" customWidth="1"/>
    <col min="2061" max="2061" width="10.140625" customWidth="1"/>
    <col min="2066" max="2066" width="13.42578125" customWidth="1"/>
    <col min="2305" max="2305" width="2" customWidth="1"/>
    <col min="2306" max="2306" width="4" customWidth="1"/>
    <col min="2307" max="2307" width="3.7109375" customWidth="1"/>
    <col min="2308" max="2308" width="4.42578125" customWidth="1"/>
    <col min="2309" max="2309" width="7.5703125" customWidth="1"/>
    <col min="2310" max="2310" width="8.140625" customWidth="1"/>
    <col min="2311" max="2311" width="32.28515625" customWidth="1"/>
    <col min="2312" max="2312" width="12.42578125" customWidth="1"/>
    <col min="2313" max="2313" width="10.5703125" customWidth="1"/>
    <col min="2314" max="2314" width="14" customWidth="1"/>
    <col min="2315" max="2315" width="10.28515625" customWidth="1"/>
    <col min="2316" max="2316" width="10.42578125" customWidth="1"/>
    <col min="2317" max="2317" width="10.140625" customWidth="1"/>
    <col min="2322" max="2322" width="13.42578125" customWidth="1"/>
    <col min="2561" max="2561" width="2" customWidth="1"/>
    <col min="2562" max="2562" width="4" customWidth="1"/>
    <col min="2563" max="2563" width="3.7109375" customWidth="1"/>
    <col min="2564" max="2564" width="4.42578125" customWidth="1"/>
    <col min="2565" max="2565" width="7.5703125" customWidth="1"/>
    <col min="2566" max="2566" width="8.140625" customWidth="1"/>
    <col min="2567" max="2567" width="32.28515625" customWidth="1"/>
    <col min="2568" max="2568" width="12.42578125" customWidth="1"/>
    <col min="2569" max="2569" width="10.5703125" customWidth="1"/>
    <col min="2570" max="2570" width="14" customWidth="1"/>
    <col min="2571" max="2571" width="10.28515625" customWidth="1"/>
    <col min="2572" max="2572" width="10.42578125" customWidth="1"/>
    <col min="2573" max="2573" width="10.140625" customWidth="1"/>
    <col min="2578" max="2578" width="13.42578125" customWidth="1"/>
    <col min="2817" max="2817" width="2" customWidth="1"/>
    <col min="2818" max="2818" width="4" customWidth="1"/>
    <col min="2819" max="2819" width="3.7109375" customWidth="1"/>
    <col min="2820" max="2820" width="4.42578125" customWidth="1"/>
    <col min="2821" max="2821" width="7.5703125" customWidth="1"/>
    <col min="2822" max="2822" width="8.140625" customWidth="1"/>
    <col min="2823" max="2823" width="32.28515625" customWidth="1"/>
    <col min="2824" max="2824" width="12.42578125" customWidth="1"/>
    <col min="2825" max="2825" width="10.5703125" customWidth="1"/>
    <col min="2826" max="2826" width="14" customWidth="1"/>
    <col min="2827" max="2827" width="10.28515625" customWidth="1"/>
    <col min="2828" max="2828" width="10.42578125" customWidth="1"/>
    <col min="2829" max="2829" width="10.140625" customWidth="1"/>
    <col min="2834" max="2834" width="13.42578125" customWidth="1"/>
    <col min="3073" max="3073" width="2" customWidth="1"/>
    <col min="3074" max="3074" width="4" customWidth="1"/>
    <col min="3075" max="3075" width="3.7109375" customWidth="1"/>
    <col min="3076" max="3076" width="4.42578125" customWidth="1"/>
    <col min="3077" max="3077" width="7.5703125" customWidth="1"/>
    <col min="3078" max="3078" width="8.140625" customWidth="1"/>
    <col min="3079" max="3079" width="32.28515625" customWidth="1"/>
    <col min="3080" max="3080" width="12.42578125" customWidth="1"/>
    <col min="3081" max="3081" width="10.5703125" customWidth="1"/>
    <col min="3082" max="3082" width="14" customWidth="1"/>
    <col min="3083" max="3083" width="10.28515625" customWidth="1"/>
    <col min="3084" max="3084" width="10.42578125" customWidth="1"/>
    <col min="3085" max="3085" width="10.140625" customWidth="1"/>
    <col min="3090" max="3090" width="13.42578125" customWidth="1"/>
    <col min="3329" max="3329" width="2" customWidth="1"/>
    <col min="3330" max="3330" width="4" customWidth="1"/>
    <col min="3331" max="3331" width="3.7109375" customWidth="1"/>
    <col min="3332" max="3332" width="4.42578125" customWidth="1"/>
    <col min="3333" max="3333" width="7.5703125" customWidth="1"/>
    <col min="3334" max="3334" width="8.140625" customWidth="1"/>
    <col min="3335" max="3335" width="32.28515625" customWidth="1"/>
    <col min="3336" max="3336" width="12.42578125" customWidth="1"/>
    <col min="3337" max="3337" width="10.5703125" customWidth="1"/>
    <col min="3338" max="3338" width="14" customWidth="1"/>
    <col min="3339" max="3339" width="10.28515625" customWidth="1"/>
    <col min="3340" max="3340" width="10.42578125" customWidth="1"/>
    <col min="3341" max="3341" width="10.140625" customWidth="1"/>
    <col min="3346" max="3346" width="13.42578125" customWidth="1"/>
    <col min="3585" max="3585" width="2" customWidth="1"/>
    <col min="3586" max="3586" width="4" customWidth="1"/>
    <col min="3587" max="3587" width="3.7109375" customWidth="1"/>
    <col min="3588" max="3588" width="4.42578125" customWidth="1"/>
    <col min="3589" max="3589" width="7.5703125" customWidth="1"/>
    <col min="3590" max="3590" width="8.140625" customWidth="1"/>
    <col min="3591" max="3591" width="32.28515625" customWidth="1"/>
    <col min="3592" max="3592" width="12.42578125" customWidth="1"/>
    <col min="3593" max="3593" width="10.5703125" customWidth="1"/>
    <col min="3594" max="3594" width="14" customWidth="1"/>
    <col min="3595" max="3595" width="10.28515625" customWidth="1"/>
    <col min="3596" max="3596" width="10.42578125" customWidth="1"/>
    <col min="3597" max="3597" width="10.140625" customWidth="1"/>
    <col min="3602" max="3602" width="13.42578125" customWidth="1"/>
    <col min="3841" max="3841" width="2" customWidth="1"/>
    <col min="3842" max="3842" width="4" customWidth="1"/>
    <col min="3843" max="3843" width="3.7109375" customWidth="1"/>
    <col min="3844" max="3844" width="4.42578125" customWidth="1"/>
    <col min="3845" max="3845" width="7.5703125" customWidth="1"/>
    <col min="3846" max="3846" width="8.140625" customWidth="1"/>
    <col min="3847" max="3847" width="32.28515625" customWidth="1"/>
    <col min="3848" max="3848" width="12.42578125" customWidth="1"/>
    <col min="3849" max="3849" width="10.5703125" customWidth="1"/>
    <col min="3850" max="3850" width="14" customWidth="1"/>
    <col min="3851" max="3851" width="10.28515625" customWidth="1"/>
    <col min="3852" max="3852" width="10.42578125" customWidth="1"/>
    <col min="3853" max="3853" width="10.140625" customWidth="1"/>
    <col min="3858" max="3858" width="13.42578125" customWidth="1"/>
    <col min="4097" max="4097" width="2" customWidth="1"/>
    <col min="4098" max="4098" width="4" customWidth="1"/>
    <col min="4099" max="4099" width="3.7109375" customWidth="1"/>
    <col min="4100" max="4100" width="4.42578125" customWidth="1"/>
    <col min="4101" max="4101" width="7.5703125" customWidth="1"/>
    <col min="4102" max="4102" width="8.140625" customWidth="1"/>
    <col min="4103" max="4103" width="32.28515625" customWidth="1"/>
    <col min="4104" max="4104" width="12.42578125" customWidth="1"/>
    <col min="4105" max="4105" width="10.5703125" customWidth="1"/>
    <col min="4106" max="4106" width="14" customWidth="1"/>
    <col min="4107" max="4107" width="10.28515625" customWidth="1"/>
    <col min="4108" max="4108" width="10.42578125" customWidth="1"/>
    <col min="4109" max="4109" width="10.140625" customWidth="1"/>
    <col min="4114" max="4114" width="13.42578125" customWidth="1"/>
    <col min="4353" max="4353" width="2" customWidth="1"/>
    <col min="4354" max="4354" width="4" customWidth="1"/>
    <col min="4355" max="4355" width="3.7109375" customWidth="1"/>
    <col min="4356" max="4356" width="4.42578125" customWidth="1"/>
    <col min="4357" max="4357" width="7.5703125" customWidth="1"/>
    <col min="4358" max="4358" width="8.140625" customWidth="1"/>
    <col min="4359" max="4359" width="32.28515625" customWidth="1"/>
    <col min="4360" max="4360" width="12.42578125" customWidth="1"/>
    <col min="4361" max="4361" width="10.5703125" customWidth="1"/>
    <col min="4362" max="4362" width="14" customWidth="1"/>
    <col min="4363" max="4363" width="10.28515625" customWidth="1"/>
    <col min="4364" max="4364" width="10.42578125" customWidth="1"/>
    <col min="4365" max="4365" width="10.140625" customWidth="1"/>
    <col min="4370" max="4370" width="13.42578125" customWidth="1"/>
    <col min="4609" max="4609" width="2" customWidth="1"/>
    <col min="4610" max="4610" width="4" customWidth="1"/>
    <col min="4611" max="4611" width="3.7109375" customWidth="1"/>
    <col min="4612" max="4612" width="4.42578125" customWidth="1"/>
    <col min="4613" max="4613" width="7.5703125" customWidth="1"/>
    <col min="4614" max="4614" width="8.140625" customWidth="1"/>
    <col min="4615" max="4615" width="32.28515625" customWidth="1"/>
    <col min="4616" max="4616" width="12.42578125" customWidth="1"/>
    <col min="4617" max="4617" width="10.5703125" customWidth="1"/>
    <col min="4618" max="4618" width="14" customWidth="1"/>
    <col min="4619" max="4619" width="10.28515625" customWidth="1"/>
    <col min="4620" max="4620" width="10.42578125" customWidth="1"/>
    <col min="4621" max="4621" width="10.140625" customWidth="1"/>
    <col min="4626" max="4626" width="13.42578125" customWidth="1"/>
    <col min="4865" max="4865" width="2" customWidth="1"/>
    <col min="4866" max="4866" width="4" customWidth="1"/>
    <col min="4867" max="4867" width="3.7109375" customWidth="1"/>
    <col min="4868" max="4868" width="4.42578125" customWidth="1"/>
    <col min="4869" max="4869" width="7.5703125" customWidth="1"/>
    <col min="4870" max="4870" width="8.140625" customWidth="1"/>
    <col min="4871" max="4871" width="32.28515625" customWidth="1"/>
    <col min="4872" max="4872" width="12.42578125" customWidth="1"/>
    <col min="4873" max="4873" width="10.5703125" customWidth="1"/>
    <col min="4874" max="4874" width="14" customWidth="1"/>
    <col min="4875" max="4875" width="10.28515625" customWidth="1"/>
    <col min="4876" max="4876" width="10.42578125" customWidth="1"/>
    <col min="4877" max="4877" width="10.140625" customWidth="1"/>
    <col min="4882" max="4882" width="13.42578125" customWidth="1"/>
    <col min="5121" max="5121" width="2" customWidth="1"/>
    <col min="5122" max="5122" width="4" customWidth="1"/>
    <col min="5123" max="5123" width="3.7109375" customWidth="1"/>
    <col min="5124" max="5124" width="4.42578125" customWidth="1"/>
    <col min="5125" max="5125" width="7.5703125" customWidth="1"/>
    <col min="5126" max="5126" width="8.140625" customWidth="1"/>
    <col min="5127" max="5127" width="32.28515625" customWidth="1"/>
    <col min="5128" max="5128" width="12.42578125" customWidth="1"/>
    <col min="5129" max="5129" width="10.5703125" customWidth="1"/>
    <col min="5130" max="5130" width="14" customWidth="1"/>
    <col min="5131" max="5131" width="10.28515625" customWidth="1"/>
    <col min="5132" max="5132" width="10.42578125" customWidth="1"/>
    <col min="5133" max="5133" width="10.140625" customWidth="1"/>
    <col min="5138" max="5138" width="13.42578125" customWidth="1"/>
    <col min="5377" max="5377" width="2" customWidth="1"/>
    <col min="5378" max="5378" width="4" customWidth="1"/>
    <col min="5379" max="5379" width="3.7109375" customWidth="1"/>
    <col min="5380" max="5380" width="4.42578125" customWidth="1"/>
    <col min="5381" max="5381" width="7.5703125" customWidth="1"/>
    <col min="5382" max="5382" width="8.140625" customWidth="1"/>
    <col min="5383" max="5383" width="32.28515625" customWidth="1"/>
    <col min="5384" max="5384" width="12.42578125" customWidth="1"/>
    <col min="5385" max="5385" width="10.5703125" customWidth="1"/>
    <col min="5386" max="5386" width="14" customWidth="1"/>
    <col min="5387" max="5387" width="10.28515625" customWidth="1"/>
    <col min="5388" max="5388" width="10.42578125" customWidth="1"/>
    <col min="5389" max="5389" width="10.140625" customWidth="1"/>
    <col min="5394" max="5394" width="13.42578125" customWidth="1"/>
    <col min="5633" max="5633" width="2" customWidth="1"/>
    <col min="5634" max="5634" width="4" customWidth="1"/>
    <col min="5635" max="5635" width="3.7109375" customWidth="1"/>
    <col min="5636" max="5636" width="4.42578125" customWidth="1"/>
    <col min="5637" max="5637" width="7.5703125" customWidth="1"/>
    <col min="5638" max="5638" width="8.140625" customWidth="1"/>
    <col min="5639" max="5639" width="32.28515625" customWidth="1"/>
    <col min="5640" max="5640" width="12.42578125" customWidth="1"/>
    <col min="5641" max="5641" width="10.5703125" customWidth="1"/>
    <col min="5642" max="5642" width="14" customWidth="1"/>
    <col min="5643" max="5643" width="10.28515625" customWidth="1"/>
    <col min="5644" max="5644" width="10.42578125" customWidth="1"/>
    <col min="5645" max="5645" width="10.140625" customWidth="1"/>
    <col min="5650" max="5650" width="13.42578125" customWidth="1"/>
    <col min="5889" max="5889" width="2" customWidth="1"/>
    <col min="5890" max="5890" width="4" customWidth="1"/>
    <col min="5891" max="5891" width="3.7109375" customWidth="1"/>
    <col min="5892" max="5892" width="4.42578125" customWidth="1"/>
    <col min="5893" max="5893" width="7.5703125" customWidth="1"/>
    <col min="5894" max="5894" width="8.140625" customWidth="1"/>
    <col min="5895" max="5895" width="32.28515625" customWidth="1"/>
    <col min="5896" max="5896" width="12.42578125" customWidth="1"/>
    <col min="5897" max="5897" width="10.5703125" customWidth="1"/>
    <col min="5898" max="5898" width="14" customWidth="1"/>
    <col min="5899" max="5899" width="10.28515625" customWidth="1"/>
    <col min="5900" max="5900" width="10.42578125" customWidth="1"/>
    <col min="5901" max="5901" width="10.140625" customWidth="1"/>
    <col min="5906" max="5906" width="13.42578125" customWidth="1"/>
    <col min="6145" max="6145" width="2" customWidth="1"/>
    <col min="6146" max="6146" width="4" customWidth="1"/>
    <col min="6147" max="6147" width="3.7109375" customWidth="1"/>
    <col min="6148" max="6148" width="4.42578125" customWidth="1"/>
    <col min="6149" max="6149" width="7.5703125" customWidth="1"/>
    <col min="6150" max="6150" width="8.140625" customWidth="1"/>
    <col min="6151" max="6151" width="32.28515625" customWidth="1"/>
    <col min="6152" max="6152" width="12.42578125" customWidth="1"/>
    <col min="6153" max="6153" width="10.5703125" customWidth="1"/>
    <col min="6154" max="6154" width="14" customWidth="1"/>
    <col min="6155" max="6155" width="10.28515625" customWidth="1"/>
    <col min="6156" max="6156" width="10.42578125" customWidth="1"/>
    <col min="6157" max="6157" width="10.140625" customWidth="1"/>
    <col min="6162" max="6162" width="13.42578125" customWidth="1"/>
    <col min="6401" max="6401" width="2" customWidth="1"/>
    <col min="6402" max="6402" width="4" customWidth="1"/>
    <col min="6403" max="6403" width="3.7109375" customWidth="1"/>
    <col min="6404" max="6404" width="4.42578125" customWidth="1"/>
    <col min="6405" max="6405" width="7.5703125" customWidth="1"/>
    <col min="6406" max="6406" width="8.140625" customWidth="1"/>
    <col min="6407" max="6407" width="32.28515625" customWidth="1"/>
    <col min="6408" max="6408" width="12.42578125" customWidth="1"/>
    <col min="6409" max="6409" width="10.5703125" customWidth="1"/>
    <col min="6410" max="6410" width="14" customWidth="1"/>
    <col min="6411" max="6411" width="10.28515625" customWidth="1"/>
    <col min="6412" max="6412" width="10.42578125" customWidth="1"/>
    <col min="6413" max="6413" width="10.140625" customWidth="1"/>
    <col min="6418" max="6418" width="13.42578125" customWidth="1"/>
    <col min="6657" max="6657" width="2" customWidth="1"/>
    <col min="6658" max="6658" width="4" customWidth="1"/>
    <col min="6659" max="6659" width="3.7109375" customWidth="1"/>
    <col min="6660" max="6660" width="4.42578125" customWidth="1"/>
    <col min="6661" max="6661" width="7.5703125" customWidth="1"/>
    <col min="6662" max="6662" width="8.140625" customWidth="1"/>
    <col min="6663" max="6663" width="32.28515625" customWidth="1"/>
    <col min="6664" max="6664" width="12.42578125" customWidth="1"/>
    <col min="6665" max="6665" width="10.5703125" customWidth="1"/>
    <col min="6666" max="6666" width="14" customWidth="1"/>
    <col min="6667" max="6667" width="10.28515625" customWidth="1"/>
    <col min="6668" max="6668" width="10.42578125" customWidth="1"/>
    <col min="6669" max="6669" width="10.140625" customWidth="1"/>
    <col min="6674" max="6674" width="13.42578125" customWidth="1"/>
    <col min="6913" max="6913" width="2" customWidth="1"/>
    <col min="6914" max="6914" width="4" customWidth="1"/>
    <col min="6915" max="6915" width="3.7109375" customWidth="1"/>
    <col min="6916" max="6916" width="4.42578125" customWidth="1"/>
    <col min="6917" max="6917" width="7.5703125" customWidth="1"/>
    <col min="6918" max="6918" width="8.140625" customWidth="1"/>
    <col min="6919" max="6919" width="32.28515625" customWidth="1"/>
    <col min="6920" max="6920" width="12.42578125" customWidth="1"/>
    <col min="6921" max="6921" width="10.5703125" customWidth="1"/>
    <col min="6922" max="6922" width="14" customWidth="1"/>
    <col min="6923" max="6923" width="10.28515625" customWidth="1"/>
    <col min="6924" max="6924" width="10.42578125" customWidth="1"/>
    <col min="6925" max="6925" width="10.140625" customWidth="1"/>
    <col min="6930" max="6930" width="13.42578125" customWidth="1"/>
    <col min="7169" max="7169" width="2" customWidth="1"/>
    <col min="7170" max="7170" width="4" customWidth="1"/>
    <col min="7171" max="7171" width="3.7109375" customWidth="1"/>
    <col min="7172" max="7172" width="4.42578125" customWidth="1"/>
    <col min="7173" max="7173" width="7.5703125" customWidth="1"/>
    <col min="7174" max="7174" width="8.140625" customWidth="1"/>
    <col min="7175" max="7175" width="32.28515625" customWidth="1"/>
    <col min="7176" max="7176" width="12.42578125" customWidth="1"/>
    <col min="7177" max="7177" width="10.5703125" customWidth="1"/>
    <col min="7178" max="7178" width="14" customWidth="1"/>
    <col min="7179" max="7179" width="10.28515625" customWidth="1"/>
    <col min="7180" max="7180" width="10.42578125" customWidth="1"/>
    <col min="7181" max="7181" width="10.140625" customWidth="1"/>
    <col min="7186" max="7186" width="13.42578125" customWidth="1"/>
    <col min="7425" max="7425" width="2" customWidth="1"/>
    <col min="7426" max="7426" width="4" customWidth="1"/>
    <col min="7427" max="7427" width="3.7109375" customWidth="1"/>
    <col min="7428" max="7428" width="4.42578125" customWidth="1"/>
    <col min="7429" max="7429" width="7.5703125" customWidth="1"/>
    <col min="7430" max="7430" width="8.140625" customWidth="1"/>
    <col min="7431" max="7431" width="32.28515625" customWidth="1"/>
    <col min="7432" max="7432" width="12.42578125" customWidth="1"/>
    <col min="7433" max="7433" width="10.5703125" customWidth="1"/>
    <col min="7434" max="7434" width="14" customWidth="1"/>
    <col min="7435" max="7435" width="10.28515625" customWidth="1"/>
    <col min="7436" max="7436" width="10.42578125" customWidth="1"/>
    <col min="7437" max="7437" width="10.140625" customWidth="1"/>
    <col min="7442" max="7442" width="13.42578125" customWidth="1"/>
    <col min="7681" max="7681" width="2" customWidth="1"/>
    <col min="7682" max="7682" width="4" customWidth="1"/>
    <col min="7683" max="7683" width="3.7109375" customWidth="1"/>
    <col min="7684" max="7684" width="4.42578125" customWidth="1"/>
    <col min="7685" max="7685" width="7.5703125" customWidth="1"/>
    <col min="7686" max="7686" width="8.140625" customWidth="1"/>
    <col min="7687" max="7687" width="32.28515625" customWidth="1"/>
    <col min="7688" max="7688" width="12.42578125" customWidth="1"/>
    <col min="7689" max="7689" width="10.5703125" customWidth="1"/>
    <col min="7690" max="7690" width="14" customWidth="1"/>
    <col min="7691" max="7691" width="10.28515625" customWidth="1"/>
    <col min="7692" max="7692" width="10.42578125" customWidth="1"/>
    <col min="7693" max="7693" width="10.140625" customWidth="1"/>
    <col min="7698" max="7698" width="13.42578125" customWidth="1"/>
    <col min="7937" max="7937" width="2" customWidth="1"/>
    <col min="7938" max="7938" width="4" customWidth="1"/>
    <col min="7939" max="7939" width="3.7109375" customWidth="1"/>
    <col min="7940" max="7940" width="4.42578125" customWidth="1"/>
    <col min="7941" max="7941" width="7.5703125" customWidth="1"/>
    <col min="7942" max="7942" width="8.140625" customWidth="1"/>
    <col min="7943" max="7943" width="32.28515625" customWidth="1"/>
    <col min="7944" max="7944" width="12.42578125" customWidth="1"/>
    <col min="7945" max="7945" width="10.5703125" customWidth="1"/>
    <col min="7946" max="7946" width="14" customWidth="1"/>
    <col min="7947" max="7947" width="10.28515625" customWidth="1"/>
    <col min="7948" max="7948" width="10.42578125" customWidth="1"/>
    <col min="7949" max="7949" width="10.140625" customWidth="1"/>
    <col min="7954" max="7954" width="13.42578125" customWidth="1"/>
    <col min="8193" max="8193" width="2" customWidth="1"/>
    <col min="8194" max="8194" width="4" customWidth="1"/>
    <col min="8195" max="8195" width="3.7109375" customWidth="1"/>
    <col min="8196" max="8196" width="4.42578125" customWidth="1"/>
    <col min="8197" max="8197" width="7.5703125" customWidth="1"/>
    <col min="8198" max="8198" width="8.140625" customWidth="1"/>
    <col min="8199" max="8199" width="32.28515625" customWidth="1"/>
    <col min="8200" max="8200" width="12.42578125" customWidth="1"/>
    <col min="8201" max="8201" width="10.5703125" customWidth="1"/>
    <col min="8202" max="8202" width="14" customWidth="1"/>
    <col min="8203" max="8203" width="10.28515625" customWidth="1"/>
    <col min="8204" max="8204" width="10.42578125" customWidth="1"/>
    <col min="8205" max="8205" width="10.140625" customWidth="1"/>
    <col min="8210" max="8210" width="13.42578125" customWidth="1"/>
    <col min="8449" max="8449" width="2" customWidth="1"/>
    <col min="8450" max="8450" width="4" customWidth="1"/>
    <col min="8451" max="8451" width="3.7109375" customWidth="1"/>
    <col min="8452" max="8452" width="4.42578125" customWidth="1"/>
    <col min="8453" max="8453" width="7.5703125" customWidth="1"/>
    <col min="8454" max="8454" width="8.140625" customWidth="1"/>
    <col min="8455" max="8455" width="32.28515625" customWidth="1"/>
    <col min="8456" max="8456" width="12.42578125" customWidth="1"/>
    <col min="8457" max="8457" width="10.5703125" customWidth="1"/>
    <col min="8458" max="8458" width="14" customWidth="1"/>
    <col min="8459" max="8459" width="10.28515625" customWidth="1"/>
    <col min="8460" max="8460" width="10.42578125" customWidth="1"/>
    <col min="8461" max="8461" width="10.140625" customWidth="1"/>
    <col min="8466" max="8466" width="13.42578125" customWidth="1"/>
    <col min="8705" max="8705" width="2" customWidth="1"/>
    <col min="8706" max="8706" width="4" customWidth="1"/>
    <col min="8707" max="8707" width="3.7109375" customWidth="1"/>
    <col min="8708" max="8708" width="4.42578125" customWidth="1"/>
    <col min="8709" max="8709" width="7.5703125" customWidth="1"/>
    <col min="8710" max="8710" width="8.140625" customWidth="1"/>
    <col min="8711" max="8711" width="32.28515625" customWidth="1"/>
    <col min="8712" max="8712" width="12.42578125" customWidth="1"/>
    <col min="8713" max="8713" width="10.5703125" customWidth="1"/>
    <col min="8714" max="8714" width="14" customWidth="1"/>
    <col min="8715" max="8715" width="10.28515625" customWidth="1"/>
    <col min="8716" max="8716" width="10.42578125" customWidth="1"/>
    <col min="8717" max="8717" width="10.140625" customWidth="1"/>
    <col min="8722" max="8722" width="13.42578125" customWidth="1"/>
    <col min="8961" max="8961" width="2" customWidth="1"/>
    <col min="8962" max="8962" width="4" customWidth="1"/>
    <col min="8963" max="8963" width="3.7109375" customWidth="1"/>
    <col min="8964" max="8964" width="4.42578125" customWidth="1"/>
    <col min="8965" max="8965" width="7.5703125" customWidth="1"/>
    <col min="8966" max="8966" width="8.140625" customWidth="1"/>
    <col min="8967" max="8967" width="32.28515625" customWidth="1"/>
    <col min="8968" max="8968" width="12.42578125" customWidth="1"/>
    <col min="8969" max="8969" width="10.5703125" customWidth="1"/>
    <col min="8970" max="8970" width="14" customWidth="1"/>
    <col min="8971" max="8971" width="10.28515625" customWidth="1"/>
    <col min="8972" max="8972" width="10.42578125" customWidth="1"/>
    <col min="8973" max="8973" width="10.140625" customWidth="1"/>
    <col min="8978" max="8978" width="13.42578125" customWidth="1"/>
    <col min="9217" max="9217" width="2" customWidth="1"/>
    <col min="9218" max="9218" width="4" customWidth="1"/>
    <col min="9219" max="9219" width="3.7109375" customWidth="1"/>
    <col min="9220" max="9220" width="4.42578125" customWidth="1"/>
    <col min="9221" max="9221" width="7.5703125" customWidth="1"/>
    <col min="9222" max="9222" width="8.140625" customWidth="1"/>
    <col min="9223" max="9223" width="32.28515625" customWidth="1"/>
    <col min="9224" max="9224" width="12.42578125" customWidth="1"/>
    <col min="9225" max="9225" width="10.5703125" customWidth="1"/>
    <col min="9226" max="9226" width="14" customWidth="1"/>
    <col min="9227" max="9227" width="10.28515625" customWidth="1"/>
    <col min="9228" max="9228" width="10.42578125" customWidth="1"/>
    <col min="9229" max="9229" width="10.140625" customWidth="1"/>
    <col min="9234" max="9234" width="13.42578125" customWidth="1"/>
    <col min="9473" max="9473" width="2" customWidth="1"/>
    <col min="9474" max="9474" width="4" customWidth="1"/>
    <col min="9475" max="9475" width="3.7109375" customWidth="1"/>
    <col min="9476" max="9476" width="4.42578125" customWidth="1"/>
    <col min="9477" max="9477" width="7.5703125" customWidth="1"/>
    <col min="9478" max="9478" width="8.140625" customWidth="1"/>
    <col min="9479" max="9479" width="32.28515625" customWidth="1"/>
    <col min="9480" max="9480" width="12.42578125" customWidth="1"/>
    <col min="9481" max="9481" width="10.5703125" customWidth="1"/>
    <col min="9482" max="9482" width="14" customWidth="1"/>
    <col min="9483" max="9483" width="10.28515625" customWidth="1"/>
    <col min="9484" max="9484" width="10.42578125" customWidth="1"/>
    <col min="9485" max="9485" width="10.140625" customWidth="1"/>
    <col min="9490" max="9490" width="13.42578125" customWidth="1"/>
    <col min="9729" max="9729" width="2" customWidth="1"/>
    <col min="9730" max="9730" width="4" customWidth="1"/>
    <col min="9731" max="9731" width="3.7109375" customWidth="1"/>
    <col min="9732" max="9732" width="4.42578125" customWidth="1"/>
    <col min="9733" max="9733" width="7.5703125" customWidth="1"/>
    <col min="9734" max="9734" width="8.140625" customWidth="1"/>
    <col min="9735" max="9735" width="32.28515625" customWidth="1"/>
    <col min="9736" max="9736" width="12.42578125" customWidth="1"/>
    <col min="9737" max="9737" width="10.5703125" customWidth="1"/>
    <col min="9738" max="9738" width="14" customWidth="1"/>
    <col min="9739" max="9739" width="10.28515625" customWidth="1"/>
    <col min="9740" max="9740" width="10.42578125" customWidth="1"/>
    <col min="9741" max="9741" width="10.140625" customWidth="1"/>
    <col min="9746" max="9746" width="13.42578125" customWidth="1"/>
    <col min="9985" max="9985" width="2" customWidth="1"/>
    <col min="9986" max="9986" width="4" customWidth="1"/>
    <col min="9987" max="9987" width="3.7109375" customWidth="1"/>
    <col min="9988" max="9988" width="4.42578125" customWidth="1"/>
    <col min="9989" max="9989" width="7.5703125" customWidth="1"/>
    <col min="9990" max="9990" width="8.140625" customWidth="1"/>
    <col min="9991" max="9991" width="32.28515625" customWidth="1"/>
    <col min="9992" max="9992" width="12.42578125" customWidth="1"/>
    <col min="9993" max="9993" width="10.5703125" customWidth="1"/>
    <col min="9994" max="9994" width="14" customWidth="1"/>
    <col min="9995" max="9995" width="10.28515625" customWidth="1"/>
    <col min="9996" max="9996" width="10.42578125" customWidth="1"/>
    <col min="9997" max="9997" width="10.140625" customWidth="1"/>
    <col min="10002" max="10002" width="13.42578125" customWidth="1"/>
    <col min="10241" max="10241" width="2" customWidth="1"/>
    <col min="10242" max="10242" width="4" customWidth="1"/>
    <col min="10243" max="10243" width="3.7109375" customWidth="1"/>
    <col min="10244" max="10244" width="4.42578125" customWidth="1"/>
    <col min="10245" max="10245" width="7.5703125" customWidth="1"/>
    <col min="10246" max="10246" width="8.140625" customWidth="1"/>
    <col min="10247" max="10247" width="32.28515625" customWidth="1"/>
    <col min="10248" max="10248" width="12.42578125" customWidth="1"/>
    <col min="10249" max="10249" width="10.5703125" customWidth="1"/>
    <col min="10250" max="10250" width="14" customWidth="1"/>
    <col min="10251" max="10251" width="10.28515625" customWidth="1"/>
    <col min="10252" max="10252" width="10.42578125" customWidth="1"/>
    <col min="10253" max="10253" width="10.140625" customWidth="1"/>
    <col min="10258" max="10258" width="13.42578125" customWidth="1"/>
    <col min="10497" max="10497" width="2" customWidth="1"/>
    <col min="10498" max="10498" width="4" customWidth="1"/>
    <col min="10499" max="10499" width="3.7109375" customWidth="1"/>
    <col min="10500" max="10500" width="4.42578125" customWidth="1"/>
    <col min="10501" max="10501" width="7.5703125" customWidth="1"/>
    <col min="10502" max="10502" width="8.140625" customWidth="1"/>
    <col min="10503" max="10503" width="32.28515625" customWidth="1"/>
    <col min="10504" max="10504" width="12.42578125" customWidth="1"/>
    <col min="10505" max="10505" width="10.5703125" customWidth="1"/>
    <col min="10506" max="10506" width="14" customWidth="1"/>
    <col min="10507" max="10507" width="10.28515625" customWidth="1"/>
    <col min="10508" max="10508" width="10.42578125" customWidth="1"/>
    <col min="10509" max="10509" width="10.140625" customWidth="1"/>
    <col min="10514" max="10514" width="13.42578125" customWidth="1"/>
    <col min="10753" max="10753" width="2" customWidth="1"/>
    <col min="10754" max="10754" width="4" customWidth="1"/>
    <col min="10755" max="10755" width="3.7109375" customWidth="1"/>
    <col min="10756" max="10756" width="4.42578125" customWidth="1"/>
    <col min="10757" max="10757" width="7.5703125" customWidth="1"/>
    <col min="10758" max="10758" width="8.140625" customWidth="1"/>
    <col min="10759" max="10759" width="32.28515625" customWidth="1"/>
    <col min="10760" max="10760" width="12.42578125" customWidth="1"/>
    <col min="10761" max="10761" width="10.5703125" customWidth="1"/>
    <col min="10762" max="10762" width="14" customWidth="1"/>
    <col min="10763" max="10763" width="10.28515625" customWidth="1"/>
    <col min="10764" max="10764" width="10.42578125" customWidth="1"/>
    <col min="10765" max="10765" width="10.140625" customWidth="1"/>
    <col min="10770" max="10770" width="13.42578125" customWidth="1"/>
    <col min="11009" max="11009" width="2" customWidth="1"/>
    <col min="11010" max="11010" width="4" customWidth="1"/>
    <col min="11011" max="11011" width="3.7109375" customWidth="1"/>
    <col min="11012" max="11012" width="4.42578125" customWidth="1"/>
    <col min="11013" max="11013" width="7.5703125" customWidth="1"/>
    <col min="11014" max="11014" width="8.140625" customWidth="1"/>
    <col min="11015" max="11015" width="32.28515625" customWidth="1"/>
    <col min="11016" max="11016" width="12.42578125" customWidth="1"/>
    <col min="11017" max="11017" width="10.5703125" customWidth="1"/>
    <col min="11018" max="11018" width="14" customWidth="1"/>
    <col min="11019" max="11019" width="10.28515625" customWidth="1"/>
    <col min="11020" max="11020" width="10.42578125" customWidth="1"/>
    <col min="11021" max="11021" width="10.140625" customWidth="1"/>
    <col min="11026" max="11026" width="13.42578125" customWidth="1"/>
    <col min="11265" max="11265" width="2" customWidth="1"/>
    <col min="11266" max="11266" width="4" customWidth="1"/>
    <col min="11267" max="11267" width="3.7109375" customWidth="1"/>
    <col min="11268" max="11268" width="4.42578125" customWidth="1"/>
    <col min="11269" max="11269" width="7.5703125" customWidth="1"/>
    <col min="11270" max="11270" width="8.140625" customWidth="1"/>
    <col min="11271" max="11271" width="32.28515625" customWidth="1"/>
    <col min="11272" max="11272" width="12.42578125" customWidth="1"/>
    <col min="11273" max="11273" width="10.5703125" customWidth="1"/>
    <col min="11274" max="11274" width="14" customWidth="1"/>
    <col min="11275" max="11275" width="10.28515625" customWidth="1"/>
    <col min="11276" max="11276" width="10.42578125" customWidth="1"/>
    <col min="11277" max="11277" width="10.140625" customWidth="1"/>
    <col min="11282" max="11282" width="13.42578125" customWidth="1"/>
    <col min="11521" max="11521" width="2" customWidth="1"/>
    <col min="11522" max="11522" width="4" customWidth="1"/>
    <col min="11523" max="11523" width="3.7109375" customWidth="1"/>
    <col min="11524" max="11524" width="4.42578125" customWidth="1"/>
    <col min="11525" max="11525" width="7.5703125" customWidth="1"/>
    <col min="11526" max="11526" width="8.140625" customWidth="1"/>
    <col min="11527" max="11527" width="32.28515625" customWidth="1"/>
    <col min="11528" max="11528" width="12.42578125" customWidth="1"/>
    <col min="11529" max="11529" width="10.5703125" customWidth="1"/>
    <col min="11530" max="11530" width="14" customWidth="1"/>
    <col min="11531" max="11531" width="10.28515625" customWidth="1"/>
    <col min="11532" max="11532" width="10.42578125" customWidth="1"/>
    <col min="11533" max="11533" width="10.140625" customWidth="1"/>
    <col min="11538" max="11538" width="13.42578125" customWidth="1"/>
    <col min="11777" max="11777" width="2" customWidth="1"/>
    <col min="11778" max="11778" width="4" customWidth="1"/>
    <col min="11779" max="11779" width="3.7109375" customWidth="1"/>
    <col min="11780" max="11780" width="4.42578125" customWidth="1"/>
    <col min="11781" max="11781" width="7.5703125" customWidth="1"/>
    <col min="11782" max="11782" width="8.140625" customWidth="1"/>
    <col min="11783" max="11783" width="32.28515625" customWidth="1"/>
    <col min="11784" max="11784" width="12.42578125" customWidth="1"/>
    <col min="11785" max="11785" width="10.5703125" customWidth="1"/>
    <col min="11786" max="11786" width="14" customWidth="1"/>
    <col min="11787" max="11787" width="10.28515625" customWidth="1"/>
    <col min="11788" max="11788" width="10.42578125" customWidth="1"/>
    <col min="11789" max="11789" width="10.140625" customWidth="1"/>
    <col min="11794" max="11794" width="13.42578125" customWidth="1"/>
    <col min="12033" max="12033" width="2" customWidth="1"/>
    <col min="12034" max="12034" width="4" customWidth="1"/>
    <col min="12035" max="12035" width="3.7109375" customWidth="1"/>
    <col min="12036" max="12036" width="4.42578125" customWidth="1"/>
    <col min="12037" max="12037" width="7.5703125" customWidth="1"/>
    <col min="12038" max="12038" width="8.140625" customWidth="1"/>
    <col min="12039" max="12039" width="32.28515625" customWidth="1"/>
    <col min="12040" max="12040" width="12.42578125" customWidth="1"/>
    <col min="12041" max="12041" width="10.5703125" customWidth="1"/>
    <col min="12042" max="12042" width="14" customWidth="1"/>
    <col min="12043" max="12043" width="10.28515625" customWidth="1"/>
    <col min="12044" max="12044" width="10.42578125" customWidth="1"/>
    <col min="12045" max="12045" width="10.140625" customWidth="1"/>
    <col min="12050" max="12050" width="13.42578125" customWidth="1"/>
    <col min="12289" max="12289" width="2" customWidth="1"/>
    <col min="12290" max="12290" width="4" customWidth="1"/>
    <col min="12291" max="12291" width="3.7109375" customWidth="1"/>
    <col min="12292" max="12292" width="4.42578125" customWidth="1"/>
    <col min="12293" max="12293" width="7.5703125" customWidth="1"/>
    <col min="12294" max="12294" width="8.140625" customWidth="1"/>
    <col min="12295" max="12295" width="32.28515625" customWidth="1"/>
    <col min="12296" max="12296" width="12.42578125" customWidth="1"/>
    <col min="12297" max="12297" width="10.5703125" customWidth="1"/>
    <col min="12298" max="12298" width="14" customWidth="1"/>
    <col min="12299" max="12299" width="10.28515625" customWidth="1"/>
    <col min="12300" max="12300" width="10.42578125" customWidth="1"/>
    <col min="12301" max="12301" width="10.140625" customWidth="1"/>
    <col min="12306" max="12306" width="13.42578125" customWidth="1"/>
    <col min="12545" max="12545" width="2" customWidth="1"/>
    <col min="12546" max="12546" width="4" customWidth="1"/>
    <col min="12547" max="12547" width="3.7109375" customWidth="1"/>
    <col min="12548" max="12548" width="4.42578125" customWidth="1"/>
    <col min="12549" max="12549" width="7.5703125" customWidth="1"/>
    <col min="12550" max="12550" width="8.140625" customWidth="1"/>
    <col min="12551" max="12551" width="32.28515625" customWidth="1"/>
    <col min="12552" max="12552" width="12.42578125" customWidth="1"/>
    <col min="12553" max="12553" width="10.5703125" customWidth="1"/>
    <col min="12554" max="12554" width="14" customWidth="1"/>
    <col min="12555" max="12555" width="10.28515625" customWidth="1"/>
    <col min="12556" max="12556" width="10.42578125" customWidth="1"/>
    <col min="12557" max="12557" width="10.140625" customWidth="1"/>
    <col min="12562" max="12562" width="13.42578125" customWidth="1"/>
    <col min="12801" max="12801" width="2" customWidth="1"/>
    <col min="12802" max="12802" width="4" customWidth="1"/>
    <col min="12803" max="12803" width="3.7109375" customWidth="1"/>
    <col min="12804" max="12804" width="4.42578125" customWidth="1"/>
    <col min="12805" max="12805" width="7.5703125" customWidth="1"/>
    <col min="12806" max="12806" width="8.140625" customWidth="1"/>
    <col min="12807" max="12807" width="32.28515625" customWidth="1"/>
    <col min="12808" max="12808" width="12.42578125" customWidth="1"/>
    <col min="12809" max="12809" width="10.5703125" customWidth="1"/>
    <col min="12810" max="12810" width="14" customWidth="1"/>
    <col min="12811" max="12811" width="10.28515625" customWidth="1"/>
    <col min="12812" max="12812" width="10.42578125" customWidth="1"/>
    <col min="12813" max="12813" width="10.140625" customWidth="1"/>
    <col min="12818" max="12818" width="13.42578125" customWidth="1"/>
    <col min="13057" max="13057" width="2" customWidth="1"/>
    <col min="13058" max="13058" width="4" customWidth="1"/>
    <col min="13059" max="13059" width="3.7109375" customWidth="1"/>
    <col min="13060" max="13060" width="4.42578125" customWidth="1"/>
    <col min="13061" max="13061" width="7.5703125" customWidth="1"/>
    <col min="13062" max="13062" width="8.140625" customWidth="1"/>
    <col min="13063" max="13063" width="32.28515625" customWidth="1"/>
    <col min="13064" max="13064" width="12.42578125" customWidth="1"/>
    <col min="13065" max="13065" width="10.5703125" customWidth="1"/>
    <col min="13066" max="13066" width="14" customWidth="1"/>
    <col min="13067" max="13067" width="10.28515625" customWidth="1"/>
    <col min="13068" max="13068" width="10.42578125" customWidth="1"/>
    <col min="13069" max="13069" width="10.140625" customWidth="1"/>
    <col min="13074" max="13074" width="13.42578125" customWidth="1"/>
    <col min="13313" max="13313" width="2" customWidth="1"/>
    <col min="13314" max="13314" width="4" customWidth="1"/>
    <col min="13315" max="13315" width="3.7109375" customWidth="1"/>
    <col min="13316" max="13316" width="4.42578125" customWidth="1"/>
    <col min="13317" max="13317" width="7.5703125" customWidth="1"/>
    <col min="13318" max="13318" width="8.140625" customWidth="1"/>
    <col min="13319" max="13319" width="32.28515625" customWidth="1"/>
    <col min="13320" max="13320" width="12.42578125" customWidth="1"/>
    <col min="13321" max="13321" width="10.5703125" customWidth="1"/>
    <col min="13322" max="13322" width="14" customWidth="1"/>
    <col min="13323" max="13323" width="10.28515625" customWidth="1"/>
    <col min="13324" max="13324" width="10.42578125" customWidth="1"/>
    <col min="13325" max="13325" width="10.140625" customWidth="1"/>
    <col min="13330" max="13330" width="13.42578125" customWidth="1"/>
    <col min="13569" max="13569" width="2" customWidth="1"/>
    <col min="13570" max="13570" width="4" customWidth="1"/>
    <col min="13571" max="13571" width="3.7109375" customWidth="1"/>
    <col min="13572" max="13572" width="4.42578125" customWidth="1"/>
    <col min="13573" max="13573" width="7.5703125" customWidth="1"/>
    <col min="13574" max="13574" width="8.140625" customWidth="1"/>
    <col min="13575" max="13575" width="32.28515625" customWidth="1"/>
    <col min="13576" max="13576" width="12.42578125" customWidth="1"/>
    <col min="13577" max="13577" width="10.5703125" customWidth="1"/>
    <col min="13578" max="13578" width="14" customWidth="1"/>
    <col min="13579" max="13579" width="10.28515625" customWidth="1"/>
    <col min="13580" max="13580" width="10.42578125" customWidth="1"/>
    <col min="13581" max="13581" width="10.140625" customWidth="1"/>
    <col min="13586" max="13586" width="13.42578125" customWidth="1"/>
    <col min="13825" max="13825" width="2" customWidth="1"/>
    <col min="13826" max="13826" width="4" customWidth="1"/>
    <col min="13827" max="13827" width="3.7109375" customWidth="1"/>
    <col min="13828" max="13828" width="4.42578125" customWidth="1"/>
    <col min="13829" max="13829" width="7.5703125" customWidth="1"/>
    <col min="13830" max="13830" width="8.140625" customWidth="1"/>
    <col min="13831" max="13831" width="32.28515625" customWidth="1"/>
    <col min="13832" max="13832" width="12.42578125" customWidth="1"/>
    <col min="13833" max="13833" width="10.5703125" customWidth="1"/>
    <col min="13834" max="13834" width="14" customWidth="1"/>
    <col min="13835" max="13835" width="10.28515625" customWidth="1"/>
    <col min="13836" max="13836" width="10.42578125" customWidth="1"/>
    <col min="13837" max="13837" width="10.140625" customWidth="1"/>
    <col min="13842" max="13842" width="13.42578125" customWidth="1"/>
    <col min="14081" max="14081" width="2" customWidth="1"/>
    <col min="14082" max="14082" width="4" customWidth="1"/>
    <col min="14083" max="14083" width="3.7109375" customWidth="1"/>
    <col min="14084" max="14084" width="4.42578125" customWidth="1"/>
    <col min="14085" max="14085" width="7.5703125" customWidth="1"/>
    <col min="14086" max="14086" width="8.140625" customWidth="1"/>
    <col min="14087" max="14087" width="32.28515625" customWidth="1"/>
    <col min="14088" max="14088" width="12.42578125" customWidth="1"/>
    <col min="14089" max="14089" width="10.5703125" customWidth="1"/>
    <col min="14090" max="14090" width="14" customWidth="1"/>
    <col min="14091" max="14091" width="10.28515625" customWidth="1"/>
    <col min="14092" max="14092" width="10.42578125" customWidth="1"/>
    <col min="14093" max="14093" width="10.140625" customWidth="1"/>
    <col min="14098" max="14098" width="13.42578125" customWidth="1"/>
    <col min="14337" max="14337" width="2" customWidth="1"/>
    <col min="14338" max="14338" width="4" customWidth="1"/>
    <col min="14339" max="14339" width="3.7109375" customWidth="1"/>
    <col min="14340" max="14340" width="4.42578125" customWidth="1"/>
    <col min="14341" max="14341" width="7.5703125" customWidth="1"/>
    <col min="14342" max="14342" width="8.140625" customWidth="1"/>
    <col min="14343" max="14343" width="32.28515625" customWidth="1"/>
    <col min="14344" max="14344" width="12.42578125" customWidth="1"/>
    <col min="14345" max="14345" width="10.5703125" customWidth="1"/>
    <col min="14346" max="14346" width="14" customWidth="1"/>
    <col min="14347" max="14347" width="10.28515625" customWidth="1"/>
    <col min="14348" max="14348" width="10.42578125" customWidth="1"/>
    <col min="14349" max="14349" width="10.140625" customWidth="1"/>
    <col min="14354" max="14354" width="13.42578125" customWidth="1"/>
    <col min="14593" max="14593" width="2" customWidth="1"/>
    <col min="14594" max="14594" width="4" customWidth="1"/>
    <col min="14595" max="14595" width="3.7109375" customWidth="1"/>
    <col min="14596" max="14596" width="4.42578125" customWidth="1"/>
    <col min="14597" max="14597" width="7.5703125" customWidth="1"/>
    <col min="14598" max="14598" width="8.140625" customWidth="1"/>
    <col min="14599" max="14599" width="32.28515625" customWidth="1"/>
    <col min="14600" max="14600" width="12.42578125" customWidth="1"/>
    <col min="14601" max="14601" width="10.5703125" customWidth="1"/>
    <col min="14602" max="14602" width="14" customWidth="1"/>
    <col min="14603" max="14603" width="10.28515625" customWidth="1"/>
    <col min="14604" max="14604" width="10.42578125" customWidth="1"/>
    <col min="14605" max="14605" width="10.140625" customWidth="1"/>
    <col min="14610" max="14610" width="13.42578125" customWidth="1"/>
    <col min="14849" max="14849" width="2" customWidth="1"/>
    <col min="14850" max="14850" width="4" customWidth="1"/>
    <col min="14851" max="14851" width="3.7109375" customWidth="1"/>
    <col min="14852" max="14852" width="4.42578125" customWidth="1"/>
    <col min="14853" max="14853" width="7.5703125" customWidth="1"/>
    <col min="14854" max="14854" width="8.140625" customWidth="1"/>
    <col min="14855" max="14855" width="32.28515625" customWidth="1"/>
    <col min="14856" max="14856" width="12.42578125" customWidth="1"/>
    <col min="14857" max="14857" width="10.5703125" customWidth="1"/>
    <col min="14858" max="14858" width="14" customWidth="1"/>
    <col min="14859" max="14859" width="10.28515625" customWidth="1"/>
    <col min="14860" max="14860" width="10.42578125" customWidth="1"/>
    <col min="14861" max="14861" width="10.140625" customWidth="1"/>
    <col min="14866" max="14866" width="13.42578125" customWidth="1"/>
    <col min="15105" max="15105" width="2" customWidth="1"/>
    <col min="15106" max="15106" width="4" customWidth="1"/>
    <col min="15107" max="15107" width="3.7109375" customWidth="1"/>
    <col min="15108" max="15108" width="4.42578125" customWidth="1"/>
    <col min="15109" max="15109" width="7.5703125" customWidth="1"/>
    <col min="15110" max="15110" width="8.140625" customWidth="1"/>
    <col min="15111" max="15111" width="32.28515625" customWidth="1"/>
    <col min="15112" max="15112" width="12.42578125" customWidth="1"/>
    <col min="15113" max="15113" width="10.5703125" customWidth="1"/>
    <col min="15114" max="15114" width="14" customWidth="1"/>
    <col min="15115" max="15115" width="10.28515625" customWidth="1"/>
    <col min="15116" max="15116" width="10.42578125" customWidth="1"/>
    <col min="15117" max="15117" width="10.140625" customWidth="1"/>
    <col min="15122" max="15122" width="13.42578125" customWidth="1"/>
    <col min="15361" max="15361" width="2" customWidth="1"/>
    <col min="15362" max="15362" width="4" customWidth="1"/>
    <col min="15363" max="15363" width="3.7109375" customWidth="1"/>
    <col min="15364" max="15364" width="4.42578125" customWidth="1"/>
    <col min="15365" max="15365" width="7.5703125" customWidth="1"/>
    <col min="15366" max="15366" width="8.140625" customWidth="1"/>
    <col min="15367" max="15367" width="32.28515625" customWidth="1"/>
    <col min="15368" max="15368" width="12.42578125" customWidth="1"/>
    <col min="15369" max="15369" width="10.5703125" customWidth="1"/>
    <col min="15370" max="15370" width="14" customWidth="1"/>
    <col min="15371" max="15371" width="10.28515625" customWidth="1"/>
    <col min="15372" max="15372" width="10.42578125" customWidth="1"/>
    <col min="15373" max="15373" width="10.140625" customWidth="1"/>
    <col min="15378" max="15378" width="13.42578125" customWidth="1"/>
    <col min="15617" max="15617" width="2" customWidth="1"/>
    <col min="15618" max="15618" width="4" customWidth="1"/>
    <col min="15619" max="15619" width="3.7109375" customWidth="1"/>
    <col min="15620" max="15620" width="4.42578125" customWidth="1"/>
    <col min="15621" max="15621" width="7.5703125" customWidth="1"/>
    <col min="15622" max="15622" width="8.140625" customWidth="1"/>
    <col min="15623" max="15623" width="32.28515625" customWidth="1"/>
    <col min="15624" max="15624" width="12.42578125" customWidth="1"/>
    <col min="15625" max="15625" width="10.5703125" customWidth="1"/>
    <col min="15626" max="15626" width="14" customWidth="1"/>
    <col min="15627" max="15627" width="10.28515625" customWidth="1"/>
    <col min="15628" max="15628" width="10.42578125" customWidth="1"/>
    <col min="15629" max="15629" width="10.140625" customWidth="1"/>
    <col min="15634" max="15634" width="13.42578125" customWidth="1"/>
    <col min="15873" max="15873" width="2" customWidth="1"/>
    <col min="15874" max="15874" width="4" customWidth="1"/>
    <col min="15875" max="15875" width="3.7109375" customWidth="1"/>
    <col min="15876" max="15876" width="4.42578125" customWidth="1"/>
    <col min="15877" max="15877" width="7.5703125" customWidth="1"/>
    <col min="15878" max="15878" width="8.140625" customWidth="1"/>
    <col min="15879" max="15879" width="32.28515625" customWidth="1"/>
    <col min="15880" max="15880" width="12.42578125" customWidth="1"/>
    <col min="15881" max="15881" width="10.5703125" customWidth="1"/>
    <col min="15882" max="15882" width="14" customWidth="1"/>
    <col min="15883" max="15883" width="10.28515625" customWidth="1"/>
    <col min="15884" max="15884" width="10.42578125" customWidth="1"/>
    <col min="15885" max="15885" width="10.140625" customWidth="1"/>
    <col min="15890" max="15890" width="13.42578125" customWidth="1"/>
    <col min="16129" max="16129" width="2" customWidth="1"/>
    <col min="16130" max="16130" width="4" customWidth="1"/>
    <col min="16131" max="16131" width="3.7109375" customWidth="1"/>
    <col min="16132" max="16132" width="4.42578125" customWidth="1"/>
    <col min="16133" max="16133" width="7.5703125" customWidth="1"/>
    <col min="16134" max="16134" width="8.140625" customWidth="1"/>
    <col min="16135" max="16135" width="32.28515625" customWidth="1"/>
    <col min="16136" max="16136" width="12.42578125" customWidth="1"/>
    <col min="16137" max="16137" width="10.5703125" customWidth="1"/>
    <col min="16138" max="16138" width="14" customWidth="1"/>
    <col min="16139" max="16139" width="10.28515625" customWidth="1"/>
    <col min="16140" max="16140" width="10.42578125" customWidth="1"/>
    <col min="16141" max="16141" width="10.140625" customWidth="1"/>
    <col min="16146" max="16146" width="13.42578125" customWidth="1"/>
  </cols>
  <sheetData>
    <row r="1" spans="2:17" ht="9" customHeight="1" x14ac:dyDescent="0.25"/>
    <row r="2" spans="2:17" ht="9.75" customHeight="1" thickBot="1" x14ac:dyDescent="0.3">
      <c r="B2" s="575"/>
      <c r="C2" s="575"/>
      <c r="D2" s="575"/>
      <c r="E2" s="575"/>
      <c r="F2" s="575"/>
      <c r="G2" s="576"/>
      <c r="H2" s="576"/>
      <c r="I2" s="576"/>
      <c r="J2" s="576"/>
      <c r="K2" s="576"/>
      <c r="L2" s="576"/>
      <c r="M2" s="576"/>
      <c r="N2" s="576"/>
      <c r="O2" s="576"/>
      <c r="P2" s="576"/>
    </row>
    <row r="3" spans="2:17" ht="19.5" thickBot="1" x14ac:dyDescent="0.35">
      <c r="B3" s="1044" t="s">
        <v>296</v>
      </c>
      <c r="C3" s="1045"/>
      <c r="D3" s="1045"/>
      <c r="E3" s="1045"/>
      <c r="F3" s="1045"/>
      <c r="G3" s="1045"/>
      <c r="H3" s="577"/>
      <c r="I3" s="577"/>
      <c r="J3" s="577"/>
      <c r="K3" s="577"/>
      <c r="L3" s="441"/>
      <c r="M3" s="441"/>
      <c r="N3" s="576"/>
      <c r="O3" s="576"/>
      <c r="P3" s="576"/>
      <c r="Q3" s="9"/>
    </row>
    <row r="4" spans="2:17" ht="39" thickBot="1" x14ac:dyDescent="0.3">
      <c r="B4" s="1046" t="s">
        <v>0</v>
      </c>
      <c r="C4" s="1047"/>
      <c r="D4" s="1047"/>
      <c r="E4" s="1047"/>
      <c r="F4" s="1047"/>
      <c r="G4" s="1048"/>
      <c r="H4" s="470" t="s">
        <v>449</v>
      </c>
      <c r="I4" s="470" t="s">
        <v>450</v>
      </c>
      <c r="J4" s="470" t="s">
        <v>428</v>
      </c>
      <c r="K4" s="578" t="s">
        <v>297</v>
      </c>
      <c r="L4" s="470" t="s">
        <v>298</v>
      </c>
      <c r="M4" s="470" t="s">
        <v>429</v>
      </c>
      <c r="N4" s="576"/>
      <c r="O4" s="576"/>
      <c r="P4" s="576"/>
      <c r="Q4" s="9"/>
    </row>
    <row r="5" spans="2:17" ht="29.25" x14ac:dyDescent="0.25">
      <c r="B5" s="579" t="s">
        <v>200</v>
      </c>
      <c r="C5" s="580" t="s">
        <v>227</v>
      </c>
      <c r="D5" s="581" t="s">
        <v>202</v>
      </c>
      <c r="E5" s="581" t="s">
        <v>203</v>
      </c>
      <c r="F5" s="581" t="s">
        <v>273</v>
      </c>
      <c r="G5" s="474" t="s">
        <v>205</v>
      </c>
      <c r="H5" s="583">
        <v>544609.05999999994</v>
      </c>
      <c r="I5" s="584">
        <f>I7+I185+I272+I276+I279</f>
        <v>585354</v>
      </c>
      <c r="J5" s="582">
        <f>J7+J185+J272+J276+J279+J285+J288+J290+J292</f>
        <v>661299.48</v>
      </c>
      <c r="K5" s="582">
        <f>K7+K185+K272+K276+K279+K285+K288+K290+K292</f>
        <v>667839.44228000008</v>
      </c>
      <c r="L5" s="582">
        <f>L7+L185+L272+L276+L279+L285+L288+L290+L292</f>
        <v>703530.19545680005</v>
      </c>
      <c r="M5" s="585">
        <f>M7+M185+M272+M276+M279+M285+M288+M290+M292</f>
        <v>733018.11286420794</v>
      </c>
      <c r="N5" s="576"/>
      <c r="O5" s="576"/>
      <c r="P5" s="576"/>
      <c r="Q5" s="9"/>
    </row>
    <row r="6" spans="2:17" ht="15.75" x14ac:dyDescent="0.25">
      <c r="B6" s="1049"/>
      <c r="C6" s="1050"/>
      <c r="D6" s="1050"/>
      <c r="E6" s="1050"/>
      <c r="F6" s="1050"/>
      <c r="G6" s="1051"/>
      <c r="H6" s="587"/>
      <c r="I6" s="879"/>
      <c r="J6" s="587"/>
      <c r="K6" s="587"/>
      <c r="L6" s="586"/>
      <c r="M6" s="586"/>
      <c r="N6" s="576"/>
      <c r="O6" s="576"/>
      <c r="P6" s="576"/>
      <c r="Q6" s="9"/>
    </row>
    <row r="7" spans="2:17" x14ac:dyDescent="0.25">
      <c r="B7" s="637"/>
      <c r="C7" s="645">
        <v>1</v>
      </c>
      <c r="D7" s="646"/>
      <c r="E7" s="647"/>
      <c r="F7" s="1052" t="s">
        <v>299</v>
      </c>
      <c r="G7" s="1053"/>
      <c r="H7" s="649">
        <v>171455.03</v>
      </c>
      <c r="I7" s="650">
        <f>I8+I61+I106</f>
        <v>199160</v>
      </c>
      <c r="J7" s="648">
        <f>J8+J61+J106</f>
        <v>243350.47999999998</v>
      </c>
      <c r="K7" s="648">
        <v>247895</v>
      </c>
      <c r="L7" s="648">
        <f>L8+L61+L106</f>
        <v>266405.71054</v>
      </c>
      <c r="M7" s="650">
        <f>M8+M61+M106</f>
        <v>277699.15675239998</v>
      </c>
      <c r="N7" s="576"/>
      <c r="O7" s="576"/>
      <c r="P7" s="576"/>
      <c r="Q7" s="9"/>
    </row>
    <row r="8" spans="2:17" x14ac:dyDescent="0.25">
      <c r="B8" s="638"/>
      <c r="C8" s="651"/>
      <c r="D8" s="652"/>
      <c r="E8" s="653"/>
      <c r="F8" s="654" t="s">
        <v>300</v>
      </c>
      <c r="G8" s="655"/>
      <c r="H8" s="656">
        <v>94649.56</v>
      </c>
      <c r="I8" s="657">
        <f>I9+I16+I26+I58</f>
        <v>112744</v>
      </c>
      <c r="J8" s="656">
        <f>J9+J16+J26</f>
        <v>143610</v>
      </c>
      <c r="K8" s="656">
        <f>K9+K16+K26</f>
        <v>136716.359</v>
      </c>
      <c r="L8" s="658">
        <f>L9+L16+L26+L58</f>
        <v>148914.19214</v>
      </c>
      <c r="M8" s="658">
        <f>M9+M16+M26+M58</f>
        <v>155777.18666840001</v>
      </c>
      <c r="N8" s="576"/>
      <c r="O8" s="576"/>
      <c r="P8" s="576"/>
      <c r="Q8" s="9" t="s">
        <v>305</v>
      </c>
    </row>
    <row r="9" spans="2:17" x14ac:dyDescent="0.25">
      <c r="B9" s="639"/>
      <c r="C9" s="659"/>
      <c r="D9" s="660"/>
      <c r="E9" s="661" t="s">
        <v>301</v>
      </c>
      <c r="F9" s="662">
        <v>610</v>
      </c>
      <c r="G9" s="663" t="s">
        <v>302</v>
      </c>
      <c r="H9" s="664">
        <v>61790.82</v>
      </c>
      <c r="I9" s="664">
        <f>I10+I11</f>
        <v>69735</v>
      </c>
      <c r="J9" s="664">
        <f>J10+J11</f>
        <v>90316</v>
      </c>
      <c r="K9" s="664">
        <f>K10+K11</f>
        <v>86962</v>
      </c>
      <c r="L9" s="664">
        <f>L10+L11</f>
        <v>94859.72</v>
      </c>
      <c r="M9" s="663">
        <f>M10+M11</f>
        <v>99945.303200000009</v>
      </c>
      <c r="N9" s="576"/>
      <c r="O9" s="576"/>
      <c r="P9" s="576"/>
      <c r="Q9" s="9"/>
    </row>
    <row r="10" spans="2:17" ht="27.75" customHeight="1" x14ac:dyDescent="0.25">
      <c r="B10" s="639"/>
      <c r="C10" s="659"/>
      <c r="D10" s="660"/>
      <c r="E10" s="661"/>
      <c r="F10" s="662">
        <v>611</v>
      </c>
      <c r="G10" s="665" t="s">
        <v>303</v>
      </c>
      <c r="H10" s="664">
        <v>53577.86</v>
      </c>
      <c r="I10" s="664">
        <v>61658</v>
      </c>
      <c r="J10" s="664">
        <v>77848</v>
      </c>
      <c r="K10" s="664">
        <v>76462</v>
      </c>
      <c r="L10" s="663">
        <f>K10*6%+K10</f>
        <v>81049.72</v>
      </c>
      <c r="M10" s="663">
        <f>L10*6%+L10</f>
        <v>85912.703200000004</v>
      </c>
      <c r="N10" s="576"/>
      <c r="O10" s="576"/>
      <c r="P10" s="576"/>
      <c r="Q10" s="9"/>
    </row>
    <row r="11" spans="2:17" x14ac:dyDescent="0.25">
      <c r="B11" s="639"/>
      <c r="C11" s="659"/>
      <c r="D11" s="660"/>
      <c r="E11" s="661"/>
      <c r="F11" s="662">
        <v>612</v>
      </c>
      <c r="G11" s="663" t="s">
        <v>5</v>
      </c>
      <c r="H11" s="664">
        <v>8212.9599999999991</v>
      </c>
      <c r="I11" s="664">
        <f>I12+I13+I14+I15</f>
        <v>8077</v>
      </c>
      <c r="J11" s="664">
        <f>J12+J13+J14+J15</f>
        <v>12468</v>
      </c>
      <c r="K11" s="664">
        <f>K12+K13</f>
        <v>10500</v>
      </c>
      <c r="L11" s="664">
        <f>L12+L13+L14+L15</f>
        <v>13810</v>
      </c>
      <c r="M11" s="663">
        <f>M12+M13+M14+M15</f>
        <v>14032.6</v>
      </c>
      <c r="N11" s="576"/>
      <c r="O11" s="576"/>
      <c r="P11" s="576"/>
      <c r="Q11" s="9"/>
    </row>
    <row r="12" spans="2:17" x14ac:dyDescent="0.25">
      <c r="B12" s="639"/>
      <c r="C12" s="659"/>
      <c r="D12" s="660"/>
      <c r="E12" s="661"/>
      <c r="F12" s="666">
        <v>612001</v>
      </c>
      <c r="G12" s="95" t="s">
        <v>304</v>
      </c>
      <c r="H12" s="667">
        <v>4750.13</v>
      </c>
      <c r="I12" s="95">
        <v>4244</v>
      </c>
      <c r="J12" s="667">
        <v>8352</v>
      </c>
      <c r="K12" s="667">
        <v>7000</v>
      </c>
      <c r="L12" s="95">
        <v>8500</v>
      </c>
      <c r="M12" s="95">
        <v>8500</v>
      </c>
      <c r="N12" s="576"/>
      <c r="O12" s="576"/>
      <c r="P12" s="576"/>
      <c r="Q12" s="9"/>
    </row>
    <row r="13" spans="2:17" x14ac:dyDescent="0.25">
      <c r="B13" s="639"/>
      <c r="C13" s="659"/>
      <c r="D13" s="660"/>
      <c r="E13" s="661" t="s">
        <v>305</v>
      </c>
      <c r="F13" s="666">
        <v>612002</v>
      </c>
      <c r="G13" s="95" t="s">
        <v>306</v>
      </c>
      <c r="H13" s="667">
        <v>2684.33</v>
      </c>
      <c r="I13" s="95">
        <v>2993</v>
      </c>
      <c r="J13" s="667">
        <v>4116</v>
      </c>
      <c r="K13" s="667">
        <v>3500</v>
      </c>
      <c r="L13" s="95">
        <f>K13*6%+K13</f>
        <v>3710</v>
      </c>
      <c r="M13" s="95">
        <f>L13*6%+L13</f>
        <v>3932.6</v>
      </c>
      <c r="N13" s="576"/>
      <c r="O13" s="576"/>
      <c r="P13" s="576"/>
      <c r="Q13" s="9"/>
    </row>
    <row r="14" spans="2:17" x14ac:dyDescent="0.25">
      <c r="B14" s="639"/>
      <c r="C14" s="659"/>
      <c r="D14" s="660"/>
      <c r="E14" s="661"/>
      <c r="F14" s="666">
        <v>614</v>
      </c>
      <c r="G14" s="95" t="s">
        <v>6</v>
      </c>
      <c r="H14" s="667">
        <v>778.5</v>
      </c>
      <c r="I14" s="95">
        <v>840</v>
      </c>
      <c r="J14" s="667">
        <v>0</v>
      </c>
      <c r="K14" s="667">
        <v>0</v>
      </c>
      <c r="L14" s="95">
        <v>1600</v>
      </c>
      <c r="M14" s="95">
        <v>1600</v>
      </c>
      <c r="N14" s="576"/>
      <c r="O14" s="576"/>
      <c r="P14" s="576"/>
      <c r="Q14" s="9"/>
    </row>
    <row r="15" spans="2:17" x14ac:dyDescent="0.25">
      <c r="B15" s="639"/>
      <c r="C15" s="659"/>
      <c r="D15" s="660"/>
      <c r="E15" s="661"/>
      <c r="F15" s="666">
        <v>616</v>
      </c>
      <c r="G15" s="95" t="s">
        <v>307</v>
      </c>
      <c r="H15" s="667">
        <v>0</v>
      </c>
      <c r="I15" s="95">
        <v>0</v>
      </c>
      <c r="J15" s="667">
        <v>0</v>
      </c>
      <c r="K15" s="667">
        <v>0</v>
      </c>
      <c r="L15" s="95">
        <v>0</v>
      </c>
      <c r="M15" s="95">
        <v>0</v>
      </c>
      <c r="N15" s="576"/>
      <c r="O15" s="576"/>
      <c r="P15" s="576"/>
      <c r="Q15" s="9"/>
    </row>
    <row r="16" spans="2:17" x14ac:dyDescent="0.25">
      <c r="B16" s="639"/>
      <c r="C16" s="659"/>
      <c r="D16" s="660"/>
      <c r="E16" s="661" t="s">
        <v>301</v>
      </c>
      <c r="F16" s="662">
        <v>620</v>
      </c>
      <c r="G16" s="663" t="s">
        <v>308</v>
      </c>
      <c r="H16" s="664">
        <v>21842.68</v>
      </c>
      <c r="I16" s="663">
        <f>I17+I18+I19</f>
        <v>24451</v>
      </c>
      <c r="J16" s="664">
        <f>J17+J19</f>
        <v>31566</v>
      </c>
      <c r="K16" s="664">
        <f>K17+K19</f>
        <v>30393.359</v>
      </c>
      <c r="L16" s="664">
        <f>L17+L19</f>
        <v>33153.472139999998</v>
      </c>
      <c r="M16" s="663">
        <f>M17+M19</f>
        <v>34930.883468400003</v>
      </c>
      <c r="N16" s="576"/>
      <c r="O16" s="576"/>
      <c r="P16" s="576"/>
      <c r="Q16" s="9"/>
    </row>
    <row r="17" spans="2:17" x14ac:dyDescent="0.25">
      <c r="B17" s="639"/>
      <c r="C17" s="659"/>
      <c r="D17" s="660"/>
      <c r="E17" s="661"/>
      <c r="F17" s="662">
        <v>621</v>
      </c>
      <c r="G17" s="663" t="s">
        <v>309</v>
      </c>
      <c r="H17" s="664">
        <v>6370.89</v>
      </c>
      <c r="I17" s="664">
        <v>6726</v>
      </c>
      <c r="J17" s="664">
        <v>9032</v>
      </c>
      <c r="K17" s="664">
        <f>K9*10%</f>
        <v>8696.2000000000007</v>
      </c>
      <c r="L17" s="664">
        <f>L9*10%</f>
        <v>9485.9719999999998</v>
      </c>
      <c r="M17" s="663">
        <f>M9*10%</f>
        <v>9994.5303200000017</v>
      </c>
      <c r="N17" s="576"/>
      <c r="O17" s="576"/>
      <c r="P17" s="576"/>
      <c r="Q17" s="9"/>
    </row>
    <row r="18" spans="2:17" x14ac:dyDescent="0.25">
      <c r="B18" s="639"/>
      <c r="C18" s="659"/>
      <c r="D18" s="660"/>
      <c r="E18" s="661"/>
      <c r="F18" s="662">
        <v>623</v>
      </c>
      <c r="G18" s="663" t="s">
        <v>310</v>
      </c>
      <c r="H18" s="664">
        <v>0</v>
      </c>
      <c r="I18" s="664">
        <v>270</v>
      </c>
      <c r="J18" s="664">
        <v>0</v>
      </c>
      <c r="K18" s="664">
        <v>0</v>
      </c>
      <c r="L18" s="664">
        <v>0</v>
      </c>
      <c r="M18" s="663">
        <v>0</v>
      </c>
      <c r="N18" s="576"/>
      <c r="O18" s="576"/>
      <c r="P18" s="576"/>
      <c r="Q18" s="9"/>
    </row>
    <row r="19" spans="2:17" x14ac:dyDescent="0.25">
      <c r="B19" s="639"/>
      <c r="C19" s="659"/>
      <c r="D19" s="660"/>
      <c r="E19" s="661"/>
      <c r="F19" s="662">
        <v>625</v>
      </c>
      <c r="G19" s="663" t="s">
        <v>311</v>
      </c>
      <c r="H19" s="664">
        <v>15471.789999999999</v>
      </c>
      <c r="I19" s="664">
        <f>I20+I21+I22+I23+I24+I25</f>
        <v>17455</v>
      </c>
      <c r="J19" s="664">
        <f>J20+J21+J22+J23+J24+J25</f>
        <v>22534</v>
      </c>
      <c r="K19" s="664">
        <f>K20+K21+K22+K23+K24+K25</f>
        <v>21697.159</v>
      </c>
      <c r="L19" s="664">
        <f>L20+L21+L22+L23+L24+L25</f>
        <v>23667.50014</v>
      </c>
      <c r="M19" s="663">
        <f>M20+M21+M22+M23+M24+M25</f>
        <v>24936.353148400005</v>
      </c>
      <c r="N19" s="576"/>
      <c r="O19" s="576"/>
      <c r="P19" s="576"/>
      <c r="Q19" s="9"/>
    </row>
    <row r="20" spans="2:17" x14ac:dyDescent="0.25">
      <c r="B20" s="639"/>
      <c r="C20" s="659"/>
      <c r="D20" s="660"/>
      <c r="E20" s="661"/>
      <c r="F20" s="666">
        <v>625001</v>
      </c>
      <c r="G20" s="95" t="s">
        <v>12</v>
      </c>
      <c r="H20" s="667">
        <v>871.9</v>
      </c>
      <c r="I20" s="667">
        <v>979</v>
      </c>
      <c r="J20" s="667">
        <v>1264</v>
      </c>
      <c r="K20" s="667">
        <f>K9*1.4%</f>
        <v>1217.4679999999998</v>
      </c>
      <c r="L20" s="667">
        <f>L9*1.4%</f>
        <v>1328.0360799999999</v>
      </c>
      <c r="M20" s="95">
        <f>M9*1.4%</f>
        <v>1399.2342447999999</v>
      </c>
      <c r="N20" s="576"/>
      <c r="O20" s="576"/>
      <c r="P20" s="576"/>
      <c r="Q20" s="9"/>
    </row>
    <row r="21" spans="2:17" x14ac:dyDescent="0.25">
      <c r="B21" s="639"/>
      <c r="C21" s="659"/>
      <c r="D21" s="660"/>
      <c r="E21" s="661"/>
      <c r="F21" s="666">
        <v>625002</v>
      </c>
      <c r="G21" s="95" t="s">
        <v>14</v>
      </c>
      <c r="H21" s="667">
        <v>8725.41</v>
      </c>
      <c r="I21" s="667">
        <v>9795</v>
      </c>
      <c r="J21" s="667">
        <v>12644</v>
      </c>
      <c r="K21" s="667">
        <f>K9*14%</f>
        <v>12174.68</v>
      </c>
      <c r="L21" s="667">
        <f>L9*14%</f>
        <v>13280.360800000002</v>
      </c>
      <c r="M21" s="95">
        <f>M9*14%</f>
        <v>13992.342448000003</v>
      </c>
      <c r="N21" s="576"/>
      <c r="O21" s="576"/>
      <c r="P21" s="576"/>
      <c r="Q21" s="9"/>
    </row>
    <row r="22" spans="2:17" x14ac:dyDescent="0.25">
      <c r="B22" s="639"/>
      <c r="C22" s="659"/>
      <c r="D22" s="660"/>
      <c r="E22" s="661"/>
      <c r="F22" s="666">
        <v>625003</v>
      </c>
      <c r="G22" s="95" t="s">
        <v>15</v>
      </c>
      <c r="H22" s="667">
        <v>509.05</v>
      </c>
      <c r="I22" s="667">
        <v>559</v>
      </c>
      <c r="J22" s="667">
        <v>723</v>
      </c>
      <c r="K22" s="667">
        <f>K9*0.8%</f>
        <v>695.69600000000003</v>
      </c>
      <c r="L22" s="667">
        <f>L9*0.8%</f>
        <v>758.87776000000008</v>
      </c>
      <c r="M22" s="95">
        <f>M9*0.8%</f>
        <v>799.5624256000001</v>
      </c>
      <c r="N22" s="576"/>
      <c r="O22" s="576"/>
      <c r="P22" s="576"/>
      <c r="Q22" s="9"/>
    </row>
    <row r="23" spans="2:17" x14ac:dyDescent="0.25">
      <c r="B23" s="639"/>
      <c r="C23" s="659"/>
      <c r="D23" s="660"/>
      <c r="E23" s="661"/>
      <c r="F23" s="666">
        <v>625004</v>
      </c>
      <c r="G23" s="95" t="s">
        <v>16</v>
      </c>
      <c r="H23" s="667">
        <v>1804.08</v>
      </c>
      <c r="I23" s="667">
        <v>2099</v>
      </c>
      <c r="J23" s="667">
        <v>2710</v>
      </c>
      <c r="K23" s="667">
        <v>2609</v>
      </c>
      <c r="L23" s="667">
        <f>L9*3%</f>
        <v>2845.7916</v>
      </c>
      <c r="M23" s="95">
        <f>M9*3%</f>
        <v>2998.3590960000001</v>
      </c>
      <c r="N23" s="576"/>
      <c r="O23" s="576"/>
      <c r="P23" s="576"/>
      <c r="Q23" s="9"/>
    </row>
    <row r="24" spans="2:17" x14ac:dyDescent="0.25">
      <c r="B24" s="639"/>
      <c r="C24" s="659"/>
      <c r="D24" s="660"/>
      <c r="E24" s="661"/>
      <c r="F24" s="666">
        <v>625005</v>
      </c>
      <c r="G24" s="95" t="s">
        <v>312</v>
      </c>
      <c r="H24" s="667">
        <v>601.26</v>
      </c>
      <c r="I24" s="667">
        <v>783</v>
      </c>
      <c r="J24" s="667">
        <v>903</v>
      </c>
      <c r="K24" s="667">
        <f>K9*1%</f>
        <v>869.62</v>
      </c>
      <c r="L24" s="667">
        <f>L9*1%</f>
        <v>948.59720000000004</v>
      </c>
      <c r="M24" s="95">
        <f>M9*1%</f>
        <v>999.45303200000012</v>
      </c>
      <c r="N24" s="576"/>
      <c r="O24" s="576"/>
      <c r="P24" s="576"/>
      <c r="Q24" s="9"/>
    </row>
    <row r="25" spans="2:17" x14ac:dyDescent="0.25">
      <c r="B25" s="639"/>
      <c r="C25" s="659"/>
      <c r="D25" s="660"/>
      <c r="E25" s="661"/>
      <c r="F25" s="666">
        <v>625007</v>
      </c>
      <c r="G25" s="95" t="s">
        <v>313</v>
      </c>
      <c r="H25" s="667">
        <v>2960.09</v>
      </c>
      <c r="I25" s="667">
        <v>3240</v>
      </c>
      <c r="J25" s="667">
        <v>4290</v>
      </c>
      <c r="K25" s="667">
        <f>K9*4.75%</f>
        <v>4130.6949999999997</v>
      </c>
      <c r="L25" s="667">
        <f>L9*4.75%</f>
        <v>4505.8366999999998</v>
      </c>
      <c r="M25" s="95">
        <f>M9*4.75%</f>
        <v>4747.4019020000005</v>
      </c>
      <c r="N25" s="576"/>
      <c r="O25" s="576"/>
      <c r="P25" s="576"/>
      <c r="Q25" s="9"/>
    </row>
    <row r="26" spans="2:17" x14ac:dyDescent="0.25">
      <c r="B26" s="639"/>
      <c r="C26" s="659"/>
      <c r="D26" s="660"/>
      <c r="E26" s="661" t="s">
        <v>301</v>
      </c>
      <c r="F26" s="662">
        <v>630</v>
      </c>
      <c r="G26" s="663" t="s">
        <v>19</v>
      </c>
      <c r="H26" s="664">
        <v>9089.3100000000013</v>
      </c>
      <c r="I26" s="664">
        <f>I27+I35+I45+I49</f>
        <v>18340</v>
      </c>
      <c r="J26" s="664">
        <f>J27+J35+J45+J49</f>
        <v>21728</v>
      </c>
      <c r="K26" s="664">
        <f>K27+K35+K45+K49</f>
        <v>19361</v>
      </c>
      <c r="L26" s="663">
        <f>L27+L35+L45+L49</f>
        <v>20901</v>
      </c>
      <c r="M26" s="663">
        <f>M27+M35+M45+M49</f>
        <v>20901</v>
      </c>
      <c r="N26" s="337"/>
      <c r="O26" s="576"/>
      <c r="P26" s="576"/>
      <c r="Q26" s="9"/>
    </row>
    <row r="27" spans="2:17" x14ac:dyDescent="0.25">
      <c r="B27" s="639"/>
      <c r="C27" s="659"/>
      <c r="D27" s="660"/>
      <c r="E27" s="661" t="s">
        <v>301</v>
      </c>
      <c r="F27" s="662">
        <v>632</v>
      </c>
      <c r="G27" s="663" t="s">
        <v>314</v>
      </c>
      <c r="H27" s="664">
        <v>1686.21</v>
      </c>
      <c r="I27" s="663">
        <f>I28+I29+I30+I31+I32+I33+I34</f>
        <v>4262</v>
      </c>
      <c r="J27" s="664">
        <v>6121</v>
      </c>
      <c r="K27" s="664">
        <f>K28+K29+K30+K31+K32+K33+K34</f>
        <v>5121</v>
      </c>
      <c r="L27" s="664">
        <f>L28+L29+L30+L31+L32+L33+L34</f>
        <v>6161</v>
      </c>
      <c r="M27" s="663">
        <f>M28+M29+M30+M31+M32+M33+M34</f>
        <v>6161</v>
      </c>
      <c r="N27" s="337"/>
      <c r="O27" s="589"/>
      <c r="P27" s="576"/>
      <c r="Q27" s="9"/>
    </row>
    <row r="28" spans="2:17" x14ac:dyDescent="0.25">
      <c r="B28" s="639"/>
      <c r="C28" s="659"/>
      <c r="D28" s="660"/>
      <c r="E28" s="661"/>
      <c r="F28" s="666">
        <v>632001</v>
      </c>
      <c r="G28" s="95" t="s">
        <v>25</v>
      </c>
      <c r="H28" s="667">
        <v>957.44</v>
      </c>
      <c r="I28" s="95">
        <v>3243</v>
      </c>
      <c r="J28" s="667">
        <v>2000</v>
      </c>
      <c r="K28" s="667">
        <v>1000</v>
      </c>
      <c r="L28" s="667">
        <v>2000</v>
      </c>
      <c r="M28" s="95">
        <v>2000</v>
      </c>
      <c r="N28" s="576"/>
      <c r="O28" s="576"/>
      <c r="P28" s="576"/>
      <c r="Q28" s="9"/>
    </row>
    <row r="29" spans="2:17" x14ac:dyDescent="0.25">
      <c r="B29" s="639"/>
      <c r="C29" s="659"/>
      <c r="D29" s="660"/>
      <c r="E29" s="661"/>
      <c r="F29" s="668">
        <v>632001</v>
      </c>
      <c r="G29" s="669" t="s">
        <v>315</v>
      </c>
      <c r="H29" s="670">
        <v>406.83</v>
      </c>
      <c r="I29" s="669">
        <v>0</v>
      </c>
      <c r="J29" s="670">
        <v>1500</v>
      </c>
      <c r="K29" s="670">
        <v>1500</v>
      </c>
      <c r="L29" s="670">
        <v>1500</v>
      </c>
      <c r="M29" s="669">
        <v>1500</v>
      </c>
      <c r="N29" s="576" t="s">
        <v>316</v>
      </c>
      <c r="O29" s="576"/>
      <c r="P29" s="576" t="s">
        <v>317</v>
      </c>
      <c r="Q29" s="9"/>
    </row>
    <row r="30" spans="2:17" x14ac:dyDescent="0.25">
      <c r="B30" s="639"/>
      <c r="C30" s="659"/>
      <c r="D30" s="660"/>
      <c r="E30" s="661"/>
      <c r="F30" s="666">
        <v>632002</v>
      </c>
      <c r="G30" s="95" t="s">
        <v>26</v>
      </c>
      <c r="H30" s="667">
        <v>0</v>
      </c>
      <c r="I30" s="95">
        <v>608</v>
      </c>
      <c r="J30" s="667">
        <v>700</v>
      </c>
      <c r="K30" s="667">
        <v>700</v>
      </c>
      <c r="L30" s="667">
        <v>700</v>
      </c>
      <c r="M30" s="95">
        <v>700</v>
      </c>
      <c r="N30" s="590">
        <v>7440</v>
      </c>
      <c r="O30" s="576"/>
      <c r="P30" s="576">
        <f>K9+K16+K28+K30+K31+K33+K36+K38+K40+K42+K44+K46+K47+K51+K54+K55+K57</f>
        <v>129276.359</v>
      </c>
    </row>
    <row r="31" spans="2:17" x14ac:dyDescent="0.25">
      <c r="B31" s="639"/>
      <c r="C31" s="659"/>
      <c r="D31" s="660"/>
      <c r="E31" s="661"/>
      <c r="F31" s="666">
        <v>632003</v>
      </c>
      <c r="G31" s="95" t="s">
        <v>318</v>
      </c>
      <c r="H31" s="667">
        <v>123.55</v>
      </c>
      <c r="I31" s="95">
        <v>203</v>
      </c>
      <c r="J31" s="667">
        <v>500</v>
      </c>
      <c r="K31" s="667">
        <v>500</v>
      </c>
      <c r="L31" s="667">
        <v>500</v>
      </c>
      <c r="M31" s="95">
        <v>500</v>
      </c>
      <c r="N31" s="590"/>
      <c r="O31" s="576"/>
      <c r="P31" s="576"/>
      <c r="Q31" s="9"/>
    </row>
    <row r="32" spans="2:17" x14ac:dyDescent="0.25">
      <c r="B32" s="640"/>
      <c r="C32" s="671"/>
      <c r="D32" s="672"/>
      <c r="E32" s="673"/>
      <c r="F32" s="668">
        <v>632003</v>
      </c>
      <c r="G32" s="669" t="s">
        <v>318</v>
      </c>
      <c r="H32" s="670">
        <v>102.39</v>
      </c>
      <c r="I32" s="669">
        <v>0</v>
      </c>
      <c r="J32" s="670">
        <v>500</v>
      </c>
      <c r="K32" s="670">
        <v>500</v>
      </c>
      <c r="L32" s="670">
        <v>500</v>
      </c>
      <c r="M32" s="669">
        <v>500</v>
      </c>
      <c r="N32" s="576"/>
      <c r="O32" s="576"/>
      <c r="P32" s="576"/>
      <c r="Q32" s="9"/>
    </row>
    <row r="33" spans="2:17" x14ac:dyDescent="0.25">
      <c r="B33" s="639"/>
      <c r="C33" s="659"/>
      <c r="D33" s="660"/>
      <c r="E33" s="661"/>
      <c r="F33" s="666">
        <v>632004</v>
      </c>
      <c r="G33" s="95" t="s">
        <v>319</v>
      </c>
      <c r="H33" s="667">
        <v>24</v>
      </c>
      <c r="I33" s="95">
        <v>208</v>
      </c>
      <c r="J33" s="667">
        <v>421</v>
      </c>
      <c r="K33" s="667">
        <v>421</v>
      </c>
      <c r="L33" s="667">
        <v>461</v>
      </c>
      <c r="M33" s="95">
        <v>461</v>
      </c>
      <c r="N33" s="576"/>
      <c r="O33" s="576"/>
      <c r="P33" s="576"/>
      <c r="Q33" s="9"/>
    </row>
    <row r="34" spans="2:17" x14ac:dyDescent="0.25">
      <c r="B34" s="639"/>
      <c r="C34" s="659"/>
      <c r="D34" s="660"/>
      <c r="E34" s="661"/>
      <c r="F34" s="668">
        <v>632004</v>
      </c>
      <c r="G34" s="669" t="s">
        <v>319</v>
      </c>
      <c r="H34" s="670">
        <v>72</v>
      </c>
      <c r="I34" s="669">
        <v>0</v>
      </c>
      <c r="J34" s="669">
        <v>500</v>
      </c>
      <c r="K34" s="669">
        <v>500</v>
      </c>
      <c r="L34" s="669">
        <v>500</v>
      </c>
      <c r="M34" s="669">
        <v>500</v>
      </c>
      <c r="N34" s="576"/>
      <c r="O34" s="576"/>
      <c r="P34" s="576"/>
      <c r="Q34" s="9"/>
    </row>
    <row r="35" spans="2:17" x14ac:dyDescent="0.25">
      <c r="B35" s="639"/>
      <c r="C35" s="659"/>
      <c r="D35" s="660"/>
      <c r="E35" s="661" t="s">
        <v>301</v>
      </c>
      <c r="F35" s="662">
        <v>633</v>
      </c>
      <c r="G35" s="663" t="s">
        <v>68</v>
      </c>
      <c r="H35" s="664">
        <v>4323.88</v>
      </c>
      <c r="I35" s="663">
        <f>I36+I37+I38+I39+I40+I41+I42+I43+I44</f>
        <v>7484</v>
      </c>
      <c r="J35" s="663">
        <v>8200</v>
      </c>
      <c r="K35" s="663">
        <f>K36+K37+K38+K39+K40+K41+K42+K43+K44</f>
        <v>7200</v>
      </c>
      <c r="L35" s="663">
        <f>L36+L37+L38+L39+L40+L41+L42+L43+L44</f>
        <v>8200</v>
      </c>
      <c r="M35" s="663">
        <f>M36+M37+M38+M39+M40+M41+M42+M43+M44</f>
        <v>8200</v>
      </c>
      <c r="N35" s="576"/>
      <c r="O35" s="576"/>
      <c r="P35" s="576"/>
      <c r="Q35" s="9"/>
    </row>
    <row r="36" spans="2:17" x14ac:dyDescent="0.25">
      <c r="B36" s="639"/>
      <c r="C36" s="659"/>
      <c r="D36" s="660"/>
      <c r="E36" s="661"/>
      <c r="F36" s="666">
        <v>633001</v>
      </c>
      <c r="G36" s="95" t="s">
        <v>320</v>
      </c>
      <c r="H36" s="667">
        <v>0</v>
      </c>
      <c r="I36" s="95">
        <v>4704</v>
      </c>
      <c r="J36" s="667">
        <v>1300</v>
      </c>
      <c r="K36" s="667">
        <v>1300</v>
      </c>
      <c r="L36" s="667">
        <v>1300</v>
      </c>
      <c r="M36" s="95">
        <v>1300</v>
      </c>
      <c r="N36" s="576"/>
      <c r="O36" s="576"/>
      <c r="P36" s="576"/>
      <c r="Q36" s="9"/>
    </row>
    <row r="37" spans="2:17" x14ac:dyDescent="0.25">
      <c r="B37" s="639"/>
      <c r="C37" s="659"/>
      <c r="D37" s="660"/>
      <c r="E37" s="661"/>
      <c r="F37" s="668">
        <v>633001</v>
      </c>
      <c r="G37" s="669" t="s">
        <v>320</v>
      </c>
      <c r="H37" s="670">
        <v>1968.96</v>
      </c>
      <c r="I37" s="669">
        <v>0</v>
      </c>
      <c r="J37" s="670">
        <v>1000</v>
      </c>
      <c r="K37" s="670">
        <v>1000</v>
      </c>
      <c r="L37" s="670">
        <v>1000</v>
      </c>
      <c r="M37" s="669">
        <v>1000</v>
      </c>
      <c r="N37" s="576"/>
      <c r="O37" s="576"/>
      <c r="P37" s="576"/>
      <c r="Q37" s="9"/>
    </row>
    <row r="38" spans="2:17" x14ac:dyDescent="0.25">
      <c r="B38" s="639"/>
      <c r="C38" s="659"/>
      <c r="D38" s="660"/>
      <c r="E38" s="661"/>
      <c r="F38" s="666">
        <v>633004</v>
      </c>
      <c r="G38" s="95" t="s">
        <v>321</v>
      </c>
      <c r="H38" s="667">
        <v>0</v>
      </c>
      <c r="I38" s="95">
        <v>0</v>
      </c>
      <c r="J38" s="667">
        <v>700</v>
      </c>
      <c r="K38" s="667">
        <v>700</v>
      </c>
      <c r="L38" s="667">
        <v>700</v>
      </c>
      <c r="M38" s="95">
        <v>700</v>
      </c>
      <c r="N38" s="576"/>
      <c r="O38" s="576"/>
      <c r="P38" s="576"/>
      <c r="Q38" s="9"/>
    </row>
    <row r="39" spans="2:17" x14ac:dyDescent="0.25">
      <c r="B39" s="639"/>
      <c r="C39" s="659"/>
      <c r="D39" s="660"/>
      <c r="E39" s="661"/>
      <c r="F39" s="668">
        <v>633004</v>
      </c>
      <c r="G39" s="669" t="s">
        <v>321</v>
      </c>
      <c r="H39" s="670">
        <v>0</v>
      </c>
      <c r="I39" s="669">
        <v>0</v>
      </c>
      <c r="J39" s="670">
        <v>500</v>
      </c>
      <c r="K39" s="670">
        <v>500</v>
      </c>
      <c r="L39" s="670">
        <v>500</v>
      </c>
      <c r="M39" s="669">
        <v>500</v>
      </c>
      <c r="N39" s="576"/>
      <c r="O39" s="576"/>
      <c r="P39" s="576"/>
      <c r="Q39" s="9"/>
    </row>
    <row r="40" spans="2:17" x14ac:dyDescent="0.25">
      <c r="B40" s="639"/>
      <c r="C40" s="659"/>
      <c r="D40" s="660"/>
      <c r="E40" s="661"/>
      <c r="F40" s="666">
        <v>633006</v>
      </c>
      <c r="G40" s="95" t="s">
        <v>30</v>
      </c>
      <c r="H40" s="667">
        <v>727.17</v>
      </c>
      <c r="I40" s="95">
        <v>926</v>
      </c>
      <c r="J40" s="667">
        <v>1000</v>
      </c>
      <c r="K40" s="667">
        <v>500</v>
      </c>
      <c r="L40" s="667">
        <v>1000</v>
      </c>
      <c r="M40" s="95">
        <v>1000</v>
      </c>
      <c r="N40" s="576"/>
      <c r="O40" s="576"/>
      <c r="P40" s="576"/>
      <c r="Q40" s="9"/>
    </row>
    <row r="41" spans="2:17" x14ac:dyDescent="0.25">
      <c r="B41" s="639"/>
      <c r="C41" s="659"/>
      <c r="D41" s="660"/>
      <c r="E41" s="661"/>
      <c r="F41" s="668">
        <v>633006</v>
      </c>
      <c r="G41" s="669" t="s">
        <v>30</v>
      </c>
      <c r="H41" s="670">
        <v>790.18</v>
      </c>
      <c r="I41" s="669">
        <v>0</v>
      </c>
      <c r="J41" s="670">
        <v>700</v>
      </c>
      <c r="K41" s="670">
        <v>700</v>
      </c>
      <c r="L41" s="670">
        <v>700</v>
      </c>
      <c r="M41" s="669">
        <v>700</v>
      </c>
      <c r="N41" s="576"/>
      <c r="O41" s="576"/>
      <c r="P41" s="576"/>
      <c r="Q41" s="9"/>
    </row>
    <row r="42" spans="2:17" x14ac:dyDescent="0.25">
      <c r="B42" s="639"/>
      <c r="C42" s="659"/>
      <c r="D42" s="660"/>
      <c r="E42" s="661"/>
      <c r="F42" s="666">
        <v>633009</v>
      </c>
      <c r="G42" s="95" t="s">
        <v>322</v>
      </c>
      <c r="H42" s="667">
        <v>83.83</v>
      </c>
      <c r="I42" s="95">
        <v>231</v>
      </c>
      <c r="J42" s="667">
        <v>1500</v>
      </c>
      <c r="K42" s="667">
        <v>1000</v>
      </c>
      <c r="L42" s="667">
        <v>1500</v>
      </c>
      <c r="M42" s="95">
        <v>1500</v>
      </c>
      <c r="N42" s="576"/>
      <c r="O42" s="576"/>
      <c r="P42" s="576"/>
      <c r="Q42" s="9"/>
    </row>
    <row r="43" spans="2:17" x14ac:dyDescent="0.25">
      <c r="B43" s="639"/>
      <c r="C43" s="659"/>
      <c r="D43" s="660"/>
      <c r="E43" s="661"/>
      <c r="F43" s="668">
        <v>633009</v>
      </c>
      <c r="G43" s="669" t="s">
        <v>322</v>
      </c>
      <c r="H43" s="670">
        <v>576.14</v>
      </c>
      <c r="I43" s="669">
        <v>0</v>
      </c>
      <c r="J43" s="674">
        <v>1000</v>
      </c>
      <c r="K43" s="674">
        <v>1000</v>
      </c>
      <c r="L43" s="674">
        <v>1000</v>
      </c>
      <c r="M43" s="669">
        <v>1000</v>
      </c>
      <c r="N43" s="576"/>
      <c r="O43" s="576"/>
      <c r="P43" s="576"/>
      <c r="Q43" s="9"/>
    </row>
    <row r="44" spans="2:17" x14ac:dyDescent="0.25">
      <c r="B44" s="639"/>
      <c r="C44" s="659"/>
      <c r="D44" s="660"/>
      <c r="E44" s="661"/>
      <c r="F44" s="666">
        <v>633010</v>
      </c>
      <c r="G44" s="95" t="s">
        <v>323</v>
      </c>
      <c r="H44" s="667">
        <v>177.6</v>
      </c>
      <c r="I44" s="95">
        <v>1623</v>
      </c>
      <c r="J44" s="675">
        <v>500</v>
      </c>
      <c r="K44" s="675">
        <v>500</v>
      </c>
      <c r="L44" s="675">
        <v>500</v>
      </c>
      <c r="M44" s="95">
        <v>500</v>
      </c>
      <c r="N44" s="576"/>
      <c r="O44" s="576"/>
      <c r="P44" s="576"/>
      <c r="Q44" s="9"/>
    </row>
    <row r="45" spans="2:17" x14ac:dyDescent="0.25">
      <c r="B45" s="639"/>
      <c r="C45" s="659"/>
      <c r="D45" s="660"/>
      <c r="E45" s="661" t="s">
        <v>301</v>
      </c>
      <c r="F45" s="662">
        <v>635</v>
      </c>
      <c r="G45" s="663" t="s">
        <v>324</v>
      </c>
      <c r="H45" s="664">
        <v>37.590000000000003</v>
      </c>
      <c r="I45" s="664">
        <f>I46+I47+I48</f>
        <v>3241</v>
      </c>
      <c r="J45" s="664">
        <f>J46+J47+J48</f>
        <v>2867</v>
      </c>
      <c r="K45" s="664">
        <f>K46+K47+K48</f>
        <v>2500</v>
      </c>
      <c r="L45" s="663">
        <f>L46+L47+L48</f>
        <v>2000</v>
      </c>
      <c r="M45" s="663">
        <f>M46+M47+M48</f>
        <v>2000</v>
      </c>
      <c r="N45" s="576"/>
      <c r="O45" s="576"/>
      <c r="P45" s="576"/>
      <c r="Q45" s="9"/>
    </row>
    <row r="46" spans="2:17" x14ac:dyDescent="0.25">
      <c r="B46" s="639"/>
      <c r="C46" s="659"/>
      <c r="D46" s="660"/>
      <c r="E46" s="661"/>
      <c r="F46" s="666">
        <v>635004</v>
      </c>
      <c r="G46" s="95" t="s">
        <v>321</v>
      </c>
      <c r="H46" s="667">
        <v>37.590000000000003</v>
      </c>
      <c r="I46" s="667">
        <v>2156</v>
      </c>
      <c r="J46" s="667">
        <v>500</v>
      </c>
      <c r="K46" s="667">
        <v>500</v>
      </c>
      <c r="L46" s="667">
        <v>500</v>
      </c>
      <c r="M46" s="95">
        <v>500</v>
      </c>
      <c r="N46" s="576"/>
      <c r="O46" s="576"/>
      <c r="P46" s="576"/>
      <c r="Q46" s="9"/>
    </row>
    <row r="47" spans="2:17" x14ac:dyDescent="0.25">
      <c r="B47" s="639"/>
      <c r="C47" s="659"/>
      <c r="D47" s="660"/>
      <c r="E47" s="661"/>
      <c r="F47" s="666">
        <v>635006</v>
      </c>
      <c r="G47" s="95" t="s">
        <v>47</v>
      </c>
      <c r="H47" s="667">
        <v>0</v>
      </c>
      <c r="I47" s="667">
        <v>1085</v>
      </c>
      <c r="J47" s="667">
        <v>1367</v>
      </c>
      <c r="K47" s="667">
        <v>1000</v>
      </c>
      <c r="L47" s="667">
        <v>500</v>
      </c>
      <c r="M47" s="95">
        <v>500</v>
      </c>
      <c r="N47" s="576"/>
      <c r="O47" s="576"/>
      <c r="P47" s="576"/>
      <c r="Q47" s="9"/>
    </row>
    <row r="48" spans="2:17" x14ac:dyDescent="0.25">
      <c r="B48" s="639"/>
      <c r="C48" s="659"/>
      <c r="D48" s="660"/>
      <c r="E48" s="661"/>
      <c r="F48" s="676">
        <v>635006</v>
      </c>
      <c r="G48" s="677" t="s">
        <v>47</v>
      </c>
      <c r="H48" s="678">
        <v>0</v>
      </c>
      <c r="I48" s="678">
        <v>0</v>
      </c>
      <c r="J48" s="678">
        <v>1000</v>
      </c>
      <c r="K48" s="678">
        <v>1000</v>
      </c>
      <c r="L48" s="678">
        <v>1000</v>
      </c>
      <c r="M48" s="677">
        <v>1000</v>
      </c>
      <c r="N48" s="576"/>
      <c r="O48" s="576"/>
      <c r="P48" s="576"/>
      <c r="Q48" s="9"/>
    </row>
    <row r="49" spans="2:17" x14ac:dyDescent="0.25">
      <c r="B49" s="639"/>
      <c r="C49" s="659"/>
      <c r="D49" s="660"/>
      <c r="E49" s="661" t="s">
        <v>301</v>
      </c>
      <c r="F49" s="679">
        <v>637</v>
      </c>
      <c r="G49" s="663" t="s">
        <v>49</v>
      </c>
      <c r="H49" s="664">
        <v>3041.63</v>
      </c>
      <c r="I49" s="664">
        <f>I50+I51+I52+I53+I54+I55+I56+I57</f>
        <v>3353</v>
      </c>
      <c r="J49" s="664">
        <v>4540</v>
      </c>
      <c r="K49" s="664">
        <v>4540</v>
      </c>
      <c r="L49" s="663">
        <f>L51+L52+L54+L55+L56+L57</f>
        <v>4540</v>
      </c>
      <c r="M49" s="663">
        <f>M51+M52+M54+M55+M56+M57</f>
        <v>4540</v>
      </c>
      <c r="N49" s="576"/>
      <c r="O49" s="576"/>
      <c r="P49" s="576"/>
      <c r="Q49" s="9"/>
    </row>
    <row r="50" spans="2:17" x14ac:dyDescent="0.25">
      <c r="B50" s="639"/>
      <c r="C50" s="659"/>
      <c r="D50" s="660"/>
      <c r="E50" s="661"/>
      <c r="F50" s="680">
        <v>637001</v>
      </c>
      <c r="G50" s="95" t="s">
        <v>339</v>
      </c>
      <c r="H50" s="667">
        <v>0</v>
      </c>
      <c r="I50" s="667">
        <v>48</v>
      </c>
      <c r="J50" s="681">
        <v>0</v>
      </c>
      <c r="K50" s="681">
        <v>0</v>
      </c>
      <c r="L50" s="681">
        <v>0</v>
      </c>
      <c r="M50" s="95">
        <v>0</v>
      </c>
      <c r="N50" s="576"/>
      <c r="O50" s="576"/>
      <c r="P50" s="576"/>
      <c r="Q50" s="9"/>
    </row>
    <row r="51" spans="2:17" x14ac:dyDescent="0.25">
      <c r="B51" s="639"/>
      <c r="C51" s="659"/>
      <c r="D51" s="660"/>
      <c r="E51" s="661"/>
      <c r="F51" s="680">
        <v>637004</v>
      </c>
      <c r="G51" s="95" t="s">
        <v>53</v>
      </c>
      <c r="H51" s="667">
        <v>411.92</v>
      </c>
      <c r="I51" s="95">
        <v>338</v>
      </c>
      <c r="J51" s="681">
        <v>800</v>
      </c>
      <c r="K51" s="681">
        <v>800</v>
      </c>
      <c r="L51" s="681">
        <v>800</v>
      </c>
      <c r="M51" s="95">
        <v>800</v>
      </c>
      <c r="N51" s="576"/>
      <c r="O51" s="576"/>
      <c r="P51" s="576"/>
      <c r="Q51" s="9"/>
    </row>
    <row r="52" spans="2:17" x14ac:dyDescent="0.25">
      <c r="B52" s="639"/>
      <c r="C52" s="659"/>
      <c r="D52" s="660"/>
      <c r="E52" s="661"/>
      <c r="F52" s="682">
        <v>637004</v>
      </c>
      <c r="G52" s="669" t="s">
        <v>53</v>
      </c>
      <c r="H52" s="670">
        <v>0</v>
      </c>
      <c r="I52" s="669">
        <v>0</v>
      </c>
      <c r="J52" s="683">
        <v>740</v>
      </c>
      <c r="K52" s="683">
        <v>740</v>
      </c>
      <c r="L52" s="683">
        <v>740</v>
      </c>
      <c r="M52" s="669">
        <v>740</v>
      </c>
      <c r="N52" s="576"/>
      <c r="O52" s="576"/>
      <c r="P52" s="576"/>
      <c r="Q52" s="9"/>
    </row>
    <row r="53" spans="2:17" x14ac:dyDescent="0.25">
      <c r="B53" s="639"/>
      <c r="C53" s="659"/>
      <c r="D53" s="660"/>
      <c r="E53" s="661"/>
      <c r="F53" s="680">
        <v>637004</v>
      </c>
      <c r="G53" s="95" t="s">
        <v>430</v>
      </c>
      <c r="H53" s="667">
        <v>0</v>
      </c>
      <c r="I53" s="95">
        <v>55</v>
      </c>
      <c r="J53" s="681">
        <v>0</v>
      </c>
      <c r="K53" s="681">
        <v>0</v>
      </c>
      <c r="L53" s="681">
        <v>0</v>
      </c>
      <c r="M53" s="95">
        <v>0</v>
      </c>
      <c r="N53" s="576"/>
      <c r="O53" s="576"/>
      <c r="P53" s="576"/>
      <c r="Q53" s="9"/>
    </row>
    <row r="54" spans="2:17" x14ac:dyDescent="0.25">
      <c r="B54" s="639"/>
      <c r="C54" s="659"/>
      <c r="D54" s="660"/>
      <c r="E54" s="661"/>
      <c r="F54" s="680">
        <v>637006</v>
      </c>
      <c r="G54" s="95" t="s">
        <v>325</v>
      </c>
      <c r="H54" s="667">
        <v>0</v>
      </c>
      <c r="I54" s="95">
        <v>15</v>
      </c>
      <c r="J54" s="667">
        <v>500</v>
      </c>
      <c r="K54" s="667">
        <v>500</v>
      </c>
      <c r="L54" s="667">
        <v>500</v>
      </c>
      <c r="M54" s="95">
        <v>500</v>
      </c>
      <c r="N54" s="576"/>
      <c r="O54" s="576"/>
      <c r="P54" s="576"/>
      <c r="Q54" s="9"/>
    </row>
    <row r="55" spans="2:17" x14ac:dyDescent="0.25">
      <c r="B55" s="639"/>
      <c r="C55" s="659"/>
      <c r="D55" s="660"/>
      <c r="E55" s="661"/>
      <c r="F55" s="680">
        <v>637014</v>
      </c>
      <c r="G55" s="95" t="s">
        <v>56</v>
      </c>
      <c r="H55" s="667">
        <v>2053.7399999999998</v>
      </c>
      <c r="I55" s="95">
        <v>2228</v>
      </c>
      <c r="J55" s="667">
        <v>1500</v>
      </c>
      <c r="K55" s="667">
        <v>1500</v>
      </c>
      <c r="L55" s="667">
        <v>1500</v>
      </c>
      <c r="M55" s="95">
        <v>1500</v>
      </c>
      <c r="N55" s="576"/>
      <c r="O55" s="576"/>
      <c r="P55" s="576"/>
      <c r="Q55" s="9"/>
    </row>
    <row r="56" spans="2:17" x14ac:dyDescent="0.25">
      <c r="B56" s="639"/>
      <c r="C56" s="659"/>
      <c r="D56" s="660"/>
      <c r="E56" s="661"/>
      <c r="F56" s="680">
        <v>637015</v>
      </c>
      <c r="G56" s="95" t="s">
        <v>326</v>
      </c>
      <c r="H56" s="667">
        <v>50.76</v>
      </c>
      <c r="I56" s="95">
        <v>69</v>
      </c>
      <c r="J56" s="667">
        <v>0</v>
      </c>
      <c r="K56" s="667">
        <v>0</v>
      </c>
      <c r="L56" s="667">
        <v>0</v>
      </c>
      <c r="M56" s="95">
        <v>0</v>
      </c>
      <c r="N56" s="576"/>
      <c r="O56" s="576"/>
      <c r="P56" s="576"/>
      <c r="Q56" s="9"/>
    </row>
    <row r="57" spans="2:17" x14ac:dyDescent="0.25">
      <c r="B57" s="639"/>
      <c r="C57" s="659"/>
      <c r="D57" s="660"/>
      <c r="E57" s="661"/>
      <c r="F57" s="680">
        <v>637016</v>
      </c>
      <c r="G57" s="95" t="s">
        <v>58</v>
      </c>
      <c r="H57" s="667">
        <v>525.21</v>
      </c>
      <c r="I57" s="95">
        <v>600</v>
      </c>
      <c r="J57" s="667">
        <v>1000</v>
      </c>
      <c r="K57" s="667">
        <v>1000</v>
      </c>
      <c r="L57" s="667">
        <v>1000</v>
      </c>
      <c r="M57" s="95">
        <v>1000</v>
      </c>
      <c r="N57" s="576"/>
      <c r="O57" s="576"/>
      <c r="P57" s="576"/>
      <c r="Q57" s="9"/>
    </row>
    <row r="58" spans="2:17" x14ac:dyDescent="0.25">
      <c r="B58" s="639"/>
      <c r="C58" s="659"/>
      <c r="D58" s="660"/>
      <c r="E58" s="661" t="s">
        <v>301</v>
      </c>
      <c r="F58" s="679">
        <v>642</v>
      </c>
      <c r="G58" s="663" t="s">
        <v>327</v>
      </c>
      <c r="H58" s="664">
        <v>1926.75</v>
      </c>
      <c r="I58" s="664">
        <f>I59+I60</f>
        <v>218</v>
      </c>
      <c r="J58" s="664">
        <v>0</v>
      </c>
      <c r="K58" s="664">
        <v>0</v>
      </c>
      <c r="L58" s="663">
        <f>L59+L60</f>
        <v>0</v>
      </c>
      <c r="M58" s="663">
        <f>M59+M60</f>
        <v>0</v>
      </c>
      <c r="N58" s="576"/>
      <c r="O58" s="576"/>
      <c r="P58" s="576"/>
      <c r="Q58" s="9"/>
    </row>
    <row r="59" spans="2:17" x14ac:dyDescent="0.25">
      <c r="B59" s="639"/>
      <c r="C59" s="659"/>
      <c r="D59" s="660"/>
      <c r="E59" s="684"/>
      <c r="F59" s="680">
        <v>642013</v>
      </c>
      <c r="G59" s="95" t="s">
        <v>328</v>
      </c>
      <c r="H59" s="667">
        <v>1728</v>
      </c>
      <c r="I59" s="95">
        <v>0</v>
      </c>
      <c r="J59" s="667">
        <v>0</v>
      </c>
      <c r="K59" s="667">
        <v>0</v>
      </c>
      <c r="L59" s="95">
        <v>0</v>
      </c>
      <c r="M59" s="95">
        <v>0</v>
      </c>
      <c r="N59" s="576"/>
      <c r="O59" s="576"/>
      <c r="P59" s="576"/>
      <c r="Q59" s="9"/>
    </row>
    <row r="60" spans="2:17" x14ac:dyDescent="0.25">
      <c r="B60" s="639"/>
      <c r="C60" s="659"/>
      <c r="D60" s="660"/>
      <c r="E60" s="684"/>
      <c r="F60" s="680">
        <v>642015</v>
      </c>
      <c r="G60" s="95" t="s">
        <v>329</v>
      </c>
      <c r="H60" s="667">
        <v>198.75</v>
      </c>
      <c r="I60" s="95">
        <v>218</v>
      </c>
      <c r="J60" s="667">
        <v>0</v>
      </c>
      <c r="K60" s="667">
        <v>0</v>
      </c>
      <c r="L60" s="95">
        <v>0</v>
      </c>
      <c r="M60" s="95">
        <v>0</v>
      </c>
      <c r="N60" s="576"/>
      <c r="O60" s="576"/>
      <c r="P60" s="576"/>
      <c r="Q60" s="9"/>
    </row>
    <row r="61" spans="2:17" x14ac:dyDescent="0.25">
      <c r="B61" s="638"/>
      <c r="C61" s="651"/>
      <c r="D61" s="652"/>
      <c r="E61" s="685"/>
      <c r="F61" s="654" t="s">
        <v>330</v>
      </c>
      <c r="G61" s="658"/>
      <c r="H61" s="656">
        <v>26571.75</v>
      </c>
      <c r="I61" s="657">
        <f>I62+I68+I77+I104</f>
        <v>32315</v>
      </c>
      <c r="J61" s="656">
        <f>J62+J68+J77</f>
        <v>40626</v>
      </c>
      <c r="K61" s="656">
        <f>K62+K68+K77</f>
        <v>46992.398000000001</v>
      </c>
      <c r="L61" s="658">
        <f>L62+L68+L77+L104</f>
        <v>47658.029479999997</v>
      </c>
      <c r="M61" s="658">
        <f>M62+M68+M77+M104</f>
        <v>49725.115848800007</v>
      </c>
      <c r="N61" s="576"/>
      <c r="O61" s="576"/>
      <c r="P61" s="576"/>
      <c r="Q61" s="9"/>
    </row>
    <row r="62" spans="2:17" x14ac:dyDescent="0.25">
      <c r="B62" s="639"/>
      <c r="C62" s="659"/>
      <c r="D62" s="660"/>
      <c r="E62" s="661" t="s">
        <v>331</v>
      </c>
      <c r="F62" s="662">
        <v>610</v>
      </c>
      <c r="G62" s="663" t="s">
        <v>302</v>
      </c>
      <c r="H62" s="664">
        <v>17996.099999999999</v>
      </c>
      <c r="I62" s="664">
        <f>I63+I64</f>
        <v>21567</v>
      </c>
      <c r="J62" s="664">
        <f>J63+J64</f>
        <v>23145</v>
      </c>
      <c r="K62" s="664">
        <f>K63+K64</f>
        <v>26004</v>
      </c>
      <c r="L62" s="663">
        <f>L63+L64</f>
        <v>28349.040000000001</v>
      </c>
      <c r="M62" s="663">
        <f>M63+M64</f>
        <v>29880.782400000004</v>
      </c>
      <c r="N62" s="576"/>
      <c r="O62" s="576"/>
      <c r="P62" s="576"/>
      <c r="Q62" s="9"/>
    </row>
    <row r="63" spans="2:17" ht="28.5" customHeight="1" x14ac:dyDescent="0.25">
      <c r="B63" s="639"/>
      <c r="C63" s="659"/>
      <c r="D63" s="660"/>
      <c r="E63" s="661"/>
      <c r="F63" s="662">
        <v>611</v>
      </c>
      <c r="G63" s="665" t="s">
        <v>303</v>
      </c>
      <c r="H63" s="664">
        <v>16371.85</v>
      </c>
      <c r="I63" s="663">
        <v>19527</v>
      </c>
      <c r="J63" s="664">
        <v>20781</v>
      </c>
      <c r="K63" s="664">
        <v>23640</v>
      </c>
      <c r="L63" s="663">
        <f>K63*6%+K63</f>
        <v>25058.400000000001</v>
      </c>
      <c r="M63" s="663">
        <f>L63*6%+L63</f>
        <v>26561.904000000002</v>
      </c>
      <c r="N63" s="576"/>
      <c r="O63" s="576"/>
      <c r="P63" s="576"/>
      <c r="Q63" s="9"/>
    </row>
    <row r="64" spans="2:17" x14ac:dyDescent="0.25">
      <c r="B64" s="639"/>
      <c r="C64" s="659"/>
      <c r="D64" s="660"/>
      <c r="E64" s="661"/>
      <c r="F64" s="662">
        <v>612</v>
      </c>
      <c r="G64" s="663" t="s">
        <v>5</v>
      </c>
      <c r="H64" s="664">
        <v>1444.25</v>
      </c>
      <c r="I64" s="664">
        <f>I65+I66+I67</f>
        <v>2040</v>
      </c>
      <c r="J64" s="664">
        <f>J65+J66+J67</f>
        <v>2364</v>
      </c>
      <c r="K64" s="664">
        <f>K65+K66+K67</f>
        <v>2364</v>
      </c>
      <c r="L64" s="663">
        <f>L65+L66+L67</f>
        <v>3290.64</v>
      </c>
      <c r="M64" s="663">
        <f>M65+M66+M67</f>
        <v>3318.8784000000001</v>
      </c>
      <c r="N64" s="576"/>
      <c r="O64" s="576"/>
      <c r="P64" s="576"/>
      <c r="Q64" s="9"/>
    </row>
    <row r="65" spans="2:17" x14ac:dyDescent="0.25">
      <c r="B65" s="639"/>
      <c r="C65" s="659"/>
      <c r="D65" s="660"/>
      <c r="E65" s="661"/>
      <c r="F65" s="666">
        <v>612001</v>
      </c>
      <c r="G65" s="95" t="s">
        <v>304</v>
      </c>
      <c r="H65" s="667">
        <v>1139.44</v>
      </c>
      <c r="I65" s="95">
        <v>1308</v>
      </c>
      <c r="J65" s="667">
        <v>1920</v>
      </c>
      <c r="K65" s="667">
        <v>1920</v>
      </c>
      <c r="L65" s="667">
        <v>1920</v>
      </c>
      <c r="M65" s="95">
        <v>1920</v>
      </c>
      <c r="N65" s="576"/>
      <c r="O65" s="589" t="s">
        <v>305</v>
      </c>
      <c r="P65" s="576"/>
      <c r="Q65" s="9"/>
    </row>
    <row r="66" spans="2:17" x14ac:dyDescent="0.25">
      <c r="B66" s="639"/>
      <c r="C66" s="659"/>
      <c r="D66" s="660"/>
      <c r="E66" s="661"/>
      <c r="F66" s="666">
        <v>612002</v>
      </c>
      <c r="G66" s="95" t="s">
        <v>306</v>
      </c>
      <c r="H66" s="667">
        <v>304.81</v>
      </c>
      <c r="I66" s="95">
        <v>233</v>
      </c>
      <c r="J66" s="667">
        <v>444</v>
      </c>
      <c r="K66" s="667">
        <v>444</v>
      </c>
      <c r="L66" s="95">
        <f>K66*6%+K66</f>
        <v>470.64</v>
      </c>
      <c r="M66" s="95">
        <f>L66*6%+L66</f>
        <v>498.8784</v>
      </c>
      <c r="N66" s="576"/>
      <c r="O66" s="576"/>
      <c r="P66" s="576"/>
      <c r="Q66" s="9"/>
    </row>
    <row r="67" spans="2:17" x14ac:dyDescent="0.25">
      <c r="B67" s="639"/>
      <c r="C67" s="659"/>
      <c r="D67" s="660"/>
      <c r="E67" s="661"/>
      <c r="F67" s="666">
        <v>614</v>
      </c>
      <c r="G67" s="95" t="s">
        <v>6</v>
      </c>
      <c r="H67" s="667">
        <v>180</v>
      </c>
      <c r="I67" s="95">
        <v>499</v>
      </c>
      <c r="J67" s="667">
        <v>0</v>
      </c>
      <c r="K67" s="667">
        <v>0</v>
      </c>
      <c r="L67" s="95">
        <v>900</v>
      </c>
      <c r="M67" s="95">
        <v>900</v>
      </c>
      <c r="N67" s="576"/>
      <c r="O67" s="576"/>
      <c r="P67" s="576"/>
      <c r="Q67" s="9"/>
    </row>
    <row r="68" spans="2:17" x14ac:dyDescent="0.25">
      <c r="B68" s="639"/>
      <c r="C68" s="659"/>
      <c r="D68" s="660"/>
      <c r="E68" s="661" t="s">
        <v>331</v>
      </c>
      <c r="F68" s="662">
        <v>620</v>
      </c>
      <c r="G68" s="663" t="s">
        <v>308</v>
      </c>
      <c r="H68" s="664">
        <v>6307.76</v>
      </c>
      <c r="I68" s="663">
        <f>I70+I69</f>
        <v>7156</v>
      </c>
      <c r="J68" s="664">
        <f>J69+J70</f>
        <v>8089</v>
      </c>
      <c r="K68" s="664">
        <f>K69+K70</f>
        <v>9088.3979999999992</v>
      </c>
      <c r="L68" s="664">
        <f>L69+L70</f>
        <v>9907.9894800000002</v>
      </c>
      <c r="M68" s="663">
        <f>M69+M70</f>
        <v>10443.333448800004</v>
      </c>
      <c r="N68" s="576"/>
      <c r="O68" s="576"/>
      <c r="P68" s="576"/>
      <c r="Q68" s="9"/>
    </row>
    <row r="69" spans="2:17" x14ac:dyDescent="0.25">
      <c r="B69" s="639"/>
      <c r="C69" s="659"/>
      <c r="D69" s="660"/>
      <c r="E69" s="661"/>
      <c r="F69" s="662">
        <v>621</v>
      </c>
      <c r="G69" s="663" t="s">
        <v>309</v>
      </c>
      <c r="H69" s="664">
        <v>1805.09</v>
      </c>
      <c r="I69" s="664">
        <v>1759</v>
      </c>
      <c r="J69" s="664">
        <v>2315</v>
      </c>
      <c r="K69" s="664">
        <f>K62*10%</f>
        <v>2600.4</v>
      </c>
      <c r="L69" s="664">
        <f>L62*10%</f>
        <v>2834.9040000000005</v>
      </c>
      <c r="M69" s="663">
        <f>M62*10%</f>
        <v>2988.0782400000007</v>
      </c>
      <c r="N69" s="576"/>
      <c r="O69" s="576"/>
      <c r="P69" s="576"/>
      <c r="Q69" s="9"/>
    </row>
    <row r="70" spans="2:17" x14ac:dyDescent="0.25">
      <c r="B70" s="639"/>
      <c r="C70" s="659"/>
      <c r="D70" s="660"/>
      <c r="E70" s="661"/>
      <c r="F70" s="662">
        <v>625</v>
      </c>
      <c r="G70" s="663" t="s">
        <v>311</v>
      </c>
      <c r="H70" s="664">
        <v>4502.67</v>
      </c>
      <c r="I70" s="664">
        <f>I71+I72+I73+I74+I75+I76</f>
        <v>5397</v>
      </c>
      <c r="J70" s="664">
        <f>J71+J72+J73+J74+J75+J76</f>
        <v>5774</v>
      </c>
      <c r="K70" s="664">
        <f>K71+K72+K73+K74+K75+K76</f>
        <v>6487.9979999999996</v>
      </c>
      <c r="L70" s="664">
        <f>L71+L72+L73+L74+L75+L76</f>
        <v>7073.0854799999997</v>
      </c>
      <c r="M70" s="663">
        <f>M71+M72+M73+M74+M75+M76</f>
        <v>7455.255208800002</v>
      </c>
      <c r="N70" s="576"/>
      <c r="O70" s="576"/>
      <c r="P70" s="576"/>
      <c r="Q70" s="9"/>
    </row>
    <row r="71" spans="2:17" x14ac:dyDescent="0.25">
      <c r="B71" s="639"/>
      <c r="C71" s="659"/>
      <c r="D71" s="660"/>
      <c r="E71" s="661"/>
      <c r="F71" s="666">
        <v>625001</v>
      </c>
      <c r="G71" s="95" t="s">
        <v>12</v>
      </c>
      <c r="H71" s="667">
        <v>252.49</v>
      </c>
      <c r="I71" s="667">
        <v>303</v>
      </c>
      <c r="J71" s="667">
        <v>324</v>
      </c>
      <c r="K71" s="667">
        <f>K62*1.4%</f>
        <v>364.05599999999998</v>
      </c>
      <c r="L71" s="667">
        <f>L62*1.4%</f>
        <v>396.88655999999997</v>
      </c>
      <c r="M71" s="95">
        <f>M62*1.4%</f>
        <v>418.33095359999999</v>
      </c>
      <c r="N71" s="576"/>
      <c r="O71" s="576" t="s">
        <v>305</v>
      </c>
      <c r="P71" s="576"/>
      <c r="Q71" s="9"/>
    </row>
    <row r="72" spans="2:17" x14ac:dyDescent="0.25">
      <c r="B72" s="639"/>
      <c r="C72" s="659"/>
      <c r="D72" s="660"/>
      <c r="E72" s="661"/>
      <c r="F72" s="666">
        <v>625002</v>
      </c>
      <c r="G72" s="95" t="s">
        <v>14</v>
      </c>
      <c r="H72" s="667">
        <v>2527.02</v>
      </c>
      <c r="I72" s="667">
        <v>3028</v>
      </c>
      <c r="J72" s="667">
        <v>3240</v>
      </c>
      <c r="K72" s="667">
        <f>K62*14%</f>
        <v>3640.5600000000004</v>
      </c>
      <c r="L72" s="667">
        <f>L62*14%</f>
        <v>3968.8656000000005</v>
      </c>
      <c r="M72" s="95">
        <f>M62*14%</f>
        <v>4183.3095360000007</v>
      </c>
      <c r="N72" s="576"/>
      <c r="O72" s="576"/>
      <c r="P72" s="576"/>
      <c r="Q72" s="9"/>
    </row>
    <row r="73" spans="2:17" x14ac:dyDescent="0.25">
      <c r="B73" s="639"/>
      <c r="C73" s="659"/>
      <c r="D73" s="660"/>
      <c r="E73" s="661"/>
      <c r="F73" s="666">
        <v>625003</v>
      </c>
      <c r="G73" s="95" t="s">
        <v>15</v>
      </c>
      <c r="H73" s="667">
        <v>144.15</v>
      </c>
      <c r="I73" s="667">
        <v>173</v>
      </c>
      <c r="J73" s="667">
        <v>185</v>
      </c>
      <c r="K73" s="667">
        <f>K62*0.8%</f>
        <v>208.03200000000001</v>
      </c>
      <c r="L73" s="667">
        <f>L62*0.8%</f>
        <v>226.79232000000002</v>
      </c>
      <c r="M73" s="95">
        <f>M62*0.8%</f>
        <v>239.04625920000004</v>
      </c>
      <c r="N73" s="576"/>
      <c r="O73" s="576"/>
      <c r="P73" s="576"/>
      <c r="Q73" s="9"/>
    </row>
    <row r="74" spans="2:17" x14ac:dyDescent="0.25">
      <c r="B74" s="639"/>
      <c r="C74" s="659"/>
      <c r="D74" s="660"/>
      <c r="E74" s="661"/>
      <c r="F74" s="666">
        <v>625004</v>
      </c>
      <c r="G74" s="95" t="s">
        <v>16</v>
      </c>
      <c r="H74" s="667">
        <v>541.36</v>
      </c>
      <c r="I74" s="667">
        <v>649</v>
      </c>
      <c r="J74" s="667">
        <v>694</v>
      </c>
      <c r="K74" s="667">
        <f>K62*3%</f>
        <v>780.12</v>
      </c>
      <c r="L74" s="667">
        <f>L62*3%</f>
        <v>850.47119999999995</v>
      </c>
      <c r="M74" s="95">
        <f>M62*3%</f>
        <v>896.42347200000006</v>
      </c>
      <c r="N74" s="576"/>
      <c r="O74" s="576"/>
      <c r="P74" s="576"/>
      <c r="Q74" s="9"/>
    </row>
    <row r="75" spans="2:17" x14ac:dyDescent="0.25">
      <c r="B75" s="639"/>
      <c r="C75" s="659"/>
      <c r="D75" s="660"/>
      <c r="E75" s="661"/>
      <c r="F75" s="666">
        <v>625005</v>
      </c>
      <c r="G75" s="95" t="s">
        <v>312</v>
      </c>
      <c r="H75" s="667">
        <v>180.4</v>
      </c>
      <c r="I75" s="667">
        <v>216</v>
      </c>
      <c r="J75" s="667">
        <v>231</v>
      </c>
      <c r="K75" s="667">
        <f>K62*1%</f>
        <v>260.04000000000002</v>
      </c>
      <c r="L75" s="667">
        <f>L62*1%</f>
        <v>283.49040000000002</v>
      </c>
      <c r="M75" s="95">
        <f>M62*1%</f>
        <v>298.80782400000004</v>
      </c>
      <c r="N75" s="576"/>
      <c r="O75" s="576"/>
      <c r="P75" s="576"/>
      <c r="Q75" s="9"/>
    </row>
    <row r="76" spans="2:17" x14ac:dyDescent="0.25">
      <c r="B76" s="639"/>
      <c r="C76" s="659"/>
      <c r="D76" s="660"/>
      <c r="E76" s="661"/>
      <c r="F76" s="666">
        <v>625007</v>
      </c>
      <c r="G76" s="95" t="s">
        <v>313</v>
      </c>
      <c r="H76" s="667">
        <v>857.25</v>
      </c>
      <c r="I76" s="667">
        <v>1028</v>
      </c>
      <c r="J76" s="667">
        <v>1100</v>
      </c>
      <c r="K76" s="667">
        <f>K62*4.75%</f>
        <v>1235.19</v>
      </c>
      <c r="L76" s="667">
        <f>L62*4.75%</f>
        <v>1346.5794000000001</v>
      </c>
      <c r="M76" s="95">
        <f>M62*4.75%</f>
        <v>1419.3371640000003</v>
      </c>
      <c r="N76" s="576"/>
      <c r="O76" s="576"/>
      <c r="P76" s="576"/>
      <c r="Q76" s="9"/>
    </row>
    <row r="77" spans="2:17" x14ac:dyDescent="0.25">
      <c r="B77" s="639"/>
      <c r="C77" s="659"/>
      <c r="D77" s="660"/>
      <c r="E77" s="661" t="s">
        <v>331</v>
      </c>
      <c r="F77" s="662">
        <v>630</v>
      </c>
      <c r="G77" s="663" t="s">
        <v>19</v>
      </c>
      <c r="H77" s="664">
        <v>2267.8900000000003</v>
      </c>
      <c r="I77" s="664">
        <f>I78+I80+I82+I92+I95</f>
        <v>3494</v>
      </c>
      <c r="J77" s="664">
        <v>9392</v>
      </c>
      <c r="K77" s="664">
        <f>K82+K78+K92+K95</f>
        <v>11900</v>
      </c>
      <c r="L77" s="664">
        <f>L82+L78+L92+L95</f>
        <v>9401</v>
      </c>
      <c r="M77" s="663">
        <f>M82+M78+M92+M95</f>
        <v>9401</v>
      </c>
      <c r="N77" s="576" t="s">
        <v>316</v>
      </c>
      <c r="O77" s="576"/>
      <c r="P77" s="576" t="s">
        <v>317</v>
      </c>
      <c r="Q77" s="9"/>
    </row>
    <row r="78" spans="2:17" x14ac:dyDescent="0.25">
      <c r="B78" s="639"/>
      <c r="C78" s="659"/>
      <c r="D78" s="660"/>
      <c r="E78" s="661"/>
      <c r="F78" s="662">
        <v>631</v>
      </c>
      <c r="G78" s="663" t="s">
        <v>21</v>
      </c>
      <c r="H78" s="664">
        <v>2.4</v>
      </c>
      <c r="I78" s="664">
        <f>I79</f>
        <v>4</v>
      </c>
      <c r="J78" s="664">
        <v>30</v>
      </c>
      <c r="K78" s="664">
        <v>30</v>
      </c>
      <c r="L78" s="664">
        <v>30</v>
      </c>
      <c r="M78" s="663">
        <v>30</v>
      </c>
      <c r="N78" s="591">
        <v>3900</v>
      </c>
      <c r="O78" s="576"/>
      <c r="P78" s="576">
        <f>K62+K68+K83+K87+K88+K90+K97+K99+K101+K103</f>
        <v>43092.398000000001</v>
      </c>
      <c r="Q78" s="9"/>
    </row>
    <row r="79" spans="2:17" x14ac:dyDescent="0.25">
      <c r="B79" s="639"/>
      <c r="C79" s="659"/>
      <c r="D79" s="660"/>
      <c r="E79" s="661"/>
      <c r="F79" s="668">
        <v>631001</v>
      </c>
      <c r="G79" s="669" t="s">
        <v>23</v>
      </c>
      <c r="H79" s="670">
        <v>2.4</v>
      </c>
      <c r="I79" s="667">
        <v>4</v>
      </c>
      <c r="J79" s="686">
        <v>30</v>
      </c>
      <c r="K79" s="686">
        <v>30</v>
      </c>
      <c r="L79" s="686">
        <v>30</v>
      </c>
      <c r="M79" s="687">
        <v>30</v>
      </c>
      <c r="N79" s="576"/>
      <c r="O79" s="576"/>
      <c r="P79" s="576"/>
      <c r="Q79" s="9"/>
    </row>
    <row r="80" spans="2:17" x14ac:dyDescent="0.25">
      <c r="B80" s="639"/>
      <c r="C80" s="659"/>
      <c r="D80" s="660"/>
      <c r="E80" s="661"/>
      <c r="F80" s="662">
        <v>632</v>
      </c>
      <c r="G80" s="663" t="s">
        <v>314</v>
      </c>
      <c r="H80" s="664">
        <v>0</v>
      </c>
      <c r="I80" s="664">
        <f>I81</f>
        <v>49</v>
      </c>
      <c r="J80" s="664">
        <v>0</v>
      </c>
      <c r="K80" s="664">
        <v>0</v>
      </c>
      <c r="L80" s="664">
        <v>0</v>
      </c>
      <c r="M80" s="663">
        <v>0</v>
      </c>
      <c r="N80" s="576"/>
      <c r="O80" s="576"/>
      <c r="P80" s="576"/>
      <c r="Q80" s="9"/>
    </row>
    <row r="81" spans="2:17" x14ac:dyDescent="0.25">
      <c r="B81" s="639"/>
      <c r="C81" s="659"/>
      <c r="D81" s="660"/>
      <c r="E81" s="661"/>
      <c r="F81" s="666">
        <v>632002</v>
      </c>
      <c r="G81" s="95" t="s">
        <v>26</v>
      </c>
      <c r="H81" s="667">
        <v>0</v>
      </c>
      <c r="I81" s="667">
        <v>49</v>
      </c>
      <c r="J81" s="664">
        <v>0</v>
      </c>
      <c r="K81" s="664">
        <v>0</v>
      </c>
      <c r="L81" s="664">
        <v>0</v>
      </c>
      <c r="M81" s="663">
        <v>0</v>
      </c>
      <c r="N81" s="576"/>
      <c r="O81" s="576"/>
      <c r="P81" s="576"/>
      <c r="Q81" s="9"/>
    </row>
    <row r="82" spans="2:17" x14ac:dyDescent="0.25">
      <c r="B82" s="639"/>
      <c r="C82" s="659"/>
      <c r="D82" s="660"/>
      <c r="E82" s="661" t="s">
        <v>331</v>
      </c>
      <c r="F82" s="662">
        <v>633</v>
      </c>
      <c r="G82" s="663" t="s">
        <v>68</v>
      </c>
      <c r="H82" s="664">
        <v>1786.7400000000002</v>
      </c>
      <c r="I82" s="663">
        <f>I83+I84+I85+I86+I87+I88+I89+I90+I91</f>
        <v>2149</v>
      </c>
      <c r="J82" s="664">
        <v>5992</v>
      </c>
      <c r="K82" s="664">
        <f>K83+K84+K86+K87+K88+K89+K90+K91</f>
        <v>8500</v>
      </c>
      <c r="L82" s="664">
        <f>L83+L84+L86+L87+L88+L89+L90+L91</f>
        <v>6001</v>
      </c>
      <c r="M82" s="663">
        <f>M83+M84+M86+M87+M88+M89+M90+M91</f>
        <v>6001</v>
      </c>
      <c r="N82" s="576"/>
      <c r="O82" s="576"/>
      <c r="P82" s="576"/>
      <c r="Q82" s="9"/>
    </row>
    <row r="83" spans="2:17" x14ac:dyDescent="0.25">
      <c r="B83" s="639"/>
      <c r="C83" s="659"/>
      <c r="D83" s="660"/>
      <c r="E83" s="661"/>
      <c r="F83" s="666">
        <v>633001</v>
      </c>
      <c r="G83" s="95" t="s">
        <v>320</v>
      </c>
      <c r="H83" s="667">
        <v>0</v>
      </c>
      <c r="I83" s="95">
        <v>0</v>
      </c>
      <c r="J83" s="667">
        <v>700</v>
      </c>
      <c r="K83" s="667">
        <v>1500</v>
      </c>
      <c r="L83" s="667">
        <v>700</v>
      </c>
      <c r="M83" s="95">
        <v>700</v>
      </c>
      <c r="N83" s="576"/>
      <c r="O83" s="576"/>
      <c r="P83" s="576"/>
      <c r="Q83" s="9"/>
    </row>
    <row r="84" spans="2:17" x14ac:dyDescent="0.25">
      <c r="B84" s="639"/>
      <c r="C84" s="659"/>
      <c r="D84" s="660"/>
      <c r="E84" s="661"/>
      <c r="F84" s="668">
        <v>633001</v>
      </c>
      <c r="G84" s="669" t="s">
        <v>320</v>
      </c>
      <c r="H84" s="670">
        <v>1426.92</v>
      </c>
      <c r="I84" s="669">
        <v>0</v>
      </c>
      <c r="J84" s="670">
        <v>500</v>
      </c>
      <c r="K84" s="670">
        <v>500</v>
      </c>
      <c r="L84" s="670">
        <v>500</v>
      </c>
      <c r="M84" s="669">
        <v>500</v>
      </c>
      <c r="N84" s="576"/>
      <c r="O84" s="576"/>
      <c r="P84" s="576"/>
      <c r="Q84" s="9"/>
    </row>
    <row r="85" spans="2:17" x14ac:dyDescent="0.25">
      <c r="B85" s="639"/>
      <c r="C85" s="659"/>
      <c r="D85" s="660"/>
      <c r="E85" s="661"/>
      <c r="F85" s="666">
        <v>633002</v>
      </c>
      <c r="G85" s="95" t="s">
        <v>29</v>
      </c>
      <c r="H85" s="667">
        <v>0</v>
      </c>
      <c r="I85" s="95">
        <v>80</v>
      </c>
      <c r="J85" s="667"/>
      <c r="K85" s="667"/>
      <c r="L85" s="667"/>
      <c r="M85" s="95"/>
      <c r="N85" s="576"/>
      <c r="O85" s="576"/>
      <c r="P85" s="576"/>
      <c r="Q85" s="9"/>
    </row>
    <row r="86" spans="2:17" x14ac:dyDescent="0.25">
      <c r="B86" s="639"/>
      <c r="C86" s="659"/>
      <c r="D86" s="660"/>
      <c r="E86" s="661"/>
      <c r="F86" s="668">
        <v>633004</v>
      </c>
      <c r="G86" s="669" t="s">
        <v>321</v>
      </c>
      <c r="H86" s="670">
        <v>0</v>
      </c>
      <c r="I86" s="669">
        <v>0</v>
      </c>
      <c r="J86" s="670">
        <v>500</v>
      </c>
      <c r="K86" s="670">
        <v>500</v>
      </c>
      <c r="L86" s="670">
        <v>500</v>
      </c>
      <c r="M86" s="669">
        <v>500</v>
      </c>
      <c r="N86" s="576"/>
      <c r="O86" s="576"/>
      <c r="P86" s="576"/>
      <c r="Q86" s="9"/>
    </row>
    <row r="87" spans="2:17" x14ac:dyDescent="0.25">
      <c r="B87" s="639"/>
      <c r="C87" s="659"/>
      <c r="D87" s="660"/>
      <c r="E87" s="661"/>
      <c r="F87" s="666">
        <v>633004</v>
      </c>
      <c r="G87" s="95" t="s">
        <v>321</v>
      </c>
      <c r="H87" s="667">
        <v>0</v>
      </c>
      <c r="I87" s="95">
        <v>589</v>
      </c>
      <c r="J87" s="667">
        <v>500</v>
      </c>
      <c r="K87" s="667">
        <v>500</v>
      </c>
      <c r="L87" s="667">
        <v>500</v>
      </c>
      <c r="M87" s="95">
        <v>500</v>
      </c>
      <c r="N87" s="576"/>
      <c r="O87" s="576"/>
      <c r="P87" s="576"/>
      <c r="Q87" s="9"/>
    </row>
    <row r="88" spans="2:17" x14ac:dyDescent="0.25">
      <c r="B88" s="639"/>
      <c r="C88" s="659"/>
      <c r="D88" s="660"/>
      <c r="E88" s="661"/>
      <c r="F88" s="666">
        <v>633006</v>
      </c>
      <c r="G88" s="95" t="s">
        <v>30</v>
      </c>
      <c r="H88" s="667">
        <v>2.97</v>
      </c>
      <c r="I88" s="95">
        <v>289</v>
      </c>
      <c r="J88" s="667">
        <v>700</v>
      </c>
      <c r="K88" s="667">
        <v>1500</v>
      </c>
      <c r="L88" s="667">
        <v>700</v>
      </c>
      <c r="M88" s="95">
        <v>700</v>
      </c>
      <c r="N88" s="576"/>
      <c r="O88" s="576"/>
      <c r="P88" s="576"/>
      <c r="Q88" s="9"/>
    </row>
    <row r="89" spans="2:17" x14ac:dyDescent="0.25">
      <c r="B89" s="639"/>
      <c r="C89" s="659"/>
      <c r="D89" s="660"/>
      <c r="E89" s="661"/>
      <c r="F89" s="668">
        <v>633006</v>
      </c>
      <c r="G89" s="669" t="s">
        <v>30</v>
      </c>
      <c r="H89" s="670">
        <v>356.85</v>
      </c>
      <c r="I89" s="669">
        <v>0</v>
      </c>
      <c r="J89" s="670">
        <v>500</v>
      </c>
      <c r="K89" s="670">
        <v>500</v>
      </c>
      <c r="L89" s="670">
        <v>500</v>
      </c>
      <c r="M89" s="669">
        <v>500</v>
      </c>
      <c r="N89" s="576"/>
      <c r="O89" s="576"/>
      <c r="P89" s="576"/>
      <c r="Q89" s="9"/>
    </row>
    <row r="90" spans="2:17" x14ac:dyDescent="0.25">
      <c r="B90" s="639"/>
      <c r="C90" s="659"/>
      <c r="D90" s="660"/>
      <c r="E90" s="661"/>
      <c r="F90" s="666">
        <v>633009</v>
      </c>
      <c r="G90" s="95" t="s">
        <v>322</v>
      </c>
      <c r="H90" s="667">
        <v>0</v>
      </c>
      <c r="I90" s="95">
        <v>0</v>
      </c>
      <c r="J90" s="667">
        <v>1092</v>
      </c>
      <c r="K90" s="667">
        <v>2000</v>
      </c>
      <c r="L90" s="667">
        <v>1101</v>
      </c>
      <c r="M90" s="95">
        <v>1101</v>
      </c>
      <c r="N90" s="576"/>
      <c r="O90" s="576"/>
      <c r="P90" s="576"/>
      <c r="Q90" s="9"/>
    </row>
    <row r="91" spans="2:17" x14ac:dyDescent="0.25">
      <c r="B91" s="639"/>
      <c r="C91" s="659"/>
      <c r="D91" s="660"/>
      <c r="E91" s="661"/>
      <c r="F91" s="668">
        <v>633009</v>
      </c>
      <c r="G91" s="669" t="s">
        <v>322</v>
      </c>
      <c r="H91" s="670">
        <v>0</v>
      </c>
      <c r="I91" s="669">
        <v>1191</v>
      </c>
      <c r="J91" s="670">
        <v>1500</v>
      </c>
      <c r="K91" s="670">
        <v>1500</v>
      </c>
      <c r="L91" s="670">
        <v>1500</v>
      </c>
      <c r="M91" s="669">
        <v>1500</v>
      </c>
      <c r="N91" s="576"/>
      <c r="O91" s="576"/>
      <c r="P91" s="576"/>
      <c r="Q91" s="9"/>
    </row>
    <row r="92" spans="2:17" x14ac:dyDescent="0.25">
      <c r="B92" s="639"/>
      <c r="C92" s="659"/>
      <c r="D92" s="660"/>
      <c r="E92" s="661"/>
      <c r="F92" s="662">
        <v>635</v>
      </c>
      <c r="G92" s="663" t="s">
        <v>324</v>
      </c>
      <c r="H92" s="664">
        <v>0</v>
      </c>
      <c r="I92" s="664">
        <f>I93+I94</f>
        <v>766</v>
      </c>
      <c r="J92" s="664">
        <v>400</v>
      </c>
      <c r="K92" s="664">
        <v>400</v>
      </c>
      <c r="L92" s="664">
        <f>L94</f>
        <v>400</v>
      </c>
      <c r="M92" s="663">
        <f>M94</f>
        <v>400</v>
      </c>
      <c r="N92" s="576"/>
      <c r="O92" s="576"/>
      <c r="P92" s="576"/>
      <c r="Q92" s="9"/>
    </row>
    <row r="93" spans="2:17" x14ac:dyDescent="0.25">
      <c r="B93" s="639"/>
      <c r="C93" s="659"/>
      <c r="D93" s="660"/>
      <c r="E93" s="661"/>
      <c r="F93" s="666">
        <v>635004</v>
      </c>
      <c r="G93" s="95" t="s">
        <v>321</v>
      </c>
      <c r="H93" s="667">
        <v>0</v>
      </c>
      <c r="I93" s="667">
        <v>766</v>
      </c>
      <c r="J93" s="667">
        <v>0</v>
      </c>
      <c r="K93" s="667">
        <v>0</v>
      </c>
      <c r="L93" s="667">
        <v>0</v>
      </c>
      <c r="M93" s="95">
        <v>0</v>
      </c>
      <c r="N93" s="576"/>
      <c r="O93" s="576"/>
      <c r="P93" s="576"/>
      <c r="Q93" s="9"/>
    </row>
    <row r="94" spans="2:17" x14ac:dyDescent="0.25">
      <c r="B94" s="639"/>
      <c r="C94" s="659"/>
      <c r="D94" s="660"/>
      <c r="E94" s="661"/>
      <c r="F94" s="676">
        <v>635006</v>
      </c>
      <c r="G94" s="677" t="s">
        <v>47</v>
      </c>
      <c r="H94" s="670">
        <v>0</v>
      </c>
      <c r="I94" s="670">
        <v>0</v>
      </c>
      <c r="J94" s="670">
        <v>400</v>
      </c>
      <c r="K94" s="670">
        <v>400</v>
      </c>
      <c r="L94" s="670">
        <v>400</v>
      </c>
      <c r="M94" s="669">
        <v>400</v>
      </c>
      <c r="N94" s="576"/>
      <c r="O94" s="576"/>
      <c r="P94" s="576"/>
      <c r="Q94" s="9"/>
    </row>
    <row r="95" spans="2:17" x14ac:dyDescent="0.25">
      <c r="B95" s="639"/>
      <c r="C95" s="659"/>
      <c r="D95" s="660"/>
      <c r="E95" s="661" t="s">
        <v>331</v>
      </c>
      <c r="F95" s="679">
        <v>637</v>
      </c>
      <c r="G95" s="663" t="s">
        <v>49</v>
      </c>
      <c r="H95" s="664">
        <v>478.75</v>
      </c>
      <c r="I95" s="664">
        <f>I96+I97+I98+I99+I100+I101+I102+I103</f>
        <v>526</v>
      </c>
      <c r="J95" s="664">
        <v>2970</v>
      </c>
      <c r="K95" s="664">
        <v>2970</v>
      </c>
      <c r="L95" s="663">
        <f>L97+L98+L99+L100+L101+L102+L103</f>
        <v>2970</v>
      </c>
      <c r="M95" s="663">
        <f>M97+M98+M99+M100+M101+M102+M103</f>
        <v>2970</v>
      </c>
      <c r="N95" s="576"/>
      <c r="O95" s="576"/>
      <c r="P95" s="576"/>
      <c r="Q95" s="9"/>
    </row>
    <row r="96" spans="2:17" x14ac:dyDescent="0.25">
      <c r="B96" s="639"/>
      <c r="C96" s="659"/>
      <c r="D96" s="660"/>
      <c r="E96" s="661"/>
      <c r="F96" s="680">
        <v>637001</v>
      </c>
      <c r="G96" s="95" t="s">
        <v>339</v>
      </c>
      <c r="H96" s="667">
        <v>0</v>
      </c>
      <c r="I96" s="667">
        <v>4</v>
      </c>
      <c r="J96" s="667">
        <v>0</v>
      </c>
      <c r="K96" s="667">
        <v>0</v>
      </c>
      <c r="L96" s="667">
        <v>0</v>
      </c>
      <c r="M96" s="95">
        <v>0</v>
      </c>
      <c r="N96" s="576"/>
      <c r="O96" s="576"/>
      <c r="P96" s="576"/>
      <c r="Q96" s="9"/>
    </row>
    <row r="97" spans="1:17" x14ac:dyDescent="0.25">
      <c r="B97" s="639"/>
      <c r="C97" s="659"/>
      <c r="D97" s="660"/>
      <c r="E97" s="661"/>
      <c r="F97" s="680">
        <v>637004</v>
      </c>
      <c r="G97" s="95" t="s">
        <v>53</v>
      </c>
      <c r="H97" s="667">
        <v>8.6300000000000008</v>
      </c>
      <c r="I97" s="667">
        <v>179</v>
      </c>
      <c r="J97" s="667">
        <v>400</v>
      </c>
      <c r="K97" s="667">
        <v>400</v>
      </c>
      <c r="L97" s="667">
        <v>400</v>
      </c>
      <c r="M97" s="95">
        <v>400</v>
      </c>
      <c r="N97" s="576"/>
      <c r="O97" s="576"/>
      <c r="P97" s="576"/>
      <c r="Q97" s="9"/>
    </row>
    <row r="98" spans="1:17" x14ac:dyDescent="0.25">
      <c r="B98" s="639"/>
      <c r="C98" s="659"/>
      <c r="D98" s="660"/>
      <c r="E98" s="661"/>
      <c r="F98" s="682">
        <v>637004</v>
      </c>
      <c r="G98" s="669" t="s">
        <v>53</v>
      </c>
      <c r="H98" s="670">
        <v>0</v>
      </c>
      <c r="I98" s="669">
        <v>0</v>
      </c>
      <c r="J98" s="670">
        <v>470</v>
      </c>
      <c r="K98" s="670">
        <v>470</v>
      </c>
      <c r="L98" s="670">
        <v>470</v>
      </c>
      <c r="M98" s="669">
        <v>470</v>
      </c>
      <c r="N98" s="576"/>
      <c r="O98" s="576"/>
      <c r="P98" s="576"/>
      <c r="Q98" s="9"/>
    </row>
    <row r="99" spans="1:17" x14ac:dyDescent="0.25">
      <c r="B99" s="639"/>
      <c r="C99" s="659"/>
      <c r="D99" s="660"/>
      <c r="E99" s="661"/>
      <c r="F99" s="680">
        <v>637006</v>
      </c>
      <c r="G99" s="95" t="s">
        <v>325</v>
      </c>
      <c r="H99" s="667">
        <v>0</v>
      </c>
      <c r="I99" s="95">
        <v>0</v>
      </c>
      <c r="J99" s="667">
        <v>300</v>
      </c>
      <c r="K99" s="667">
        <v>300</v>
      </c>
      <c r="L99" s="667">
        <v>300</v>
      </c>
      <c r="M99" s="95">
        <v>300</v>
      </c>
      <c r="N99" s="576"/>
      <c r="O99" s="576"/>
      <c r="P99" s="576"/>
      <c r="Q99" s="9"/>
    </row>
    <row r="100" spans="1:17" x14ac:dyDescent="0.25">
      <c r="B100" s="639"/>
      <c r="C100" s="659"/>
      <c r="D100" s="660"/>
      <c r="E100" s="661"/>
      <c r="F100" s="682">
        <v>637006</v>
      </c>
      <c r="G100" s="669" t="s">
        <v>325</v>
      </c>
      <c r="H100" s="670">
        <v>0</v>
      </c>
      <c r="I100" s="669">
        <v>0</v>
      </c>
      <c r="J100" s="670">
        <v>0</v>
      </c>
      <c r="K100" s="670">
        <v>0</v>
      </c>
      <c r="L100" s="670">
        <v>0</v>
      </c>
      <c r="M100" s="669">
        <v>0</v>
      </c>
      <c r="N100" s="576"/>
      <c r="O100" s="576"/>
      <c r="P100" s="576"/>
      <c r="Q100" s="9"/>
    </row>
    <row r="101" spans="1:17" x14ac:dyDescent="0.25">
      <c r="B101" s="639"/>
      <c r="C101" s="659"/>
      <c r="D101" s="660"/>
      <c r="E101" s="661"/>
      <c r="F101" s="680">
        <v>637014</v>
      </c>
      <c r="G101" s="95" t="s">
        <v>56</v>
      </c>
      <c r="H101" s="667">
        <v>305.73</v>
      </c>
      <c r="I101" s="95">
        <v>148</v>
      </c>
      <c r="J101" s="667">
        <v>1000</v>
      </c>
      <c r="K101" s="667">
        <v>1000</v>
      </c>
      <c r="L101" s="667">
        <v>1000</v>
      </c>
      <c r="M101" s="95">
        <v>1000</v>
      </c>
      <c r="N101" s="576"/>
      <c r="O101" s="576"/>
      <c r="P101" s="576"/>
      <c r="Q101" s="9"/>
    </row>
    <row r="102" spans="1:17" x14ac:dyDescent="0.25">
      <c r="B102" s="639"/>
      <c r="C102" s="659"/>
      <c r="D102" s="660"/>
      <c r="E102" s="661"/>
      <c r="F102" s="682">
        <v>637014</v>
      </c>
      <c r="G102" s="669" t="s">
        <v>56</v>
      </c>
      <c r="H102" s="670">
        <v>0</v>
      </c>
      <c r="I102" s="669">
        <v>0</v>
      </c>
      <c r="J102" s="670">
        <v>0</v>
      </c>
      <c r="K102" s="670">
        <v>0</v>
      </c>
      <c r="L102" s="670">
        <v>0</v>
      </c>
      <c r="M102" s="669">
        <v>0</v>
      </c>
      <c r="N102" s="576"/>
      <c r="O102" s="576"/>
      <c r="P102" s="576"/>
      <c r="Q102" s="9"/>
    </row>
    <row r="103" spans="1:17" x14ac:dyDescent="0.25">
      <c r="B103" s="639"/>
      <c r="C103" s="659"/>
      <c r="D103" s="660"/>
      <c r="E103" s="661"/>
      <c r="F103" s="680">
        <v>637016</v>
      </c>
      <c r="G103" s="95" t="s">
        <v>58</v>
      </c>
      <c r="H103" s="667">
        <v>164.39</v>
      </c>
      <c r="I103" s="95">
        <v>195</v>
      </c>
      <c r="J103" s="667">
        <v>800</v>
      </c>
      <c r="K103" s="667">
        <v>800</v>
      </c>
      <c r="L103" s="667">
        <v>800</v>
      </c>
      <c r="M103" s="95">
        <v>800</v>
      </c>
      <c r="N103" s="576"/>
      <c r="O103" s="576"/>
      <c r="P103" s="576"/>
      <c r="Q103" s="9"/>
    </row>
    <row r="104" spans="1:17" x14ac:dyDescent="0.25">
      <c r="B104" s="639"/>
      <c r="C104" s="659"/>
      <c r="D104" s="660"/>
      <c r="E104" s="661"/>
      <c r="F104" s="679">
        <v>642</v>
      </c>
      <c r="G104" s="663" t="s">
        <v>327</v>
      </c>
      <c r="H104" s="664">
        <v>0</v>
      </c>
      <c r="I104" s="663">
        <f>I105</f>
        <v>98</v>
      </c>
      <c r="J104" s="664">
        <v>0</v>
      </c>
      <c r="K104" s="664">
        <v>0</v>
      </c>
      <c r="L104" s="663">
        <f>L105</f>
        <v>0</v>
      </c>
      <c r="M104" s="663">
        <f>M105</f>
        <v>0</v>
      </c>
      <c r="N104" s="576"/>
      <c r="O104" s="576"/>
      <c r="P104" s="576"/>
      <c r="Q104" s="9"/>
    </row>
    <row r="105" spans="1:17" x14ac:dyDescent="0.25">
      <c r="B105" s="639"/>
      <c r="C105" s="659"/>
      <c r="D105" s="660"/>
      <c r="E105" s="661"/>
      <c r="F105" s="680">
        <v>642015</v>
      </c>
      <c r="G105" s="95" t="s">
        <v>329</v>
      </c>
      <c r="H105" s="667">
        <v>0</v>
      </c>
      <c r="I105" s="95">
        <v>98</v>
      </c>
      <c r="J105" s="667">
        <v>0</v>
      </c>
      <c r="K105" s="667">
        <v>0</v>
      </c>
      <c r="L105" s="95">
        <v>0</v>
      </c>
      <c r="M105" s="95">
        <v>0</v>
      </c>
      <c r="N105" s="576"/>
      <c r="O105" s="576"/>
      <c r="P105" s="576"/>
      <c r="Q105" s="9"/>
    </row>
    <row r="106" spans="1:17" x14ac:dyDescent="0.25">
      <c r="B106" s="638"/>
      <c r="C106" s="651"/>
      <c r="D106" s="652"/>
      <c r="E106" s="685"/>
      <c r="F106" s="654" t="s">
        <v>332</v>
      </c>
      <c r="G106" s="658"/>
      <c r="H106" s="688">
        <v>50233.72</v>
      </c>
      <c r="I106" s="689">
        <f>I107+I121+I144+I183</f>
        <v>54101</v>
      </c>
      <c r="J106" s="688">
        <f>J107+J108+J109+J121+J144+J183</f>
        <v>59114.479999999996</v>
      </c>
      <c r="K106" s="688">
        <f>K107+K108+K109+K121+K144+K183</f>
        <v>64187.222000000002</v>
      </c>
      <c r="L106" s="688">
        <f>L107+L108+L121+L144+L183+L109</f>
        <v>69833.488920000003</v>
      </c>
      <c r="M106" s="655">
        <f>M107+M108+M121+M144+M183+M109</f>
        <v>72196.854235199993</v>
      </c>
      <c r="N106" s="576"/>
      <c r="O106" s="576"/>
      <c r="P106" s="576"/>
      <c r="Q106" s="9"/>
    </row>
    <row r="107" spans="1:17" x14ac:dyDescent="0.25">
      <c r="B107" s="639"/>
      <c r="C107" s="659"/>
      <c r="D107" s="660"/>
      <c r="E107" s="661" t="s">
        <v>333</v>
      </c>
      <c r="F107" s="662">
        <v>610</v>
      </c>
      <c r="G107" s="663" t="s">
        <v>302</v>
      </c>
      <c r="H107" s="663">
        <v>26615.52</v>
      </c>
      <c r="I107" s="663">
        <f>I110+I113</f>
        <v>29376</v>
      </c>
      <c r="J107" s="664">
        <v>11616</v>
      </c>
      <c r="K107" s="664">
        <f>K110+K113</f>
        <v>18464</v>
      </c>
      <c r="L107" s="664">
        <f>L110+L113</f>
        <v>22104.639999999999</v>
      </c>
      <c r="M107" s="663">
        <f>M110+M113</f>
        <v>22946.9584</v>
      </c>
      <c r="N107" s="576"/>
      <c r="O107" s="576"/>
      <c r="P107" s="576"/>
      <c r="Q107" s="9"/>
    </row>
    <row r="108" spans="1:17" x14ac:dyDescent="0.25">
      <c r="B108" s="639"/>
      <c r="C108" s="659"/>
      <c r="D108" s="660"/>
      <c r="E108" s="661" t="s">
        <v>334</v>
      </c>
      <c r="F108" s="662">
        <v>610</v>
      </c>
      <c r="G108" s="663" t="s">
        <v>302</v>
      </c>
      <c r="H108" s="663">
        <v>0</v>
      </c>
      <c r="I108" s="663">
        <v>0</v>
      </c>
      <c r="J108" s="664">
        <v>10454</v>
      </c>
      <c r="K108" s="664">
        <f t="shared" ref="K108:M109" si="0">K111</f>
        <v>8575</v>
      </c>
      <c r="L108" s="664">
        <f t="shared" si="0"/>
        <v>9089.5</v>
      </c>
      <c r="M108" s="663">
        <f t="shared" si="0"/>
        <v>9634.8700000000008</v>
      </c>
      <c r="N108" s="576"/>
      <c r="O108" s="576"/>
      <c r="P108" s="576"/>
      <c r="Q108" s="9"/>
    </row>
    <row r="109" spans="1:17" x14ac:dyDescent="0.25">
      <c r="B109" s="639"/>
      <c r="C109" s="659"/>
      <c r="D109" s="660"/>
      <c r="E109" s="661" t="s">
        <v>335</v>
      </c>
      <c r="F109" s="662">
        <v>610</v>
      </c>
      <c r="G109" s="663" t="s">
        <v>302</v>
      </c>
      <c r="H109" s="663">
        <v>0</v>
      </c>
      <c r="I109" s="663">
        <v>0</v>
      </c>
      <c r="J109" s="664">
        <v>6970</v>
      </c>
      <c r="K109" s="664">
        <f t="shared" si="0"/>
        <v>5717</v>
      </c>
      <c r="L109" s="664">
        <f t="shared" si="0"/>
        <v>6060.02</v>
      </c>
      <c r="M109" s="663">
        <f t="shared" si="0"/>
        <v>6423.6212000000005</v>
      </c>
      <c r="N109" s="576"/>
      <c r="O109" s="576"/>
      <c r="P109" s="576"/>
      <c r="Q109" s="9"/>
    </row>
    <row r="110" spans="1:17" ht="33" customHeight="1" x14ac:dyDescent="0.25">
      <c r="B110" s="639"/>
      <c r="C110" s="659"/>
      <c r="D110" s="660"/>
      <c r="E110" s="661" t="s">
        <v>333</v>
      </c>
      <c r="F110" s="662">
        <v>611</v>
      </c>
      <c r="G110" s="665" t="s">
        <v>303</v>
      </c>
      <c r="H110" s="663">
        <v>22420.61</v>
      </c>
      <c r="I110" s="663">
        <v>24671</v>
      </c>
      <c r="J110" s="664">
        <v>9528</v>
      </c>
      <c r="K110" s="664">
        <v>13244</v>
      </c>
      <c r="L110" s="663">
        <f t="shared" ref="L110:M112" si="1">K110*6%+K110</f>
        <v>14038.64</v>
      </c>
      <c r="M110" s="663">
        <f t="shared" si="1"/>
        <v>14880.9584</v>
      </c>
      <c r="N110" s="576"/>
      <c r="O110" s="576"/>
      <c r="P110" s="576"/>
      <c r="Q110" s="9"/>
    </row>
    <row r="111" spans="1:17" ht="28.5" customHeight="1" x14ac:dyDescent="0.25">
      <c r="A111" t="s">
        <v>305</v>
      </c>
      <c r="B111" s="639"/>
      <c r="C111" s="659"/>
      <c r="D111" s="660"/>
      <c r="E111" s="661" t="s">
        <v>334</v>
      </c>
      <c r="F111" s="662">
        <v>611</v>
      </c>
      <c r="G111" s="665" t="s">
        <v>303</v>
      </c>
      <c r="H111" s="663">
        <v>0</v>
      </c>
      <c r="I111" s="663">
        <v>0</v>
      </c>
      <c r="J111" s="664">
        <v>8575</v>
      </c>
      <c r="K111" s="664">
        <v>8575</v>
      </c>
      <c r="L111" s="663">
        <f t="shared" si="1"/>
        <v>9089.5</v>
      </c>
      <c r="M111" s="663">
        <f t="shared" si="1"/>
        <v>9634.8700000000008</v>
      </c>
      <c r="N111" s="576"/>
      <c r="O111" s="576"/>
      <c r="P111" s="576"/>
      <c r="Q111" s="9"/>
    </row>
    <row r="112" spans="1:17" ht="27.75" customHeight="1" x14ac:dyDescent="0.25">
      <c r="B112" s="639"/>
      <c r="C112" s="659"/>
      <c r="D112" s="660"/>
      <c r="E112" s="661" t="s">
        <v>335</v>
      </c>
      <c r="F112" s="662">
        <v>611</v>
      </c>
      <c r="G112" s="665" t="s">
        <v>303</v>
      </c>
      <c r="H112" s="663">
        <v>0</v>
      </c>
      <c r="I112" s="663">
        <v>0</v>
      </c>
      <c r="J112" s="664">
        <v>5717</v>
      </c>
      <c r="K112" s="664">
        <v>5717</v>
      </c>
      <c r="L112" s="663">
        <f t="shared" si="1"/>
        <v>6060.02</v>
      </c>
      <c r="M112" s="663">
        <f t="shared" si="1"/>
        <v>6423.6212000000005</v>
      </c>
      <c r="N112" s="576"/>
      <c r="O112" s="576"/>
      <c r="P112" s="576"/>
      <c r="Q112" s="9"/>
    </row>
    <row r="113" spans="2:17" x14ac:dyDescent="0.25">
      <c r="B113" s="639"/>
      <c r="C113" s="659"/>
      <c r="D113" s="660"/>
      <c r="E113" s="661"/>
      <c r="F113" s="662">
        <v>612</v>
      </c>
      <c r="G113" s="663" t="s">
        <v>5</v>
      </c>
      <c r="H113" s="663">
        <v>4194.91</v>
      </c>
      <c r="I113" s="663">
        <f>I114+I117+I120</f>
        <v>4705</v>
      </c>
      <c r="J113" s="664">
        <v>5220</v>
      </c>
      <c r="K113" s="664">
        <f>K114+K115+K116+K117+K118+K119+K120</f>
        <v>5220</v>
      </c>
      <c r="L113" s="664">
        <f>L114+L115+L116+L117+L118+L119+L120</f>
        <v>8066</v>
      </c>
      <c r="M113" s="663">
        <f>M114+M115+M116+M117+M118+M119+M120</f>
        <v>8066</v>
      </c>
      <c r="N113" s="576"/>
      <c r="O113" s="576"/>
      <c r="P113" s="576"/>
      <c r="Q113" s="9"/>
    </row>
    <row r="114" spans="2:17" x14ac:dyDescent="0.25">
      <c r="B114" s="639"/>
      <c r="C114" s="659"/>
      <c r="D114" s="660"/>
      <c r="E114" s="661" t="s">
        <v>333</v>
      </c>
      <c r="F114" s="666">
        <v>612001</v>
      </c>
      <c r="G114" s="95" t="s">
        <v>304</v>
      </c>
      <c r="H114" s="95">
        <v>2796.58</v>
      </c>
      <c r="I114" s="95">
        <v>3009</v>
      </c>
      <c r="J114" s="667">
        <v>1656</v>
      </c>
      <c r="K114" s="667">
        <v>1656</v>
      </c>
      <c r="L114" s="667">
        <v>1931</v>
      </c>
      <c r="M114" s="95">
        <v>1931</v>
      </c>
      <c r="N114" s="576"/>
      <c r="O114" s="576"/>
      <c r="P114" s="576"/>
      <c r="Q114" s="9"/>
    </row>
    <row r="115" spans="2:17" x14ac:dyDescent="0.25">
      <c r="B115" s="639"/>
      <c r="C115" s="659"/>
      <c r="D115" s="660"/>
      <c r="E115" s="661" t="s">
        <v>334</v>
      </c>
      <c r="F115" s="666">
        <v>612001</v>
      </c>
      <c r="G115" s="95" t="s">
        <v>304</v>
      </c>
      <c r="H115" s="95">
        <v>0</v>
      </c>
      <c r="I115" s="95">
        <v>0</v>
      </c>
      <c r="J115" s="667">
        <v>1490</v>
      </c>
      <c r="K115" s="667">
        <v>1490</v>
      </c>
      <c r="L115" s="667">
        <v>1737</v>
      </c>
      <c r="M115" s="95">
        <v>1737</v>
      </c>
      <c r="N115" s="576"/>
      <c r="O115" s="576"/>
      <c r="P115" s="576"/>
      <c r="Q115" s="9"/>
    </row>
    <row r="116" spans="2:17" x14ac:dyDescent="0.25">
      <c r="B116" s="639"/>
      <c r="C116" s="659"/>
      <c r="D116" s="660"/>
      <c r="E116" s="661" t="s">
        <v>335</v>
      </c>
      <c r="F116" s="666">
        <v>612001</v>
      </c>
      <c r="G116" s="95" t="s">
        <v>304</v>
      </c>
      <c r="H116" s="95">
        <v>0</v>
      </c>
      <c r="I116" s="95">
        <v>0</v>
      </c>
      <c r="J116" s="667">
        <v>994</v>
      </c>
      <c r="K116" s="667">
        <v>994</v>
      </c>
      <c r="L116" s="667">
        <v>1161</v>
      </c>
      <c r="M116" s="95">
        <v>1161</v>
      </c>
      <c r="N116" s="576"/>
      <c r="O116" s="589"/>
      <c r="P116" s="576"/>
      <c r="Q116" s="9"/>
    </row>
    <row r="117" spans="2:17" x14ac:dyDescent="0.25">
      <c r="B117" s="639"/>
      <c r="C117" s="659"/>
      <c r="D117" s="660"/>
      <c r="E117" s="661" t="s">
        <v>333</v>
      </c>
      <c r="F117" s="666">
        <v>612002</v>
      </c>
      <c r="G117" s="95" t="s">
        <v>306</v>
      </c>
      <c r="H117" s="95">
        <v>918.33</v>
      </c>
      <c r="I117" s="95">
        <v>916</v>
      </c>
      <c r="J117" s="667">
        <v>432</v>
      </c>
      <c r="K117" s="667">
        <v>432</v>
      </c>
      <c r="L117" s="667">
        <v>450</v>
      </c>
      <c r="M117" s="95">
        <v>450</v>
      </c>
      <c r="N117" s="576"/>
      <c r="O117" s="589"/>
      <c r="P117" s="576"/>
      <c r="Q117" s="9"/>
    </row>
    <row r="118" spans="2:17" x14ac:dyDescent="0.25">
      <c r="B118" s="639"/>
      <c r="C118" s="659"/>
      <c r="D118" s="660"/>
      <c r="E118" s="661" t="s">
        <v>334</v>
      </c>
      <c r="F118" s="666">
        <v>612002</v>
      </c>
      <c r="G118" s="95" t="s">
        <v>306</v>
      </c>
      <c r="H118" s="95">
        <v>0</v>
      </c>
      <c r="I118" s="95">
        <v>0</v>
      </c>
      <c r="J118" s="667">
        <v>389</v>
      </c>
      <c r="K118" s="667">
        <v>389</v>
      </c>
      <c r="L118" s="667">
        <v>412</v>
      </c>
      <c r="M118" s="95">
        <v>412</v>
      </c>
      <c r="N118" s="576"/>
      <c r="O118" s="589"/>
      <c r="P118" s="576"/>
      <c r="Q118" s="9"/>
    </row>
    <row r="119" spans="2:17" x14ac:dyDescent="0.25">
      <c r="B119" s="639"/>
      <c r="C119" s="659"/>
      <c r="D119" s="660"/>
      <c r="E119" s="661" t="s">
        <v>335</v>
      </c>
      <c r="F119" s="666">
        <v>612002</v>
      </c>
      <c r="G119" s="95" t="s">
        <v>306</v>
      </c>
      <c r="H119" s="95">
        <v>0</v>
      </c>
      <c r="I119" s="95">
        <v>0</v>
      </c>
      <c r="J119" s="667">
        <v>259</v>
      </c>
      <c r="K119" s="667">
        <v>259</v>
      </c>
      <c r="L119" s="667">
        <v>275</v>
      </c>
      <c r="M119" s="95">
        <v>275</v>
      </c>
      <c r="N119" s="576"/>
      <c r="O119" s="576"/>
      <c r="P119" s="576"/>
      <c r="Q119" s="9"/>
    </row>
    <row r="120" spans="2:17" x14ac:dyDescent="0.25">
      <c r="B120" s="639"/>
      <c r="C120" s="659"/>
      <c r="D120" s="660"/>
      <c r="E120" s="661"/>
      <c r="F120" s="666">
        <v>614</v>
      </c>
      <c r="G120" s="95" t="s">
        <v>6</v>
      </c>
      <c r="H120" s="95">
        <v>480</v>
      </c>
      <c r="I120" s="95">
        <v>780</v>
      </c>
      <c r="J120" s="667">
        <v>0</v>
      </c>
      <c r="K120" s="667">
        <v>0</v>
      </c>
      <c r="L120" s="667">
        <v>2100</v>
      </c>
      <c r="M120" s="95">
        <v>2100</v>
      </c>
      <c r="N120" s="576"/>
      <c r="O120" s="576"/>
      <c r="P120" s="576"/>
      <c r="Q120" s="9"/>
    </row>
    <row r="121" spans="2:17" x14ac:dyDescent="0.25">
      <c r="B121" s="639"/>
      <c r="C121" s="659"/>
      <c r="D121" s="660"/>
      <c r="E121" s="661" t="s">
        <v>333</v>
      </c>
      <c r="F121" s="662">
        <v>620</v>
      </c>
      <c r="G121" s="663" t="s">
        <v>308</v>
      </c>
      <c r="H121" s="663">
        <v>9340.7800000000007</v>
      </c>
      <c r="I121" s="663">
        <f>I122+I125</f>
        <v>10328</v>
      </c>
      <c r="J121" s="664">
        <v>10149.48</v>
      </c>
      <c r="K121" s="664">
        <f>K122+K123+K124+K125</f>
        <v>11448.222000000002</v>
      </c>
      <c r="L121" s="664">
        <f>L122+L123+L124+L125</f>
        <v>13020.328919999998</v>
      </c>
      <c r="M121" s="663">
        <f>M122+M123+M124+M125</f>
        <v>13632.4046352</v>
      </c>
      <c r="N121" s="576"/>
      <c r="O121" s="576"/>
      <c r="P121" s="576"/>
      <c r="Q121" s="9"/>
    </row>
    <row r="122" spans="2:17" x14ac:dyDescent="0.25">
      <c r="B122" s="639"/>
      <c r="C122" s="659"/>
      <c r="D122" s="660"/>
      <c r="E122" s="661" t="s">
        <v>333</v>
      </c>
      <c r="F122" s="662">
        <v>621</v>
      </c>
      <c r="G122" s="663" t="s">
        <v>309</v>
      </c>
      <c r="H122" s="664">
        <v>2672.97</v>
      </c>
      <c r="I122" s="664">
        <v>2956</v>
      </c>
      <c r="J122" s="664">
        <v>1161.6000000000001</v>
      </c>
      <c r="K122" s="664">
        <f t="shared" ref="K122:M124" si="2">K107*10%</f>
        <v>1846.4</v>
      </c>
      <c r="L122" s="664">
        <f t="shared" si="2"/>
        <v>2210.4639999999999</v>
      </c>
      <c r="M122" s="663">
        <f t="shared" si="2"/>
        <v>2294.6958399999999</v>
      </c>
      <c r="N122" s="576"/>
      <c r="O122" s="576"/>
      <c r="P122" s="576"/>
      <c r="Q122" s="9"/>
    </row>
    <row r="123" spans="2:17" x14ac:dyDescent="0.25">
      <c r="B123" s="639"/>
      <c r="C123" s="659"/>
      <c r="D123" s="660"/>
      <c r="E123" s="661" t="s">
        <v>334</v>
      </c>
      <c r="F123" s="662">
        <v>621</v>
      </c>
      <c r="G123" s="663" t="s">
        <v>309</v>
      </c>
      <c r="H123" s="664">
        <v>0</v>
      </c>
      <c r="I123" s="664">
        <v>0</v>
      </c>
      <c r="J123" s="664">
        <v>1045.4000000000001</v>
      </c>
      <c r="K123" s="664">
        <f t="shared" si="2"/>
        <v>857.5</v>
      </c>
      <c r="L123" s="664">
        <f t="shared" si="2"/>
        <v>908.95</v>
      </c>
      <c r="M123" s="663">
        <f t="shared" si="2"/>
        <v>963.48700000000008</v>
      </c>
      <c r="N123" s="576"/>
      <c r="O123" s="576"/>
      <c r="P123" s="576"/>
      <c r="Q123" s="9"/>
    </row>
    <row r="124" spans="2:17" x14ac:dyDescent="0.25">
      <c r="B124" s="639"/>
      <c r="C124" s="659"/>
      <c r="D124" s="660"/>
      <c r="E124" s="661" t="s">
        <v>335</v>
      </c>
      <c r="F124" s="662">
        <v>621</v>
      </c>
      <c r="G124" s="663" t="s">
        <v>309</v>
      </c>
      <c r="H124" s="664">
        <v>0</v>
      </c>
      <c r="I124" s="664">
        <v>0</v>
      </c>
      <c r="J124" s="664">
        <v>697</v>
      </c>
      <c r="K124" s="664">
        <f t="shared" si="2"/>
        <v>571.70000000000005</v>
      </c>
      <c r="L124" s="664">
        <f t="shared" si="2"/>
        <v>606.00200000000007</v>
      </c>
      <c r="M124" s="663">
        <f t="shared" si="2"/>
        <v>642.36212000000012</v>
      </c>
      <c r="N124" s="576"/>
      <c r="O124" s="576"/>
      <c r="P124" s="576"/>
      <c r="Q124" s="9"/>
    </row>
    <row r="125" spans="2:17" x14ac:dyDescent="0.25">
      <c r="B125" s="639"/>
      <c r="C125" s="659"/>
      <c r="D125" s="660"/>
      <c r="E125" s="661"/>
      <c r="F125" s="662">
        <v>625</v>
      </c>
      <c r="G125" s="663" t="s">
        <v>311</v>
      </c>
      <c r="H125" s="664">
        <v>6667.8100000000013</v>
      </c>
      <c r="I125" s="664">
        <f>I126+I129+I132+I135+I138+I141</f>
        <v>7372</v>
      </c>
      <c r="J125" s="664">
        <v>7245.48</v>
      </c>
      <c r="K125" s="664">
        <f>K126+K127+K128+K129+K130+K131+K132+K133+K134+K135+K136+K137+K138+K139+K140+K141+K142+K143</f>
        <v>8172.6220000000012</v>
      </c>
      <c r="L125" s="664">
        <f>L126+L127+L128+L129+L130+L131+L132+L133+L134+L135+L136+L137+L138+L139+L140+L141+L142+L143</f>
        <v>9294.9129199999988</v>
      </c>
      <c r="M125" s="663">
        <f>M126+M127+M128+M129+M130+M131+M132+M133+M134+M135+M136+M137+M138+M139+M140+M141+M142+M143</f>
        <v>9731.8596751999994</v>
      </c>
      <c r="N125" s="576" t="s">
        <v>305</v>
      </c>
      <c r="O125" s="576"/>
      <c r="P125" s="576"/>
      <c r="Q125" s="9"/>
    </row>
    <row r="126" spans="2:17" x14ac:dyDescent="0.25">
      <c r="B126" s="639"/>
      <c r="C126" s="659"/>
      <c r="D126" s="660"/>
      <c r="E126" s="661" t="s">
        <v>333</v>
      </c>
      <c r="F126" s="666">
        <v>625001</v>
      </c>
      <c r="G126" s="95" t="s">
        <v>12</v>
      </c>
      <c r="H126" s="667">
        <v>373.91</v>
      </c>
      <c r="I126" s="667">
        <v>414</v>
      </c>
      <c r="J126" s="667">
        <v>162.624</v>
      </c>
      <c r="K126" s="667">
        <f t="shared" ref="K126:M128" si="3">K107*1.4%</f>
        <v>258.49599999999998</v>
      </c>
      <c r="L126" s="667">
        <f t="shared" si="3"/>
        <v>309.46495999999996</v>
      </c>
      <c r="M126" s="95">
        <f t="shared" si="3"/>
        <v>321.25741759999994</v>
      </c>
      <c r="N126" s="576"/>
      <c r="O126" s="576"/>
      <c r="P126" s="576"/>
      <c r="Q126" s="9"/>
    </row>
    <row r="127" spans="2:17" x14ac:dyDescent="0.25">
      <c r="B127" s="639"/>
      <c r="C127" s="659"/>
      <c r="D127" s="660"/>
      <c r="E127" s="661" t="s">
        <v>334</v>
      </c>
      <c r="F127" s="666">
        <v>625001</v>
      </c>
      <c r="G127" s="95" t="s">
        <v>12</v>
      </c>
      <c r="H127" s="667">
        <v>0</v>
      </c>
      <c r="I127" s="667">
        <v>0</v>
      </c>
      <c r="J127" s="667">
        <v>146.35599999999999</v>
      </c>
      <c r="K127" s="667">
        <f t="shared" si="3"/>
        <v>120.04999999999998</v>
      </c>
      <c r="L127" s="667">
        <f t="shared" si="3"/>
        <v>127.25299999999999</v>
      </c>
      <c r="M127" s="95">
        <f t="shared" si="3"/>
        <v>134.88818000000001</v>
      </c>
      <c r="N127" s="576"/>
      <c r="O127" s="576"/>
      <c r="P127" s="576"/>
      <c r="Q127" s="9"/>
    </row>
    <row r="128" spans="2:17" x14ac:dyDescent="0.25">
      <c r="B128" s="639"/>
      <c r="C128" s="659"/>
      <c r="D128" s="660"/>
      <c r="E128" s="661" t="s">
        <v>335</v>
      </c>
      <c r="F128" s="666">
        <v>625001</v>
      </c>
      <c r="G128" s="95" t="s">
        <v>12</v>
      </c>
      <c r="H128" s="667">
        <v>0</v>
      </c>
      <c r="I128" s="667">
        <v>0</v>
      </c>
      <c r="J128" s="667">
        <v>97.579999999999984</v>
      </c>
      <c r="K128" s="667">
        <f t="shared" si="3"/>
        <v>80.037999999999997</v>
      </c>
      <c r="L128" s="667">
        <f t="shared" si="3"/>
        <v>84.840279999999993</v>
      </c>
      <c r="M128" s="95">
        <f t="shared" si="3"/>
        <v>89.930696799999993</v>
      </c>
      <c r="N128" s="576"/>
      <c r="O128" s="576"/>
      <c r="P128" s="576"/>
      <c r="Q128" s="9"/>
    </row>
    <row r="129" spans="1:17" x14ac:dyDescent="0.25">
      <c r="B129" s="639"/>
      <c r="C129" s="659"/>
      <c r="D129" s="660"/>
      <c r="E129" s="661" t="s">
        <v>333</v>
      </c>
      <c r="F129" s="666">
        <v>625002</v>
      </c>
      <c r="G129" s="95" t="s">
        <v>14</v>
      </c>
      <c r="H129" s="667">
        <v>3742.18</v>
      </c>
      <c r="I129" s="667">
        <v>4137</v>
      </c>
      <c r="J129" s="667">
        <v>1626.2400000000002</v>
      </c>
      <c r="K129" s="667">
        <f t="shared" ref="K129:M131" si="4">K107*14%</f>
        <v>2584.96</v>
      </c>
      <c r="L129" s="667">
        <f t="shared" si="4"/>
        <v>3094.6496000000002</v>
      </c>
      <c r="M129" s="95">
        <f t="shared" si="4"/>
        <v>3212.5741760000001</v>
      </c>
      <c r="N129" s="576"/>
      <c r="O129" s="576"/>
      <c r="P129" s="576"/>
      <c r="Q129" s="9"/>
    </row>
    <row r="130" spans="1:17" x14ac:dyDescent="0.25">
      <c r="B130" s="639"/>
      <c r="C130" s="659"/>
      <c r="D130" s="660"/>
      <c r="E130" s="661" t="s">
        <v>334</v>
      </c>
      <c r="F130" s="666">
        <v>625002</v>
      </c>
      <c r="G130" s="95" t="s">
        <v>14</v>
      </c>
      <c r="H130" s="667">
        <v>0</v>
      </c>
      <c r="I130" s="667">
        <v>0</v>
      </c>
      <c r="J130" s="667">
        <v>1463.5600000000002</v>
      </c>
      <c r="K130" s="667">
        <f t="shared" si="4"/>
        <v>1200.5000000000002</v>
      </c>
      <c r="L130" s="667">
        <f t="shared" si="4"/>
        <v>1272.5300000000002</v>
      </c>
      <c r="M130" s="95">
        <f t="shared" si="4"/>
        <v>1348.8818000000003</v>
      </c>
      <c r="N130" s="576"/>
      <c r="O130" s="576"/>
      <c r="P130" s="576"/>
      <c r="Q130" s="9"/>
    </row>
    <row r="131" spans="1:17" x14ac:dyDescent="0.25">
      <c r="B131" s="639"/>
      <c r="C131" s="659"/>
      <c r="D131" s="660"/>
      <c r="E131" s="661" t="s">
        <v>335</v>
      </c>
      <c r="F131" s="666">
        <v>625002</v>
      </c>
      <c r="G131" s="95" t="s">
        <v>14</v>
      </c>
      <c r="H131" s="667">
        <v>0</v>
      </c>
      <c r="I131" s="667">
        <v>0</v>
      </c>
      <c r="J131" s="667">
        <v>975.80000000000007</v>
      </c>
      <c r="K131" s="667">
        <f t="shared" si="4"/>
        <v>800.38000000000011</v>
      </c>
      <c r="L131" s="667">
        <f t="shared" si="4"/>
        <v>848.40280000000018</v>
      </c>
      <c r="M131" s="95">
        <f t="shared" si="4"/>
        <v>899.30696800000021</v>
      </c>
      <c r="N131" s="576"/>
      <c r="O131" s="576"/>
      <c r="P131" s="576"/>
      <c r="Q131" s="9"/>
    </row>
    <row r="132" spans="1:17" x14ac:dyDescent="0.25">
      <c r="B132" s="639"/>
      <c r="C132" s="659"/>
      <c r="D132" s="660"/>
      <c r="E132" s="661" t="s">
        <v>333</v>
      </c>
      <c r="F132" s="666">
        <v>625003</v>
      </c>
      <c r="G132" s="95" t="s">
        <v>15</v>
      </c>
      <c r="H132" s="667">
        <v>213.52</v>
      </c>
      <c r="I132" s="667">
        <v>236</v>
      </c>
      <c r="J132" s="667">
        <v>92.927999999999997</v>
      </c>
      <c r="K132" s="667">
        <f t="shared" ref="K132:M134" si="5">K107*0.8%</f>
        <v>147.71199999999999</v>
      </c>
      <c r="L132" s="667">
        <f t="shared" si="5"/>
        <v>176.83712</v>
      </c>
      <c r="M132" s="95">
        <f t="shared" si="5"/>
        <v>183.5756672</v>
      </c>
      <c r="N132" s="576"/>
      <c r="O132" s="576"/>
      <c r="P132" s="576"/>
      <c r="Q132" s="9"/>
    </row>
    <row r="133" spans="1:17" x14ac:dyDescent="0.25">
      <c r="B133" s="639"/>
      <c r="C133" s="659"/>
      <c r="D133" s="660"/>
      <c r="E133" s="661" t="s">
        <v>334</v>
      </c>
      <c r="F133" s="666">
        <v>625003</v>
      </c>
      <c r="G133" s="95" t="s">
        <v>15</v>
      </c>
      <c r="H133" s="667">
        <v>0</v>
      </c>
      <c r="I133" s="667">
        <v>0</v>
      </c>
      <c r="J133" s="667">
        <v>83.632000000000005</v>
      </c>
      <c r="K133" s="667">
        <f t="shared" si="5"/>
        <v>68.600000000000009</v>
      </c>
      <c r="L133" s="667">
        <f t="shared" si="5"/>
        <v>72.716000000000008</v>
      </c>
      <c r="M133" s="95">
        <f t="shared" si="5"/>
        <v>77.078960000000009</v>
      </c>
      <c r="N133" s="576"/>
      <c r="O133" s="576"/>
      <c r="P133" s="576"/>
      <c r="Q133" s="9"/>
    </row>
    <row r="134" spans="1:17" x14ac:dyDescent="0.25">
      <c r="B134" s="639"/>
      <c r="C134" s="659"/>
      <c r="D134" s="660"/>
      <c r="E134" s="661" t="s">
        <v>335</v>
      </c>
      <c r="F134" s="666">
        <v>625003</v>
      </c>
      <c r="G134" s="95" t="s">
        <v>15</v>
      </c>
      <c r="H134" s="667">
        <v>0</v>
      </c>
      <c r="I134" s="667">
        <v>0</v>
      </c>
      <c r="J134" s="667">
        <v>55.76</v>
      </c>
      <c r="K134" s="667">
        <f t="shared" si="5"/>
        <v>45.736000000000004</v>
      </c>
      <c r="L134" s="667">
        <f t="shared" si="5"/>
        <v>48.480160000000005</v>
      </c>
      <c r="M134" s="95">
        <f t="shared" si="5"/>
        <v>51.388969600000003</v>
      </c>
      <c r="N134" s="576"/>
      <c r="O134" s="576"/>
      <c r="P134" s="576"/>
      <c r="Q134" s="9"/>
    </row>
    <row r="135" spans="1:17" x14ac:dyDescent="0.25">
      <c r="B135" s="639"/>
      <c r="C135" s="659"/>
      <c r="D135" s="660"/>
      <c r="E135" s="661" t="s">
        <v>333</v>
      </c>
      <c r="F135" s="666">
        <v>625004</v>
      </c>
      <c r="G135" s="95" t="s">
        <v>16</v>
      </c>
      <c r="H135" s="667">
        <v>801.69</v>
      </c>
      <c r="I135" s="667">
        <v>887</v>
      </c>
      <c r="J135" s="667">
        <v>348.47999999999996</v>
      </c>
      <c r="K135" s="667">
        <f t="shared" ref="K135:M137" si="6">K107*3%</f>
        <v>553.91999999999996</v>
      </c>
      <c r="L135" s="667">
        <f t="shared" si="6"/>
        <v>663.13919999999996</v>
      </c>
      <c r="M135" s="95">
        <f t="shared" si="6"/>
        <v>688.40875199999994</v>
      </c>
      <c r="N135" s="576"/>
      <c r="O135" s="576"/>
      <c r="P135" s="576"/>
      <c r="Q135" s="9"/>
    </row>
    <row r="136" spans="1:17" x14ac:dyDescent="0.25">
      <c r="B136" s="639"/>
      <c r="C136" s="659"/>
      <c r="D136" s="660"/>
      <c r="E136" s="661" t="s">
        <v>334</v>
      </c>
      <c r="F136" s="666">
        <v>625004</v>
      </c>
      <c r="G136" s="95" t="s">
        <v>16</v>
      </c>
      <c r="H136" s="667">
        <v>0</v>
      </c>
      <c r="I136" s="667">
        <v>0</v>
      </c>
      <c r="J136" s="667">
        <v>313.62</v>
      </c>
      <c r="K136" s="667">
        <f t="shared" si="6"/>
        <v>257.25</v>
      </c>
      <c r="L136" s="667">
        <f t="shared" si="6"/>
        <v>272.685</v>
      </c>
      <c r="M136" s="95">
        <f t="shared" si="6"/>
        <v>289.04610000000002</v>
      </c>
      <c r="N136" s="576"/>
      <c r="O136" s="576"/>
      <c r="P136" s="576"/>
      <c r="Q136" s="9"/>
    </row>
    <row r="137" spans="1:17" x14ac:dyDescent="0.25">
      <c r="B137" s="639"/>
      <c r="C137" s="659"/>
      <c r="D137" s="660"/>
      <c r="E137" s="661" t="s">
        <v>335</v>
      </c>
      <c r="F137" s="666">
        <v>625004</v>
      </c>
      <c r="G137" s="95" t="s">
        <v>16</v>
      </c>
      <c r="H137" s="667">
        <v>0</v>
      </c>
      <c r="I137" s="667">
        <v>0</v>
      </c>
      <c r="J137" s="667">
        <v>209.1</v>
      </c>
      <c r="K137" s="667">
        <f t="shared" si="6"/>
        <v>171.51</v>
      </c>
      <c r="L137" s="667">
        <f t="shared" si="6"/>
        <v>181.8006</v>
      </c>
      <c r="M137" s="95">
        <f t="shared" si="6"/>
        <v>192.70863600000001</v>
      </c>
      <c r="N137" s="576"/>
      <c r="O137" s="576"/>
      <c r="P137" s="576"/>
      <c r="Q137" s="9"/>
    </row>
    <row r="138" spans="1:17" x14ac:dyDescent="0.25">
      <c r="B138" s="639"/>
      <c r="C138" s="659"/>
      <c r="D138" s="660"/>
      <c r="E138" s="661" t="s">
        <v>333</v>
      </c>
      <c r="F138" s="666">
        <v>625005</v>
      </c>
      <c r="G138" s="95" t="s">
        <v>312</v>
      </c>
      <c r="H138" s="667">
        <v>267.08999999999997</v>
      </c>
      <c r="I138" s="667">
        <v>295</v>
      </c>
      <c r="J138" s="667">
        <v>116.16</v>
      </c>
      <c r="K138" s="667">
        <f t="shared" ref="K138:M140" si="7">K107*1%</f>
        <v>184.64000000000001</v>
      </c>
      <c r="L138" s="667">
        <f t="shared" si="7"/>
        <v>221.04640000000001</v>
      </c>
      <c r="M138" s="95">
        <f t="shared" si="7"/>
        <v>229.469584</v>
      </c>
      <c r="N138" s="576"/>
      <c r="O138" s="576"/>
      <c r="P138" s="576"/>
      <c r="Q138" s="9"/>
    </row>
    <row r="139" spans="1:17" x14ac:dyDescent="0.25">
      <c r="B139" s="639"/>
      <c r="C139" s="659"/>
      <c r="D139" s="660"/>
      <c r="E139" s="661" t="s">
        <v>334</v>
      </c>
      <c r="F139" s="666">
        <v>625005</v>
      </c>
      <c r="G139" s="95" t="s">
        <v>312</v>
      </c>
      <c r="H139" s="667">
        <v>0</v>
      </c>
      <c r="I139" s="667">
        <v>0</v>
      </c>
      <c r="J139" s="667">
        <v>104.54</v>
      </c>
      <c r="K139" s="667">
        <f t="shared" si="7"/>
        <v>85.75</v>
      </c>
      <c r="L139" s="667">
        <f t="shared" si="7"/>
        <v>90.894999999999996</v>
      </c>
      <c r="M139" s="95">
        <f t="shared" si="7"/>
        <v>96.348700000000008</v>
      </c>
      <c r="N139" s="576"/>
      <c r="O139" s="576"/>
      <c r="P139" s="576"/>
      <c r="Q139" s="9"/>
    </row>
    <row r="140" spans="1:17" x14ac:dyDescent="0.25">
      <c r="B140" s="639"/>
      <c r="C140" s="659"/>
      <c r="D140" s="660"/>
      <c r="E140" s="661" t="s">
        <v>335</v>
      </c>
      <c r="F140" s="666">
        <v>625005</v>
      </c>
      <c r="G140" s="95" t="s">
        <v>312</v>
      </c>
      <c r="H140" s="667">
        <v>0</v>
      </c>
      <c r="I140" s="667">
        <v>0</v>
      </c>
      <c r="J140" s="667">
        <v>69.7</v>
      </c>
      <c r="K140" s="667">
        <f t="shared" si="7"/>
        <v>57.17</v>
      </c>
      <c r="L140" s="667">
        <f t="shared" si="7"/>
        <v>60.600200000000008</v>
      </c>
      <c r="M140" s="95">
        <f t="shared" si="7"/>
        <v>64.236212000000009</v>
      </c>
      <c r="N140" s="576"/>
      <c r="O140" s="576"/>
      <c r="P140" s="576"/>
      <c r="Q140" s="9"/>
    </row>
    <row r="141" spans="1:17" x14ac:dyDescent="0.25">
      <c r="B141" s="639"/>
      <c r="C141" s="659"/>
      <c r="D141" s="660"/>
      <c r="E141" s="661" t="s">
        <v>333</v>
      </c>
      <c r="F141" s="666">
        <v>625007</v>
      </c>
      <c r="G141" s="95" t="s">
        <v>313</v>
      </c>
      <c r="H141" s="667">
        <v>1269.42</v>
      </c>
      <c r="I141" s="667">
        <v>1403</v>
      </c>
      <c r="J141" s="667">
        <v>551.76</v>
      </c>
      <c r="K141" s="667">
        <f t="shared" ref="K141:M143" si="8">K107*4.75%</f>
        <v>877.04</v>
      </c>
      <c r="L141" s="667">
        <f t="shared" si="8"/>
        <v>1049.9703999999999</v>
      </c>
      <c r="M141" s="95">
        <f t="shared" si="8"/>
        <v>1089.9805240000001</v>
      </c>
      <c r="N141" s="576"/>
      <c r="O141" s="576"/>
      <c r="P141" s="576"/>
      <c r="Q141" s="9"/>
    </row>
    <row r="142" spans="1:17" x14ac:dyDescent="0.25">
      <c r="B142" s="639"/>
      <c r="C142" s="659"/>
      <c r="D142" s="660"/>
      <c r="E142" s="661" t="s">
        <v>334</v>
      </c>
      <c r="F142" s="666">
        <v>625007</v>
      </c>
      <c r="G142" s="95" t="s">
        <v>313</v>
      </c>
      <c r="H142" s="667">
        <v>0</v>
      </c>
      <c r="I142" s="667">
        <v>0</v>
      </c>
      <c r="J142" s="667">
        <v>496.565</v>
      </c>
      <c r="K142" s="667">
        <f t="shared" si="8"/>
        <v>407.3125</v>
      </c>
      <c r="L142" s="667">
        <f t="shared" si="8"/>
        <v>431.75125000000003</v>
      </c>
      <c r="M142" s="95">
        <f t="shared" si="8"/>
        <v>457.65632500000004</v>
      </c>
      <c r="N142" s="576"/>
      <c r="O142" s="576"/>
      <c r="P142" s="576"/>
      <c r="Q142" s="9"/>
    </row>
    <row r="143" spans="1:17" x14ac:dyDescent="0.25">
      <c r="B143" s="639"/>
      <c r="C143" s="659"/>
      <c r="D143" s="660"/>
      <c r="E143" s="661" t="s">
        <v>335</v>
      </c>
      <c r="F143" s="666">
        <v>625007</v>
      </c>
      <c r="G143" s="95" t="s">
        <v>313</v>
      </c>
      <c r="H143" s="667">
        <v>0</v>
      </c>
      <c r="I143" s="667">
        <v>0</v>
      </c>
      <c r="J143" s="667">
        <v>331.07499999999999</v>
      </c>
      <c r="K143" s="667">
        <f t="shared" si="8"/>
        <v>271.5575</v>
      </c>
      <c r="L143" s="667">
        <f t="shared" si="8"/>
        <v>287.85095000000001</v>
      </c>
      <c r="M143" s="95">
        <f t="shared" si="8"/>
        <v>305.12200700000005</v>
      </c>
      <c r="N143" s="576"/>
      <c r="O143" s="576"/>
      <c r="P143" s="576"/>
      <c r="Q143" s="9"/>
    </row>
    <row r="144" spans="1:17" x14ac:dyDescent="0.25">
      <c r="A144" s="4" t="s">
        <v>305</v>
      </c>
      <c r="B144" s="639"/>
      <c r="C144" s="659"/>
      <c r="D144" s="660"/>
      <c r="E144" s="661" t="s">
        <v>333</v>
      </c>
      <c r="F144" s="662">
        <v>630</v>
      </c>
      <c r="G144" s="663" t="s">
        <v>19</v>
      </c>
      <c r="H144" s="663">
        <v>14098.04</v>
      </c>
      <c r="I144" s="663">
        <f>I145+I147+I156+I168+I173</f>
        <v>14266</v>
      </c>
      <c r="J144" s="664">
        <f>J145+J147+J156+J168+J173</f>
        <v>19575</v>
      </c>
      <c r="K144" s="664">
        <f>K145+K147+K156+K168+K173</f>
        <v>19983</v>
      </c>
      <c r="L144" s="664">
        <f>L145+L147+L156+L168+L173</f>
        <v>19559</v>
      </c>
      <c r="M144" s="663">
        <f>M145+M147+M156+M168+M173</f>
        <v>19559</v>
      </c>
      <c r="N144" s="576"/>
      <c r="O144" s="576"/>
      <c r="P144" s="576"/>
      <c r="Q144" s="9"/>
    </row>
    <row r="145" spans="2:18" x14ac:dyDescent="0.25">
      <c r="B145" s="639"/>
      <c r="C145" s="659"/>
      <c r="D145" s="660"/>
      <c r="E145" s="661"/>
      <c r="F145" s="662">
        <v>631</v>
      </c>
      <c r="G145" s="663" t="s">
        <v>21</v>
      </c>
      <c r="H145" s="663">
        <v>0</v>
      </c>
      <c r="I145" s="663">
        <v>0</v>
      </c>
      <c r="J145" s="664">
        <v>100</v>
      </c>
      <c r="K145" s="664">
        <f>K146</f>
        <v>100</v>
      </c>
      <c r="L145" s="664">
        <f>L146</f>
        <v>100</v>
      </c>
      <c r="M145" s="663">
        <f>M146</f>
        <v>100</v>
      </c>
      <c r="N145" s="576"/>
      <c r="O145" s="576"/>
      <c r="P145" s="576"/>
      <c r="Q145" s="9"/>
    </row>
    <row r="146" spans="2:18" x14ac:dyDescent="0.25">
      <c r="B146" s="639"/>
      <c r="C146" s="659"/>
      <c r="D146" s="660"/>
      <c r="E146" s="661"/>
      <c r="F146" s="666">
        <v>631001</v>
      </c>
      <c r="G146" s="95" t="s">
        <v>23</v>
      </c>
      <c r="H146" s="95">
        <v>0</v>
      </c>
      <c r="I146" s="95">
        <v>0</v>
      </c>
      <c r="J146" s="667">
        <v>100</v>
      </c>
      <c r="K146" s="667">
        <v>100</v>
      </c>
      <c r="L146" s="667">
        <v>100</v>
      </c>
      <c r="M146" s="95">
        <v>100</v>
      </c>
      <c r="N146" s="576"/>
      <c r="O146" s="576"/>
      <c r="P146" s="576"/>
      <c r="Q146" s="9"/>
    </row>
    <row r="147" spans="2:18" x14ac:dyDescent="0.25">
      <c r="B147" s="639"/>
      <c r="C147" s="659"/>
      <c r="D147" s="660"/>
      <c r="E147" s="661" t="s">
        <v>333</v>
      </c>
      <c r="F147" s="662">
        <v>632</v>
      </c>
      <c r="G147" s="663" t="s">
        <v>314</v>
      </c>
      <c r="H147" s="663">
        <v>7713.35</v>
      </c>
      <c r="I147" s="663">
        <f>I148+I149+I150+I151+I152+I153+I154+I155</f>
        <v>7181</v>
      </c>
      <c r="J147" s="664">
        <f>J148+J149+J150+J151+J152+J153+J154+J155</f>
        <v>7675</v>
      </c>
      <c r="K147" s="664">
        <f>K148+K149+K150+K151+K152+K153+K154+K155</f>
        <v>8083</v>
      </c>
      <c r="L147" s="664">
        <f>L148+L149+L150+L151+L152+L153+L154+L155</f>
        <v>7659</v>
      </c>
      <c r="M147" s="663">
        <f>M148+M149+M150+M151+M152+M153+M154+M155</f>
        <v>7659</v>
      </c>
      <c r="N147" s="576"/>
      <c r="O147" s="576"/>
      <c r="P147" s="576"/>
      <c r="Q147" s="9"/>
    </row>
    <row r="148" spans="2:18" x14ac:dyDescent="0.25">
      <c r="B148" s="639"/>
      <c r="C148" s="659"/>
      <c r="D148" s="660"/>
      <c r="E148" s="661"/>
      <c r="F148" s="666">
        <v>632001</v>
      </c>
      <c r="G148" s="95" t="s">
        <v>25</v>
      </c>
      <c r="H148" s="95">
        <v>849.85</v>
      </c>
      <c r="I148" s="95">
        <v>6071</v>
      </c>
      <c r="J148" s="95">
        <v>2300</v>
      </c>
      <c r="K148" s="95">
        <v>2650</v>
      </c>
      <c r="L148" s="95">
        <v>2300</v>
      </c>
      <c r="M148" s="95">
        <v>2300</v>
      </c>
      <c r="N148" s="576" t="s">
        <v>316</v>
      </c>
      <c r="O148" s="576"/>
      <c r="P148" s="576" t="s">
        <v>317</v>
      </c>
      <c r="Q148" s="9"/>
    </row>
    <row r="149" spans="2:18" x14ac:dyDescent="0.25">
      <c r="B149" s="639"/>
      <c r="C149" s="659"/>
      <c r="D149" s="660"/>
      <c r="E149" s="661"/>
      <c r="F149" s="668">
        <v>632001</v>
      </c>
      <c r="G149" s="669" t="s">
        <v>315</v>
      </c>
      <c r="H149" s="669">
        <v>4856</v>
      </c>
      <c r="I149" s="669">
        <v>0</v>
      </c>
      <c r="J149" s="669">
        <v>3000</v>
      </c>
      <c r="K149" s="669">
        <v>3000</v>
      </c>
      <c r="L149" s="669">
        <v>3000</v>
      </c>
      <c r="M149" s="669">
        <v>3000</v>
      </c>
      <c r="N149" s="592">
        <v>9600</v>
      </c>
      <c r="O149" s="576"/>
      <c r="P149" s="576">
        <f>K107+K108+K109+K121+K146+K148+K150+K152+K155+K157+K159+K161+K164+K166+K167+K169+K171+K174+K175+K179+K180+K181</f>
        <v>54587.222000000002</v>
      </c>
      <c r="Q149" s="19"/>
      <c r="R149" s="593"/>
    </row>
    <row r="150" spans="2:18" x14ac:dyDescent="0.25">
      <c r="B150" s="639"/>
      <c r="C150" s="659"/>
      <c r="D150" s="660"/>
      <c r="E150" s="661"/>
      <c r="F150" s="666">
        <v>632002</v>
      </c>
      <c r="G150" s="95" t="s">
        <v>26</v>
      </c>
      <c r="H150" s="95">
        <v>1162.99</v>
      </c>
      <c r="I150" s="95">
        <v>658</v>
      </c>
      <c r="J150" s="95">
        <v>375</v>
      </c>
      <c r="K150" s="95">
        <v>433</v>
      </c>
      <c r="L150" s="95">
        <v>359</v>
      </c>
      <c r="M150" s="95">
        <v>359</v>
      </c>
      <c r="N150" s="576">
        <f>J149+J151+J153+J154+J158+J160+J162+J163+J165+J170+J176+J178</f>
        <v>9600</v>
      </c>
      <c r="O150" s="576"/>
      <c r="P150" s="576"/>
      <c r="Q150" s="9"/>
    </row>
    <row r="151" spans="2:18" x14ac:dyDescent="0.25">
      <c r="B151" s="639"/>
      <c r="C151" s="659"/>
      <c r="D151" s="660"/>
      <c r="E151" s="661"/>
      <c r="F151" s="668">
        <v>632002</v>
      </c>
      <c r="G151" s="669" t="s">
        <v>26</v>
      </c>
      <c r="H151" s="669">
        <v>386.22</v>
      </c>
      <c r="I151" s="669">
        <v>0</v>
      </c>
      <c r="J151" s="669">
        <v>500</v>
      </c>
      <c r="K151" s="669">
        <v>500</v>
      </c>
      <c r="L151" s="669">
        <v>500</v>
      </c>
      <c r="M151" s="669">
        <v>500</v>
      </c>
      <c r="N151" s="576"/>
      <c r="O151" s="576"/>
      <c r="P151" s="576"/>
      <c r="Q151" s="9"/>
    </row>
    <row r="152" spans="2:18" x14ac:dyDescent="0.25">
      <c r="B152" s="639"/>
      <c r="C152" s="659"/>
      <c r="D152" s="660"/>
      <c r="E152" s="661"/>
      <c r="F152" s="666">
        <v>632003</v>
      </c>
      <c r="G152" s="95" t="s">
        <v>318</v>
      </c>
      <c r="H152" s="95">
        <v>197.35</v>
      </c>
      <c r="I152" s="95">
        <v>309</v>
      </c>
      <c r="J152" s="95">
        <v>500</v>
      </c>
      <c r="K152" s="95">
        <v>500</v>
      </c>
      <c r="L152" s="95">
        <v>500</v>
      </c>
      <c r="M152" s="95">
        <v>500</v>
      </c>
      <c r="N152" s="576"/>
      <c r="O152" s="576"/>
      <c r="P152" s="576"/>
      <c r="Q152" s="9"/>
    </row>
    <row r="153" spans="2:18" x14ac:dyDescent="0.25">
      <c r="B153" s="639"/>
      <c r="C153" s="659"/>
      <c r="D153" s="660"/>
      <c r="E153" s="661"/>
      <c r="F153" s="668">
        <v>632003</v>
      </c>
      <c r="G153" s="669" t="s">
        <v>318</v>
      </c>
      <c r="H153" s="669">
        <v>164.94</v>
      </c>
      <c r="I153" s="669">
        <v>0</v>
      </c>
      <c r="J153" s="669">
        <v>500</v>
      </c>
      <c r="K153" s="669">
        <v>500</v>
      </c>
      <c r="L153" s="669">
        <v>500</v>
      </c>
      <c r="M153" s="669">
        <v>500</v>
      </c>
      <c r="N153" s="576"/>
      <c r="O153" s="576"/>
      <c r="P153" s="576"/>
      <c r="Q153" s="9"/>
    </row>
    <row r="154" spans="2:18" x14ac:dyDescent="0.25">
      <c r="B154" s="639"/>
      <c r="C154" s="659"/>
      <c r="D154" s="660"/>
      <c r="E154" s="661"/>
      <c r="F154" s="668">
        <v>632004</v>
      </c>
      <c r="G154" s="669" t="s">
        <v>319</v>
      </c>
      <c r="H154" s="669">
        <v>72</v>
      </c>
      <c r="I154" s="669">
        <v>0</v>
      </c>
      <c r="J154" s="669">
        <v>500</v>
      </c>
      <c r="K154" s="669">
        <v>500</v>
      </c>
      <c r="L154" s="669">
        <v>500</v>
      </c>
      <c r="M154" s="669">
        <v>500</v>
      </c>
      <c r="N154" s="576"/>
      <c r="O154" s="576"/>
      <c r="P154" s="576"/>
      <c r="Q154" s="9"/>
    </row>
    <row r="155" spans="2:18" x14ac:dyDescent="0.25">
      <c r="B155" s="639"/>
      <c r="C155" s="659"/>
      <c r="D155" s="660"/>
      <c r="E155" s="661"/>
      <c r="F155" s="666">
        <v>632004</v>
      </c>
      <c r="G155" s="95" t="s">
        <v>319</v>
      </c>
      <c r="H155" s="95">
        <v>24</v>
      </c>
      <c r="I155" s="95">
        <v>143</v>
      </c>
      <c r="J155" s="95">
        <v>0</v>
      </c>
      <c r="K155" s="95">
        <v>0</v>
      </c>
      <c r="L155" s="95">
        <v>0</v>
      </c>
      <c r="M155" s="95">
        <v>0</v>
      </c>
      <c r="N155" s="576"/>
      <c r="O155" s="576"/>
      <c r="P155" s="576"/>
      <c r="Q155" s="9"/>
    </row>
    <row r="156" spans="2:18" x14ac:dyDescent="0.25">
      <c r="B156" s="639"/>
      <c r="C156" s="659"/>
      <c r="D156" s="660"/>
      <c r="E156" s="661" t="s">
        <v>333</v>
      </c>
      <c r="F156" s="662">
        <v>633</v>
      </c>
      <c r="G156" s="663" t="s">
        <v>68</v>
      </c>
      <c r="H156" s="663">
        <v>1249.0300000000002</v>
      </c>
      <c r="I156" s="663">
        <f>I157+I158+I159+I160+I161+I162+I163+I164+I165+I166+I167</f>
        <v>3812</v>
      </c>
      <c r="J156" s="664">
        <v>6400</v>
      </c>
      <c r="K156" s="664">
        <f>K157+K158+K159+K160+K161+K162+K163+K164+K165+K166+K167</f>
        <v>6400</v>
      </c>
      <c r="L156" s="664">
        <f>L157+L158+L159+L160+L161+L162+L163+L164+L165+L166+L167</f>
        <v>6400</v>
      </c>
      <c r="M156" s="663">
        <f>M157+M158+M159+M160+M161+M162+M163+M164+M165+M166+M167</f>
        <v>6400</v>
      </c>
      <c r="N156" s="576"/>
      <c r="O156" s="576"/>
      <c r="P156" s="576"/>
      <c r="Q156" s="9"/>
    </row>
    <row r="157" spans="2:18" x14ac:dyDescent="0.25">
      <c r="B157" s="639"/>
      <c r="C157" s="659"/>
      <c r="D157" s="660"/>
      <c r="E157" s="661"/>
      <c r="F157" s="666">
        <v>633001</v>
      </c>
      <c r="G157" s="95" t="s">
        <v>320</v>
      </c>
      <c r="H157" s="95">
        <v>0</v>
      </c>
      <c r="I157" s="95">
        <v>0</v>
      </c>
      <c r="J157" s="95">
        <v>500</v>
      </c>
      <c r="K157" s="95">
        <v>500</v>
      </c>
      <c r="L157" s="95">
        <v>500</v>
      </c>
      <c r="M157" s="95">
        <v>500</v>
      </c>
      <c r="N157" s="576"/>
      <c r="O157" s="576"/>
      <c r="P157" s="576"/>
      <c r="Q157" s="9"/>
    </row>
    <row r="158" spans="2:18" x14ac:dyDescent="0.25">
      <c r="B158" s="639"/>
      <c r="C158" s="659"/>
      <c r="D158" s="660"/>
      <c r="E158" s="661"/>
      <c r="F158" s="676">
        <v>633001</v>
      </c>
      <c r="G158" s="677" t="s">
        <v>320</v>
      </c>
      <c r="H158" s="677">
        <v>130</v>
      </c>
      <c r="I158" s="677">
        <v>0</v>
      </c>
      <c r="J158" s="677">
        <v>500</v>
      </c>
      <c r="K158" s="677">
        <v>500</v>
      </c>
      <c r="L158" s="677">
        <v>500</v>
      </c>
      <c r="M158" s="677">
        <v>500</v>
      </c>
      <c r="N158" s="576" t="s">
        <v>336</v>
      </c>
      <c r="O158" s="576"/>
      <c r="P158" s="576">
        <v>226955</v>
      </c>
      <c r="Q158" s="9"/>
    </row>
    <row r="159" spans="2:18" x14ac:dyDescent="0.25">
      <c r="B159" s="639"/>
      <c r="C159" s="659"/>
      <c r="D159" s="660"/>
      <c r="E159" s="661"/>
      <c r="F159" s="666">
        <v>633004</v>
      </c>
      <c r="G159" s="95" t="s">
        <v>321</v>
      </c>
      <c r="H159" s="95">
        <v>0</v>
      </c>
      <c r="I159" s="95">
        <v>784</v>
      </c>
      <c r="J159" s="95">
        <v>500</v>
      </c>
      <c r="K159" s="95">
        <v>500</v>
      </c>
      <c r="L159" s="95">
        <v>500</v>
      </c>
      <c r="M159" s="95">
        <v>500</v>
      </c>
      <c r="N159" s="576" t="s">
        <v>337</v>
      </c>
      <c r="O159" s="576"/>
      <c r="P159" s="591">
        <v>20940</v>
      </c>
      <c r="Q159" s="9"/>
    </row>
    <row r="160" spans="2:18" x14ac:dyDescent="0.25">
      <c r="B160" s="639"/>
      <c r="C160" s="659"/>
      <c r="D160" s="660"/>
      <c r="E160" s="661"/>
      <c r="F160" s="668">
        <v>633004</v>
      </c>
      <c r="G160" s="669" t="s">
        <v>321</v>
      </c>
      <c r="H160" s="669">
        <v>37.6</v>
      </c>
      <c r="I160" s="669">
        <v>0</v>
      </c>
      <c r="J160" s="669">
        <v>1300</v>
      </c>
      <c r="K160" s="669">
        <v>1300</v>
      </c>
      <c r="L160" s="669">
        <v>1300</v>
      </c>
      <c r="M160" s="669">
        <v>1300</v>
      </c>
      <c r="N160" s="576" t="s">
        <v>225</v>
      </c>
      <c r="O160" s="576"/>
      <c r="P160" s="576">
        <f>SUM(P158:P159)</f>
        <v>247895</v>
      </c>
      <c r="Q160" s="9"/>
    </row>
    <row r="161" spans="2:17" x14ac:dyDescent="0.25">
      <c r="B161" s="639"/>
      <c r="C161" s="659"/>
      <c r="D161" s="660"/>
      <c r="E161" s="661"/>
      <c r="F161" s="666">
        <v>633006</v>
      </c>
      <c r="G161" s="95" t="s">
        <v>30</v>
      </c>
      <c r="H161" s="95">
        <v>329.72</v>
      </c>
      <c r="I161" s="95">
        <v>2262</v>
      </c>
      <c r="J161" s="95">
        <v>1000</v>
      </c>
      <c r="K161" s="95">
        <v>1000</v>
      </c>
      <c r="L161" s="95">
        <v>1000</v>
      </c>
      <c r="M161" s="95">
        <v>1000</v>
      </c>
      <c r="N161" s="576"/>
      <c r="O161" s="576"/>
      <c r="P161" s="576"/>
      <c r="Q161" s="9"/>
    </row>
    <row r="162" spans="2:17" x14ac:dyDescent="0.25">
      <c r="B162" s="639"/>
      <c r="C162" s="659"/>
      <c r="D162" s="660"/>
      <c r="E162" s="661"/>
      <c r="F162" s="668">
        <v>633006</v>
      </c>
      <c r="G162" s="669" t="s">
        <v>30</v>
      </c>
      <c r="H162" s="669">
        <v>456.51</v>
      </c>
      <c r="I162" s="669">
        <v>0</v>
      </c>
      <c r="J162" s="669">
        <v>1000</v>
      </c>
      <c r="K162" s="669">
        <v>1000</v>
      </c>
      <c r="L162" s="669">
        <v>1000</v>
      </c>
      <c r="M162" s="669">
        <v>1000</v>
      </c>
      <c r="N162" s="576"/>
      <c r="O162" s="576"/>
      <c r="P162" s="576"/>
      <c r="Q162" s="9"/>
    </row>
    <row r="163" spans="2:17" x14ac:dyDescent="0.25">
      <c r="B163" s="639"/>
      <c r="C163" s="659"/>
      <c r="D163" s="660"/>
      <c r="E163" s="661"/>
      <c r="F163" s="668">
        <v>633009</v>
      </c>
      <c r="G163" s="669" t="s">
        <v>322</v>
      </c>
      <c r="H163" s="669">
        <v>88.2</v>
      </c>
      <c r="I163" s="669">
        <v>0</v>
      </c>
      <c r="J163" s="669">
        <v>300</v>
      </c>
      <c r="K163" s="669">
        <v>300</v>
      </c>
      <c r="L163" s="669">
        <v>300</v>
      </c>
      <c r="M163" s="669">
        <v>300</v>
      </c>
      <c r="N163" s="576"/>
      <c r="O163" s="576"/>
      <c r="P163" s="576"/>
      <c r="Q163" s="9"/>
    </row>
    <row r="164" spans="2:17" x14ac:dyDescent="0.25">
      <c r="B164" s="639"/>
      <c r="C164" s="659"/>
      <c r="D164" s="660"/>
      <c r="E164" s="661"/>
      <c r="F164" s="666">
        <v>633009</v>
      </c>
      <c r="G164" s="95" t="s">
        <v>322</v>
      </c>
      <c r="H164" s="95">
        <v>0</v>
      </c>
      <c r="I164" s="95">
        <v>130</v>
      </c>
      <c r="J164" s="95">
        <v>300</v>
      </c>
      <c r="K164" s="95">
        <v>300</v>
      </c>
      <c r="L164" s="95">
        <v>300</v>
      </c>
      <c r="M164" s="95">
        <v>300</v>
      </c>
      <c r="N164" s="576"/>
      <c r="O164" s="576"/>
      <c r="P164" s="576"/>
      <c r="Q164" s="9"/>
    </row>
    <row r="165" spans="2:17" x14ac:dyDescent="0.25">
      <c r="B165" s="639"/>
      <c r="C165" s="659"/>
      <c r="D165" s="660"/>
      <c r="E165" s="661"/>
      <c r="F165" s="668">
        <v>633010</v>
      </c>
      <c r="G165" s="669" t="s">
        <v>323</v>
      </c>
      <c r="H165" s="669">
        <v>0</v>
      </c>
      <c r="I165" s="669">
        <v>0</v>
      </c>
      <c r="J165" s="669">
        <v>500</v>
      </c>
      <c r="K165" s="669">
        <v>500</v>
      </c>
      <c r="L165" s="669">
        <v>500</v>
      </c>
      <c r="M165" s="669">
        <v>500</v>
      </c>
      <c r="N165" s="576"/>
      <c r="O165" s="576"/>
      <c r="P165" s="576"/>
      <c r="Q165" s="9"/>
    </row>
    <row r="166" spans="2:17" x14ac:dyDescent="0.25">
      <c r="B166" s="639"/>
      <c r="C166" s="659"/>
      <c r="D166" s="660"/>
      <c r="E166" s="661"/>
      <c r="F166" s="666">
        <v>633010</v>
      </c>
      <c r="G166" s="95" t="s">
        <v>323</v>
      </c>
      <c r="H166" s="95">
        <v>0</v>
      </c>
      <c r="I166" s="95">
        <v>636</v>
      </c>
      <c r="J166" s="95">
        <v>500</v>
      </c>
      <c r="K166" s="95">
        <v>500</v>
      </c>
      <c r="L166" s="95">
        <v>500</v>
      </c>
      <c r="M166" s="95">
        <v>500</v>
      </c>
      <c r="N166" s="576"/>
      <c r="O166" s="576"/>
      <c r="P166" s="576"/>
      <c r="Q166" s="9"/>
    </row>
    <row r="167" spans="2:17" x14ac:dyDescent="0.25">
      <c r="B167" s="639"/>
      <c r="C167" s="659"/>
      <c r="D167" s="660"/>
      <c r="E167" s="661"/>
      <c r="F167" s="666">
        <v>633013</v>
      </c>
      <c r="G167" s="95" t="s">
        <v>338</v>
      </c>
      <c r="H167" s="95">
        <v>207</v>
      </c>
      <c r="I167" s="95">
        <v>0</v>
      </c>
      <c r="J167" s="667">
        <v>0</v>
      </c>
      <c r="K167" s="667">
        <v>0</v>
      </c>
      <c r="L167" s="667">
        <v>0</v>
      </c>
      <c r="M167" s="95">
        <v>0</v>
      </c>
      <c r="N167" s="576"/>
      <c r="O167" s="576"/>
      <c r="P167" s="576"/>
      <c r="Q167" s="9"/>
    </row>
    <row r="168" spans="2:17" x14ac:dyDescent="0.25">
      <c r="B168" s="639"/>
      <c r="C168" s="659"/>
      <c r="D168" s="660"/>
      <c r="E168" s="661" t="s">
        <v>333</v>
      </c>
      <c r="F168" s="662">
        <v>635</v>
      </c>
      <c r="G168" s="663" t="s">
        <v>324</v>
      </c>
      <c r="H168" s="663">
        <v>2007.6</v>
      </c>
      <c r="I168" s="663">
        <f>I169+I170+I171+I172</f>
        <v>366</v>
      </c>
      <c r="J168" s="664">
        <v>1300</v>
      </c>
      <c r="K168" s="664">
        <f>K169+K170+K171+K172</f>
        <v>1300</v>
      </c>
      <c r="L168" s="664">
        <f>L169+L170+L171+L172</f>
        <v>1300</v>
      </c>
      <c r="M168" s="663">
        <f>M169+M170+M171+M172</f>
        <v>1300</v>
      </c>
      <c r="N168" s="576"/>
      <c r="O168" s="576"/>
      <c r="P168" s="576"/>
      <c r="Q168" s="9"/>
    </row>
    <row r="169" spans="2:17" x14ac:dyDescent="0.25">
      <c r="B169" s="639"/>
      <c r="C169" s="659"/>
      <c r="D169" s="660"/>
      <c r="E169" s="661"/>
      <c r="F169" s="666">
        <v>635004</v>
      </c>
      <c r="G169" s="95" t="s">
        <v>321</v>
      </c>
      <c r="H169" s="95">
        <v>37.6</v>
      </c>
      <c r="I169" s="95">
        <v>112</v>
      </c>
      <c r="J169" s="667">
        <v>500</v>
      </c>
      <c r="K169" s="667">
        <v>500</v>
      </c>
      <c r="L169" s="667">
        <v>500</v>
      </c>
      <c r="M169" s="95">
        <v>500</v>
      </c>
      <c r="N169" s="576"/>
      <c r="O169" s="576"/>
      <c r="P169" s="576"/>
      <c r="Q169" s="9"/>
    </row>
    <row r="170" spans="2:17" x14ac:dyDescent="0.25">
      <c r="B170" s="639"/>
      <c r="C170" s="659"/>
      <c r="D170" s="660"/>
      <c r="E170" s="661"/>
      <c r="F170" s="668">
        <v>635004</v>
      </c>
      <c r="G170" s="669" t="s">
        <v>321</v>
      </c>
      <c r="H170" s="669">
        <v>0</v>
      </c>
      <c r="I170" s="669">
        <v>0</v>
      </c>
      <c r="J170" s="670">
        <v>500</v>
      </c>
      <c r="K170" s="670">
        <v>500</v>
      </c>
      <c r="L170" s="670">
        <v>500</v>
      </c>
      <c r="M170" s="669">
        <v>500</v>
      </c>
      <c r="N170" s="576"/>
      <c r="O170" s="576"/>
      <c r="P170" s="576"/>
      <c r="Q170" s="9"/>
    </row>
    <row r="171" spans="2:17" x14ac:dyDescent="0.25">
      <c r="B171" s="639"/>
      <c r="C171" s="659"/>
      <c r="D171" s="660"/>
      <c r="E171" s="661"/>
      <c r="F171" s="666">
        <v>635006</v>
      </c>
      <c r="G171" s="95" t="s">
        <v>47</v>
      </c>
      <c r="H171" s="95">
        <v>0</v>
      </c>
      <c r="I171" s="95">
        <v>254</v>
      </c>
      <c r="J171" s="667">
        <v>300</v>
      </c>
      <c r="K171" s="667">
        <v>300</v>
      </c>
      <c r="L171" s="667">
        <v>300</v>
      </c>
      <c r="M171" s="95">
        <v>300</v>
      </c>
      <c r="N171" s="576"/>
      <c r="O171" s="576"/>
      <c r="P171" s="576"/>
      <c r="Q171" s="9"/>
    </row>
    <row r="172" spans="2:17" x14ac:dyDescent="0.25">
      <c r="B172" s="639"/>
      <c r="C172" s="659"/>
      <c r="D172" s="660"/>
      <c r="E172" s="661"/>
      <c r="F172" s="676">
        <v>635006</v>
      </c>
      <c r="G172" s="677" t="s">
        <v>47</v>
      </c>
      <c r="H172" s="677">
        <v>1970</v>
      </c>
      <c r="I172" s="677">
        <v>0</v>
      </c>
      <c r="J172" s="678">
        <v>0</v>
      </c>
      <c r="K172" s="678">
        <v>0</v>
      </c>
      <c r="L172" s="678">
        <v>0</v>
      </c>
      <c r="M172" s="677">
        <v>0</v>
      </c>
      <c r="N172" s="576"/>
      <c r="O172" s="576"/>
      <c r="P172" s="576"/>
      <c r="Q172" s="9"/>
    </row>
    <row r="173" spans="2:17" x14ac:dyDescent="0.25">
      <c r="B173" s="639"/>
      <c r="C173" s="659"/>
      <c r="D173" s="660"/>
      <c r="E173" s="661" t="s">
        <v>333</v>
      </c>
      <c r="F173" s="679">
        <v>637</v>
      </c>
      <c r="G173" s="663" t="s">
        <v>49</v>
      </c>
      <c r="H173" s="663">
        <v>3128.0600000000004</v>
      </c>
      <c r="I173" s="663">
        <f>I174+I175+I176+I177+I178+I179+I180+I181+I182</f>
        <v>2907</v>
      </c>
      <c r="J173" s="664">
        <v>4100</v>
      </c>
      <c r="K173" s="664">
        <f>K174+K175+K176+K177+K178+K179+K180+K181</f>
        <v>4100</v>
      </c>
      <c r="L173" s="664">
        <f>L174+L175+L176+L177+L178+L179+L180+L181</f>
        <v>4100</v>
      </c>
      <c r="M173" s="663">
        <f>M174+M175+M176+M177+M178+M179+M180+M181</f>
        <v>4100</v>
      </c>
      <c r="N173" s="576"/>
      <c r="O173" s="576"/>
      <c r="P173" s="576"/>
      <c r="Q173" s="9"/>
    </row>
    <row r="174" spans="2:17" x14ac:dyDescent="0.25">
      <c r="B174" s="639"/>
      <c r="C174" s="659"/>
      <c r="D174" s="660"/>
      <c r="E174" s="661"/>
      <c r="F174" s="690">
        <v>637001</v>
      </c>
      <c r="G174" s="691" t="s">
        <v>339</v>
      </c>
      <c r="H174" s="95">
        <v>15</v>
      </c>
      <c r="I174" s="95">
        <v>10</v>
      </c>
      <c r="J174" s="667">
        <v>100</v>
      </c>
      <c r="K174" s="667">
        <v>50</v>
      </c>
      <c r="L174" s="667">
        <v>50</v>
      </c>
      <c r="M174" s="95">
        <v>50</v>
      </c>
      <c r="N174" s="576"/>
      <c r="O174" s="576"/>
      <c r="P174" s="576"/>
      <c r="Q174" s="9"/>
    </row>
    <row r="175" spans="2:17" x14ac:dyDescent="0.25">
      <c r="B175" s="639"/>
      <c r="C175" s="659"/>
      <c r="D175" s="660"/>
      <c r="E175" s="661"/>
      <c r="F175" s="680">
        <v>637004</v>
      </c>
      <c r="G175" s="95" t="s">
        <v>53</v>
      </c>
      <c r="H175" s="95">
        <v>462.48</v>
      </c>
      <c r="I175" s="95">
        <v>943</v>
      </c>
      <c r="J175" s="667">
        <v>500</v>
      </c>
      <c r="K175" s="667">
        <v>450</v>
      </c>
      <c r="L175" s="667">
        <v>450</v>
      </c>
      <c r="M175" s="95">
        <v>450</v>
      </c>
      <c r="N175" s="576"/>
      <c r="O175" s="576"/>
      <c r="P175" s="576"/>
      <c r="Q175" s="9"/>
    </row>
    <row r="176" spans="2:17" x14ac:dyDescent="0.25">
      <c r="B176" s="639"/>
      <c r="C176" s="659"/>
      <c r="D176" s="660"/>
      <c r="E176" s="661"/>
      <c r="F176" s="682">
        <v>637004</v>
      </c>
      <c r="G176" s="669" t="s">
        <v>53</v>
      </c>
      <c r="H176" s="669">
        <v>1161</v>
      </c>
      <c r="I176" s="669">
        <v>0</v>
      </c>
      <c r="J176" s="670">
        <v>500</v>
      </c>
      <c r="K176" s="670">
        <v>500</v>
      </c>
      <c r="L176" s="670">
        <v>500</v>
      </c>
      <c r="M176" s="669">
        <v>500</v>
      </c>
      <c r="N176" s="576"/>
      <c r="O176" s="576"/>
      <c r="P176" s="576"/>
      <c r="Q176" s="9"/>
    </row>
    <row r="177" spans="1:17" x14ac:dyDescent="0.25">
      <c r="B177" s="639"/>
      <c r="C177" s="659"/>
      <c r="D177" s="660"/>
      <c r="E177" s="661"/>
      <c r="F177" s="680">
        <v>637005</v>
      </c>
      <c r="G177" s="95" t="s">
        <v>340</v>
      </c>
      <c r="H177" s="95">
        <v>0</v>
      </c>
      <c r="I177" s="95">
        <v>203</v>
      </c>
      <c r="J177" s="667">
        <v>0</v>
      </c>
      <c r="K177" s="667">
        <v>0</v>
      </c>
      <c r="L177" s="667">
        <v>0</v>
      </c>
      <c r="M177" s="95">
        <v>0</v>
      </c>
      <c r="N177" s="576"/>
      <c r="O177" s="576"/>
      <c r="P177" s="576"/>
      <c r="Q177" s="9"/>
    </row>
    <row r="178" spans="1:17" x14ac:dyDescent="0.25">
      <c r="B178" s="639"/>
      <c r="C178" s="659"/>
      <c r="D178" s="660"/>
      <c r="E178" s="673"/>
      <c r="F178" s="692">
        <v>637005</v>
      </c>
      <c r="G178" s="677" t="s">
        <v>340</v>
      </c>
      <c r="H178" s="669">
        <v>0</v>
      </c>
      <c r="I178" s="677">
        <v>30</v>
      </c>
      <c r="J178" s="670">
        <v>500</v>
      </c>
      <c r="K178" s="670">
        <v>500</v>
      </c>
      <c r="L178" s="670">
        <v>500</v>
      </c>
      <c r="M178" s="669">
        <v>500</v>
      </c>
      <c r="N178" s="576"/>
      <c r="O178" s="576"/>
      <c r="P178" s="576"/>
      <c r="Q178" s="9"/>
    </row>
    <row r="179" spans="1:17" x14ac:dyDescent="0.25">
      <c r="B179" s="639"/>
      <c r="C179" s="659"/>
      <c r="D179" s="660"/>
      <c r="E179" s="661"/>
      <c r="F179" s="680">
        <v>637006</v>
      </c>
      <c r="G179" s="95" t="s">
        <v>325</v>
      </c>
      <c r="H179" s="95">
        <v>45.28</v>
      </c>
      <c r="I179" s="95">
        <v>12</v>
      </c>
      <c r="J179" s="667">
        <v>100</v>
      </c>
      <c r="K179" s="667">
        <v>100</v>
      </c>
      <c r="L179" s="667">
        <v>100</v>
      </c>
      <c r="M179" s="95">
        <v>100</v>
      </c>
      <c r="N179" s="576"/>
      <c r="O179" s="576"/>
      <c r="P179" s="576"/>
      <c r="Q179" s="9"/>
    </row>
    <row r="180" spans="1:17" x14ac:dyDescent="0.25">
      <c r="B180" s="639"/>
      <c r="C180" s="659"/>
      <c r="D180" s="660"/>
      <c r="E180" s="661"/>
      <c r="F180" s="680">
        <v>637014</v>
      </c>
      <c r="G180" s="95" t="s">
        <v>56</v>
      </c>
      <c r="H180" s="95">
        <v>1229.8800000000001</v>
      </c>
      <c r="I180" s="95">
        <v>1424</v>
      </c>
      <c r="J180" s="667">
        <v>1500</v>
      </c>
      <c r="K180" s="667">
        <v>1500</v>
      </c>
      <c r="L180" s="667">
        <v>1500</v>
      </c>
      <c r="M180" s="95">
        <v>1500</v>
      </c>
      <c r="N180" s="576"/>
      <c r="O180" s="576"/>
      <c r="P180" s="576"/>
      <c r="Q180" s="9"/>
    </row>
    <row r="181" spans="1:17" x14ac:dyDescent="0.25">
      <c r="B181" s="639"/>
      <c r="C181" s="659"/>
      <c r="D181" s="660"/>
      <c r="E181" s="661"/>
      <c r="F181" s="680">
        <v>637016</v>
      </c>
      <c r="G181" s="95" t="s">
        <v>58</v>
      </c>
      <c r="H181" s="95">
        <v>214.42</v>
      </c>
      <c r="I181" s="95">
        <v>263</v>
      </c>
      <c r="J181" s="667">
        <v>1000</v>
      </c>
      <c r="K181" s="667">
        <v>1000</v>
      </c>
      <c r="L181" s="667">
        <v>1000</v>
      </c>
      <c r="M181" s="95">
        <v>1000</v>
      </c>
      <c r="N181" s="576"/>
      <c r="O181" s="576"/>
      <c r="P181" s="576"/>
      <c r="Q181" s="9"/>
    </row>
    <row r="182" spans="1:17" x14ac:dyDescent="0.25">
      <c r="B182" s="639"/>
      <c r="C182" s="659"/>
      <c r="D182" s="660"/>
      <c r="E182" s="661"/>
      <c r="F182" s="680">
        <v>637027</v>
      </c>
      <c r="G182" s="95" t="s">
        <v>431</v>
      </c>
      <c r="H182" s="95">
        <v>0</v>
      </c>
      <c r="I182" s="95">
        <v>22</v>
      </c>
      <c r="J182" s="667">
        <v>0</v>
      </c>
      <c r="K182" s="667">
        <v>0</v>
      </c>
      <c r="L182" s="667">
        <v>0</v>
      </c>
      <c r="M182" s="95">
        <v>0</v>
      </c>
      <c r="N182" s="576"/>
      <c r="O182" s="576"/>
      <c r="P182" s="576"/>
      <c r="Q182" s="9"/>
    </row>
    <row r="183" spans="1:17" x14ac:dyDescent="0.25">
      <c r="B183" s="639"/>
      <c r="C183" s="659"/>
      <c r="D183" s="660"/>
      <c r="E183" s="684" t="s">
        <v>333</v>
      </c>
      <c r="F183" s="679">
        <v>642</v>
      </c>
      <c r="G183" s="663" t="s">
        <v>327</v>
      </c>
      <c r="H183" s="187">
        <v>179.38</v>
      </c>
      <c r="I183" s="128">
        <f>I184</f>
        <v>131</v>
      </c>
      <c r="J183" s="693">
        <f>J184</f>
        <v>350</v>
      </c>
      <c r="K183" s="693">
        <f>K184</f>
        <v>0</v>
      </c>
      <c r="L183" s="693">
        <f>L184</f>
        <v>0</v>
      </c>
      <c r="M183" s="187">
        <f>M184</f>
        <v>0</v>
      </c>
      <c r="N183" s="576"/>
      <c r="O183" s="576"/>
      <c r="P183" s="576"/>
      <c r="Q183" s="9"/>
    </row>
    <row r="184" spans="1:17" x14ac:dyDescent="0.25">
      <c r="B184" s="639"/>
      <c r="C184" s="694"/>
      <c r="D184" s="660"/>
      <c r="E184" s="695"/>
      <c r="F184" s="696">
        <v>642015</v>
      </c>
      <c r="G184" s="697" t="s">
        <v>329</v>
      </c>
      <c r="H184" s="698">
        <v>179.38</v>
      </c>
      <c r="I184" s="93">
        <v>131</v>
      </c>
      <c r="J184" s="698">
        <v>350</v>
      </c>
      <c r="K184" s="698">
        <v>0</v>
      </c>
      <c r="L184" s="698">
        <v>0</v>
      </c>
      <c r="M184" s="94">
        <v>0</v>
      </c>
      <c r="N184" s="576"/>
      <c r="O184" s="576"/>
      <c r="P184" s="576"/>
      <c r="Q184" s="9"/>
    </row>
    <row r="185" spans="1:17" x14ac:dyDescent="0.25">
      <c r="A185" s="7"/>
      <c r="B185" s="641"/>
      <c r="C185" s="699">
        <v>2</v>
      </c>
      <c r="D185" s="700"/>
      <c r="E185" s="701"/>
      <c r="F185" s="702" t="s">
        <v>341</v>
      </c>
      <c r="G185" s="703"/>
      <c r="H185" s="648">
        <v>362007.62999999995</v>
      </c>
      <c r="I185" s="650">
        <f>I186+I196+I214+I269</f>
        <v>376717</v>
      </c>
      <c r="J185" s="649">
        <f>J186+J196+J214+J269+J187</f>
        <v>386008</v>
      </c>
      <c r="K185" s="649">
        <f>K186+K196+K214+K269+K187</f>
        <v>384081.44228000002</v>
      </c>
      <c r="L185" s="649">
        <f>L186+L196+L214+L269+L187</f>
        <v>401261.48491680005</v>
      </c>
      <c r="M185" s="650">
        <f>M186+M196+M214+M269+M187</f>
        <v>419455.95611180796</v>
      </c>
      <c r="N185" s="342"/>
      <c r="O185" s="342"/>
      <c r="P185" s="342"/>
      <c r="Q185" s="9"/>
    </row>
    <row r="186" spans="1:17" x14ac:dyDescent="0.25">
      <c r="B186" s="704"/>
      <c r="C186" s="626"/>
      <c r="D186" s="626"/>
      <c r="E186" s="705"/>
      <c r="F186" s="662">
        <v>610</v>
      </c>
      <c r="G186" s="663" t="s">
        <v>302</v>
      </c>
      <c r="H186" s="664">
        <v>208323.83</v>
      </c>
      <c r="I186" s="664">
        <f>I188+I190</f>
        <v>224923</v>
      </c>
      <c r="J186" s="664">
        <f>J188+J191+J193+J195</f>
        <v>116806</v>
      </c>
      <c r="K186" s="664">
        <f>K188+K191+K193+K195</f>
        <v>123103.92</v>
      </c>
      <c r="L186" s="664">
        <f>L188+L191+L193+L195</f>
        <v>129608.71520000001</v>
      </c>
      <c r="M186" s="663">
        <f>M188+M191+M193+M195</f>
        <v>136491.79811199999</v>
      </c>
    </row>
    <row r="187" spans="1:17" x14ac:dyDescent="0.25">
      <c r="B187" s="704"/>
      <c r="C187" s="626"/>
      <c r="D187" s="626"/>
      <c r="E187" s="705"/>
      <c r="F187" s="662">
        <v>610</v>
      </c>
      <c r="G187" s="663" t="s">
        <v>302</v>
      </c>
      <c r="H187" s="664">
        <v>0</v>
      </c>
      <c r="I187" s="664">
        <v>0</v>
      </c>
      <c r="J187" s="664">
        <f>J189+J192+J194</f>
        <v>112738</v>
      </c>
      <c r="K187" s="664">
        <f>K189+K192+K194</f>
        <v>118611.52</v>
      </c>
      <c r="L187" s="664">
        <f>L189+L192+L194</f>
        <v>124837.4512</v>
      </c>
      <c r="M187" s="663">
        <f>M189+M192+M194</f>
        <v>131436.938272</v>
      </c>
    </row>
    <row r="188" spans="1:17" ht="28.5" customHeight="1" x14ac:dyDescent="0.25">
      <c r="B188" s="704"/>
      <c r="C188" s="626"/>
      <c r="D188" s="626"/>
      <c r="E188" s="705" t="s">
        <v>342</v>
      </c>
      <c r="F188" s="662">
        <v>611</v>
      </c>
      <c r="G188" s="665" t="s">
        <v>303</v>
      </c>
      <c r="H188" s="664">
        <v>152960.93</v>
      </c>
      <c r="I188" s="664">
        <v>177182</v>
      </c>
      <c r="J188" s="664">
        <v>90100</v>
      </c>
      <c r="K188" s="664">
        <f t="shared" ref="K188:M189" si="9">J188*6%+J188</f>
        <v>95506</v>
      </c>
      <c r="L188" s="664">
        <f t="shared" si="9"/>
        <v>101236.36</v>
      </c>
      <c r="M188" s="663">
        <f t="shared" si="9"/>
        <v>107310.5416</v>
      </c>
    </row>
    <row r="189" spans="1:17" ht="24.75" customHeight="1" x14ac:dyDescent="0.25">
      <c r="B189" s="704"/>
      <c r="C189" s="626"/>
      <c r="D189" s="626"/>
      <c r="E189" s="705" t="s">
        <v>343</v>
      </c>
      <c r="F189" s="662">
        <v>611</v>
      </c>
      <c r="G189" s="665" t="s">
        <v>303</v>
      </c>
      <c r="H189" s="664">
        <v>0</v>
      </c>
      <c r="I189" s="664">
        <v>0</v>
      </c>
      <c r="J189" s="664">
        <v>87550</v>
      </c>
      <c r="K189" s="664">
        <f t="shared" si="9"/>
        <v>92803</v>
      </c>
      <c r="L189" s="664">
        <f t="shared" si="9"/>
        <v>98371.18</v>
      </c>
      <c r="M189" s="663">
        <f t="shared" si="9"/>
        <v>104273.45079999999</v>
      </c>
    </row>
    <row r="190" spans="1:17" x14ac:dyDescent="0.25">
      <c r="B190" s="704"/>
      <c r="C190" s="626"/>
      <c r="D190" s="626"/>
      <c r="E190" s="705"/>
      <c r="F190" s="662">
        <v>612</v>
      </c>
      <c r="G190" s="663" t="s">
        <v>5</v>
      </c>
      <c r="H190" s="664">
        <v>39296.47</v>
      </c>
      <c r="I190" s="664">
        <f>I191+I193+I195</f>
        <v>47741</v>
      </c>
      <c r="J190" s="664">
        <f>J191+J192+J193+J194</f>
        <v>48744</v>
      </c>
      <c r="K190" s="664">
        <f>K191+K192+K193+K194</f>
        <v>49906.44</v>
      </c>
      <c r="L190" s="664">
        <f>L191+L192+L193+L194</f>
        <v>51138.626400000001</v>
      </c>
      <c r="M190" s="663">
        <f>M191+M192+M193+M194</f>
        <v>52444.743984000001</v>
      </c>
      <c r="N190" s="337"/>
      <c r="O190" s="337"/>
      <c r="P190" s="337"/>
    </row>
    <row r="191" spans="1:17" x14ac:dyDescent="0.25">
      <c r="B191" s="704"/>
      <c r="C191" s="626"/>
      <c r="D191" s="626"/>
      <c r="E191" s="705" t="s">
        <v>342</v>
      </c>
      <c r="F191" s="666">
        <v>612001</v>
      </c>
      <c r="G191" s="95" t="s">
        <v>304</v>
      </c>
      <c r="H191" s="667">
        <v>23564.400000000001</v>
      </c>
      <c r="I191" s="667">
        <v>24372</v>
      </c>
      <c r="J191" s="667">
        <v>14524</v>
      </c>
      <c r="K191" s="667">
        <v>14524</v>
      </c>
      <c r="L191" s="667">
        <v>14524</v>
      </c>
      <c r="M191" s="95">
        <v>14524</v>
      </c>
      <c r="N191" s="337"/>
      <c r="O191" s="337"/>
      <c r="P191" s="337"/>
    </row>
    <row r="192" spans="1:17" x14ac:dyDescent="0.25">
      <c r="B192" s="704"/>
      <c r="C192" s="626"/>
      <c r="D192" s="626"/>
      <c r="E192" s="705" t="s">
        <v>343</v>
      </c>
      <c r="F192" s="666">
        <v>612001</v>
      </c>
      <c r="G192" s="95" t="s">
        <v>304</v>
      </c>
      <c r="H192" s="667">
        <v>0</v>
      </c>
      <c r="I192" s="667">
        <v>0</v>
      </c>
      <c r="J192" s="667">
        <v>14846</v>
      </c>
      <c r="K192" s="667">
        <v>14846</v>
      </c>
      <c r="L192" s="667">
        <v>14846</v>
      </c>
      <c r="M192" s="95">
        <v>14846</v>
      </c>
      <c r="N192" s="342"/>
      <c r="O192" s="594"/>
      <c r="P192" s="593"/>
    </row>
    <row r="193" spans="2:16" x14ac:dyDescent="0.25">
      <c r="B193" s="704"/>
      <c r="C193" s="626"/>
      <c r="D193" s="626"/>
      <c r="E193" s="705" t="s">
        <v>342</v>
      </c>
      <c r="F193" s="666">
        <v>612002</v>
      </c>
      <c r="G193" s="95" t="s">
        <v>306</v>
      </c>
      <c r="H193" s="667">
        <v>15732.07</v>
      </c>
      <c r="I193" s="667">
        <v>18145</v>
      </c>
      <c r="J193" s="667">
        <v>9032</v>
      </c>
      <c r="K193" s="667">
        <f t="shared" ref="K193:M194" si="10">J193*6%+J193</f>
        <v>9573.92</v>
      </c>
      <c r="L193" s="667">
        <f t="shared" si="10"/>
        <v>10148.3552</v>
      </c>
      <c r="M193" s="95">
        <f t="shared" si="10"/>
        <v>10757.256512</v>
      </c>
      <c r="N193" s="342"/>
      <c r="O193" s="594"/>
      <c r="P193" s="593"/>
    </row>
    <row r="194" spans="2:16" x14ac:dyDescent="0.25">
      <c r="B194" s="704"/>
      <c r="C194" s="626"/>
      <c r="D194" s="626"/>
      <c r="E194" s="705" t="s">
        <v>343</v>
      </c>
      <c r="F194" s="666">
        <v>612002</v>
      </c>
      <c r="G194" s="95" t="s">
        <v>306</v>
      </c>
      <c r="H194" s="667">
        <v>0</v>
      </c>
      <c r="I194" s="667">
        <v>0</v>
      </c>
      <c r="J194" s="667">
        <v>10342</v>
      </c>
      <c r="K194" s="667">
        <f t="shared" si="10"/>
        <v>10962.52</v>
      </c>
      <c r="L194" s="667">
        <f t="shared" si="10"/>
        <v>11620.271200000001</v>
      </c>
      <c r="M194" s="95">
        <f t="shared" si="10"/>
        <v>12317.487472000001</v>
      </c>
      <c r="N194" s="595"/>
      <c r="O194" s="594"/>
      <c r="P194" s="596"/>
    </row>
    <row r="195" spans="2:16" x14ac:dyDescent="0.25">
      <c r="B195" s="704"/>
      <c r="C195" s="626"/>
      <c r="D195" s="626"/>
      <c r="E195" s="705"/>
      <c r="F195" s="666">
        <v>614</v>
      </c>
      <c r="G195" s="95" t="s">
        <v>6</v>
      </c>
      <c r="H195" s="667">
        <v>16066.43</v>
      </c>
      <c r="I195" s="667">
        <v>5224</v>
      </c>
      <c r="J195" s="667">
        <v>3150</v>
      </c>
      <c r="K195" s="667">
        <v>3500</v>
      </c>
      <c r="L195" s="667">
        <v>3700</v>
      </c>
      <c r="M195" s="95">
        <v>3900</v>
      </c>
      <c r="N195" s="595"/>
      <c r="O195" s="594"/>
      <c r="P195" s="596"/>
    </row>
    <row r="196" spans="2:16" x14ac:dyDescent="0.25">
      <c r="B196" s="704"/>
      <c r="C196" s="626"/>
      <c r="D196" s="626"/>
      <c r="E196" s="705"/>
      <c r="F196" s="662">
        <v>620</v>
      </c>
      <c r="G196" s="663" t="s">
        <v>308</v>
      </c>
      <c r="H196" s="664">
        <v>72827.5</v>
      </c>
      <c r="I196" s="664">
        <f>I197+I199+I201</f>
        <v>78254</v>
      </c>
      <c r="J196" s="664">
        <f>J197+J198+J199+J200+J201</f>
        <v>80226</v>
      </c>
      <c r="K196" s="664">
        <f>K197+K198+K199+K200+K201</f>
        <v>84480.002280000001</v>
      </c>
      <c r="L196" s="664">
        <f>L197+L198+L199+L200+L201</f>
        <v>88929.318516800005</v>
      </c>
      <c r="M196" s="663">
        <f>M197+M198+M199+M200+M201</f>
        <v>93641.219727807984</v>
      </c>
      <c r="N196" s="597"/>
      <c r="P196" s="593"/>
    </row>
    <row r="197" spans="2:16" x14ac:dyDescent="0.25">
      <c r="B197" s="704"/>
      <c r="C197" s="626"/>
      <c r="D197" s="626"/>
      <c r="E197" s="705" t="s">
        <v>342</v>
      </c>
      <c r="F197" s="662">
        <v>621</v>
      </c>
      <c r="G197" s="663" t="s">
        <v>309</v>
      </c>
      <c r="H197" s="664">
        <v>14954.43</v>
      </c>
      <c r="I197" s="664">
        <v>16894</v>
      </c>
      <c r="J197" s="664">
        <v>9844</v>
      </c>
      <c r="K197" s="664">
        <v>11080</v>
      </c>
      <c r="L197" s="664">
        <v>11665</v>
      </c>
      <c r="M197" s="663">
        <v>12284</v>
      </c>
      <c r="N197" s="37"/>
      <c r="P197" s="593"/>
    </row>
    <row r="198" spans="2:16" x14ac:dyDescent="0.25">
      <c r="B198" s="704"/>
      <c r="C198" s="626"/>
      <c r="D198" s="626"/>
      <c r="E198" s="705" t="s">
        <v>343</v>
      </c>
      <c r="F198" s="662">
        <v>621</v>
      </c>
      <c r="G198" s="663" t="s">
        <v>309</v>
      </c>
      <c r="H198" s="664">
        <v>0</v>
      </c>
      <c r="I198" s="664">
        <v>0</v>
      </c>
      <c r="J198" s="664">
        <v>8379</v>
      </c>
      <c r="K198" s="664">
        <v>8303</v>
      </c>
      <c r="L198" s="664">
        <v>8739</v>
      </c>
      <c r="M198" s="663">
        <v>9201</v>
      </c>
      <c r="N198" s="37"/>
      <c r="P198" s="593"/>
    </row>
    <row r="199" spans="2:16" x14ac:dyDescent="0.25">
      <c r="B199" s="704"/>
      <c r="C199" s="626"/>
      <c r="D199" s="626"/>
      <c r="E199" s="705" t="s">
        <v>342</v>
      </c>
      <c r="F199" s="662">
        <v>623</v>
      </c>
      <c r="G199" s="663" t="s">
        <v>310</v>
      </c>
      <c r="H199" s="664">
        <v>5631.73</v>
      </c>
      <c r="I199" s="664">
        <v>5593</v>
      </c>
      <c r="J199" s="664">
        <v>2418</v>
      </c>
      <c r="K199" s="664">
        <v>1231</v>
      </c>
      <c r="L199" s="664">
        <v>1296</v>
      </c>
      <c r="M199" s="663">
        <v>1365</v>
      </c>
      <c r="N199" s="339"/>
      <c r="O199" s="339"/>
      <c r="P199" s="593"/>
    </row>
    <row r="200" spans="2:16" x14ac:dyDescent="0.25">
      <c r="B200" s="704"/>
      <c r="C200" s="626"/>
      <c r="D200" s="626"/>
      <c r="E200" s="705" t="s">
        <v>343</v>
      </c>
      <c r="F200" s="662">
        <v>623</v>
      </c>
      <c r="G200" s="663" t="s">
        <v>310</v>
      </c>
      <c r="H200" s="664">
        <v>0</v>
      </c>
      <c r="I200" s="664">
        <v>0</v>
      </c>
      <c r="J200" s="664">
        <v>2313</v>
      </c>
      <c r="K200" s="664">
        <v>3558</v>
      </c>
      <c r="L200" s="664">
        <v>3745</v>
      </c>
      <c r="M200" s="663">
        <v>3943</v>
      </c>
      <c r="N200" s="339"/>
      <c r="O200" s="339"/>
      <c r="P200" s="593"/>
    </row>
    <row r="201" spans="2:16" x14ac:dyDescent="0.25">
      <c r="B201" s="704"/>
      <c r="C201" s="626"/>
      <c r="D201" s="626"/>
      <c r="E201" s="705"/>
      <c r="F201" s="662">
        <v>625</v>
      </c>
      <c r="G201" s="663" t="s">
        <v>311</v>
      </c>
      <c r="H201" s="664">
        <v>52241.34</v>
      </c>
      <c r="I201" s="664">
        <f>I202+I204+I206+I208+I210+I212</f>
        <v>55767</v>
      </c>
      <c r="J201" s="664">
        <f>J202+J203+J204+J205+J206+J207+J208+J209+J210+J211+J212+J213</f>
        <v>57272</v>
      </c>
      <c r="K201" s="664">
        <f>K202+K203+K204+K205+K206+K207+K208+K209+K210+K211+K212+K213</f>
        <v>60308.002280000001</v>
      </c>
      <c r="L201" s="664">
        <f>L202+L203+L204+L205+L206+L207+L208+L209+L210+L211+L212+L213</f>
        <v>63484.318516800005</v>
      </c>
      <c r="M201" s="663">
        <f>M202+M203+M204+M205+M206+M207+M208+M209+M210+M211+M212+M213</f>
        <v>66848.219727807984</v>
      </c>
      <c r="N201" s="37"/>
    </row>
    <row r="202" spans="2:16" x14ac:dyDescent="0.25">
      <c r="B202" s="704"/>
      <c r="C202" s="626"/>
      <c r="D202" s="626"/>
      <c r="E202" s="705" t="s">
        <v>342</v>
      </c>
      <c r="F202" s="666">
        <v>625001</v>
      </c>
      <c r="G202" s="95" t="s">
        <v>12</v>
      </c>
      <c r="H202" s="667">
        <v>2972.17</v>
      </c>
      <c r="I202" s="667">
        <v>3139</v>
      </c>
      <c r="J202" s="667">
        <v>1635</v>
      </c>
      <c r="K202" s="667">
        <f t="shared" ref="K202:M203" si="11">K186*1.4%</f>
        <v>1723.4548799999998</v>
      </c>
      <c r="L202" s="667">
        <f t="shared" si="11"/>
        <v>1814.5220127999999</v>
      </c>
      <c r="M202" s="95">
        <f t="shared" si="11"/>
        <v>1910.8851735679996</v>
      </c>
      <c r="N202" s="4"/>
    </row>
    <row r="203" spans="2:16" x14ac:dyDescent="0.25">
      <c r="B203" s="704"/>
      <c r="C203" s="626"/>
      <c r="D203" s="626"/>
      <c r="E203" s="705" t="s">
        <v>343</v>
      </c>
      <c r="F203" s="666">
        <v>625001</v>
      </c>
      <c r="G203" s="95" t="s">
        <v>12</v>
      </c>
      <c r="H203" s="667">
        <v>0</v>
      </c>
      <c r="I203" s="667">
        <v>0</v>
      </c>
      <c r="J203" s="667">
        <v>1578</v>
      </c>
      <c r="K203" s="667">
        <f t="shared" si="11"/>
        <v>1660.5612799999999</v>
      </c>
      <c r="L203" s="667">
        <f t="shared" si="11"/>
        <v>1747.7243167999998</v>
      </c>
      <c r="M203" s="95">
        <f t="shared" si="11"/>
        <v>1840.1171358079998</v>
      </c>
      <c r="N203" s="4"/>
    </row>
    <row r="204" spans="2:16" x14ac:dyDescent="0.25">
      <c r="B204" s="704"/>
      <c r="C204" s="626"/>
      <c r="D204" s="626"/>
      <c r="E204" s="705" t="s">
        <v>342</v>
      </c>
      <c r="F204" s="666">
        <v>625002</v>
      </c>
      <c r="G204" s="95" t="s">
        <v>14</v>
      </c>
      <c r="H204" s="667">
        <v>29734.29</v>
      </c>
      <c r="I204" s="667">
        <v>31570</v>
      </c>
      <c r="J204" s="667">
        <v>16353</v>
      </c>
      <c r="K204" s="667">
        <f t="shared" ref="K204:M205" si="12">K186*14%</f>
        <v>17234.5488</v>
      </c>
      <c r="L204" s="667">
        <f t="shared" si="12"/>
        <v>18145.220128000001</v>
      </c>
      <c r="M204" s="95">
        <f t="shared" si="12"/>
        <v>19108.85173568</v>
      </c>
      <c r="N204" s="4"/>
    </row>
    <row r="205" spans="2:16" x14ac:dyDescent="0.25">
      <c r="B205" s="704"/>
      <c r="C205" s="626"/>
      <c r="D205" s="626"/>
      <c r="E205" s="705" t="s">
        <v>343</v>
      </c>
      <c r="F205" s="666">
        <v>625002</v>
      </c>
      <c r="G205" s="95" t="s">
        <v>14</v>
      </c>
      <c r="H205" s="667">
        <v>0</v>
      </c>
      <c r="I205" s="667">
        <v>0</v>
      </c>
      <c r="J205" s="667">
        <v>15784</v>
      </c>
      <c r="K205" s="667">
        <f t="shared" si="12"/>
        <v>16605.612800000003</v>
      </c>
      <c r="L205" s="667">
        <f t="shared" si="12"/>
        <v>17477.243168000001</v>
      </c>
      <c r="M205" s="95">
        <f t="shared" si="12"/>
        <v>18401.171358080002</v>
      </c>
      <c r="N205" s="4"/>
    </row>
    <row r="206" spans="2:16" x14ac:dyDescent="0.25">
      <c r="B206" s="704"/>
      <c r="C206" s="626"/>
      <c r="D206" s="626"/>
      <c r="E206" s="705" t="s">
        <v>342</v>
      </c>
      <c r="F206" s="666">
        <v>625003</v>
      </c>
      <c r="G206" s="95" t="s">
        <v>15</v>
      </c>
      <c r="H206" s="667">
        <v>1705.51</v>
      </c>
      <c r="I206" s="667">
        <v>1885</v>
      </c>
      <c r="J206" s="667">
        <v>935</v>
      </c>
      <c r="K206" s="667">
        <f t="shared" ref="K206:M207" si="13">K186*0.8%</f>
        <v>984.83136000000002</v>
      </c>
      <c r="L206" s="667">
        <f t="shared" si="13"/>
        <v>1036.8697216</v>
      </c>
      <c r="M206" s="95">
        <f t="shared" si="13"/>
        <v>1091.934384896</v>
      </c>
      <c r="N206" s="4"/>
    </row>
    <row r="207" spans="2:16" x14ac:dyDescent="0.25">
      <c r="B207" s="704"/>
      <c r="C207" s="626"/>
      <c r="D207" s="626"/>
      <c r="E207" s="705" t="s">
        <v>343</v>
      </c>
      <c r="F207" s="666">
        <v>625003</v>
      </c>
      <c r="G207" s="95" t="s">
        <v>15</v>
      </c>
      <c r="H207" s="667">
        <v>0</v>
      </c>
      <c r="I207" s="667">
        <v>0</v>
      </c>
      <c r="J207" s="667">
        <v>903</v>
      </c>
      <c r="K207" s="667">
        <f t="shared" si="13"/>
        <v>948.8921600000001</v>
      </c>
      <c r="L207" s="667">
        <f t="shared" si="13"/>
        <v>998.69960960000003</v>
      </c>
      <c r="M207" s="95">
        <f t="shared" si="13"/>
        <v>1051.4955061759999</v>
      </c>
      <c r="N207" s="4"/>
    </row>
    <row r="208" spans="2:16" x14ac:dyDescent="0.25">
      <c r="B208" s="704"/>
      <c r="C208" s="626"/>
      <c r="D208" s="626"/>
      <c r="E208" s="705" t="s">
        <v>342</v>
      </c>
      <c r="F208" s="666">
        <v>625004</v>
      </c>
      <c r="G208" s="95" t="s">
        <v>16</v>
      </c>
      <c r="H208" s="667">
        <v>5806.95</v>
      </c>
      <c r="I208" s="667">
        <v>6334</v>
      </c>
      <c r="J208" s="667">
        <v>3504</v>
      </c>
      <c r="K208" s="667">
        <f t="shared" ref="K208:M209" si="14">K186*3%</f>
        <v>3693.1175999999996</v>
      </c>
      <c r="L208" s="667">
        <f t="shared" si="14"/>
        <v>3888.2614560000002</v>
      </c>
      <c r="M208" s="95">
        <f t="shared" si="14"/>
        <v>4094.7539433599995</v>
      </c>
      <c r="N208" s="4"/>
    </row>
    <row r="209" spans="2:14" x14ac:dyDescent="0.25">
      <c r="B209" s="704"/>
      <c r="C209" s="626"/>
      <c r="D209" s="626"/>
      <c r="E209" s="705" t="s">
        <v>343</v>
      </c>
      <c r="F209" s="666">
        <v>625004</v>
      </c>
      <c r="G209" s="95" t="s">
        <v>16</v>
      </c>
      <c r="H209" s="667">
        <v>0</v>
      </c>
      <c r="I209" s="667">
        <v>0</v>
      </c>
      <c r="J209" s="667">
        <v>3382</v>
      </c>
      <c r="K209" s="667">
        <f t="shared" si="14"/>
        <v>3558.3456000000001</v>
      </c>
      <c r="L209" s="667">
        <f t="shared" si="14"/>
        <v>3745.1235359999996</v>
      </c>
      <c r="M209" s="95">
        <f t="shared" si="14"/>
        <v>3943.1081481599999</v>
      </c>
      <c r="N209" s="4"/>
    </row>
    <row r="210" spans="2:14" x14ac:dyDescent="0.25">
      <c r="B210" s="704"/>
      <c r="C210" s="626"/>
      <c r="D210" s="626"/>
      <c r="E210" s="705" t="s">
        <v>342</v>
      </c>
      <c r="F210" s="666">
        <v>625005</v>
      </c>
      <c r="G210" s="95" t="s">
        <v>312</v>
      </c>
      <c r="H210" s="667">
        <v>1935.04</v>
      </c>
      <c r="I210" s="667">
        <v>1601</v>
      </c>
      <c r="J210" s="667">
        <v>1168</v>
      </c>
      <c r="K210" s="667">
        <f t="shared" ref="K210:M211" si="15">K186*1%</f>
        <v>1231.0391999999999</v>
      </c>
      <c r="L210" s="667">
        <f t="shared" si="15"/>
        <v>1296.0871520000001</v>
      </c>
      <c r="M210" s="95">
        <f t="shared" si="15"/>
        <v>1364.9179811199999</v>
      </c>
      <c r="N210" s="4"/>
    </row>
    <row r="211" spans="2:14" x14ac:dyDescent="0.25">
      <c r="B211" s="704"/>
      <c r="C211" s="626"/>
      <c r="D211" s="626"/>
      <c r="E211" s="705" t="s">
        <v>343</v>
      </c>
      <c r="F211" s="666">
        <v>625005</v>
      </c>
      <c r="G211" s="95" t="s">
        <v>312</v>
      </c>
      <c r="H211" s="667">
        <v>0</v>
      </c>
      <c r="I211" s="667">
        <v>0</v>
      </c>
      <c r="J211" s="667">
        <v>1127</v>
      </c>
      <c r="K211" s="667">
        <f t="shared" si="15"/>
        <v>1186.1152</v>
      </c>
      <c r="L211" s="667">
        <f t="shared" si="15"/>
        <v>1248.3745120000001</v>
      </c>
      <c r="M211" s="95">
        <f t="shared" si="15"/>
        <v>1314.36938272</v>
      </c>
      <c r="N211" s="4"/>
    </row>
    <row r="212" spans="2:14" x14ac:dyDescent="0.25">
      <c r="B212" s="704"/>
      <c r="C212" s="626"/>
      <c r="D212" s="626"/>
      <c r="E212" s="705" t="s">
        <v>342</v>
      </c>
      <c r="F212" s="666">
        <v>625007</v>
      </c>
      <c r="G212" s="95" t="s">
        <v>313</v>
      </c>
      <c r="H212" s="667">
        <v>10087.379999999999</v>
      </c>
      <c r="I212" s="667">
        <v>11238</v>
      </c>
      <c r="J212" s="667">
        <v>5548</v>
      </c>
      <c r="K212" s="667">
        <f t="shared" ref="K212:M213" si="16">K186*4.75%</f>
        <v>5847.4362000000001</v>
      </c>
      <c r="L212" s="667">
        <f t="shared" si="16"/>
        <v>6156.4139720000003</v>
      </c>
      <c r="M212" s="95">
        <f t="shared" si="16"/>
        <v>6483.3604103199996</v>
      </c>
      <c r="N212" s="4"/>
    </row>
    <row r="213" spans="2:14" x14ac:dyDescent="0.25">
      <c r="B213" s="704"/>
      <c r="C213" s="626"/>
      <c r="D213" s="626"/>
      <c r="E213" s="705" t="s">
        <v>343</v>
      </c>
      <c r="F213" s="666">
        <v>625007</v>
      </c>
      <c r="G213" s="95" t="s">
        <v>313</v>
      </c>
      <c r="H213" s="667">
        <v>0</v>
      </c>
      <c r="I213" s="667">
        <v>0</v>
      </c>
      <c r="J213" s="667">
        <v>5355</v>
      </c>
      <c r="K213" s="667">
        <f t="shared" si="16"/>
        <v>5634.0472</v>
      </c>
      <c r="L213" s="667">
        <f t="shared" si="16"/>
        <v>5929.7789320000002</v>
      </c>
      <c r="M213" s="95">
        <f t="shared" si="16"/>
        <v>6243.2545679200002</v>
      </c>
      <c r="N213" s="4"/>
    </row>
    <row r="214" spans="2:14" x14ac:dyDescent="0.25">
      <c r="B214" s="704"/>
      <c r="C214" s="626"/>
      <c r="D214" s="626"/>
      <c r="E214" s="705"/>
      <c r="F214" s="662">
        <v>630</v>
      </c>
      <c r="G214" s="663" t="s">
        <v>19</v>
      </c>
      <c r="H214" s="664">
        <v>76756.38</v>
      </c>
      <c r="I214" s="664">
        <f>I215+I218+I226+I244+I246+I252</f>
        <v>72827</v>
      </c>
      <c r="J214" s="664">
        <f>J215+J218+J226+J246+J252</f>
        <v>75827</v>
      </c>
      <c r="K214" s="664">
        <f>K215+K218+K226+K246+K252</f>
        <v>57886</v>
      </c>
      <c r="L214" s="664">
        <f>L215+L218+L226+L246+L252</f>
        <v>57886</v>
      </c>
      <c r="M214" s="663">
        <f>M215+M218+M226+M246+M252</f>
        <v>57886</v>
      </c>
    </row>
    <row r="215" spans="2:14" x14ac:dyDescent="0.25">
      <c r="B215" s="704"/>
      <c r="C215" s="626"/>
      <c r="D215" s="626"/>
      <c r="E215" s="705"/>
      <c r="F215" s="662">
        <v>631</v>
      </c>
      <c r="G215" s="663" t="s">
        <v>21</v>
      </c>
      <c r="H215" s="664">
        <v>33.200000000000003</v>
      </c>
      <c r="I215" s="663">
        <f>I216</f>
        <v>489</v>
      </c>
      <c r="J215" s="706">
        <f>J216+J217</f>
        <v>417</v>
      </c>
      <c r="K215" s="706">
        <f>K216+K217</f>
        <v>377</v>
      </c>
      <c r="L215" s="706">
        <f>L216+L217</f>
        <v>377</v>
      </c>
      <c r="M215" s="708">
        <f>M216+M217</f>
        <v>377</v>
      </c>
    </row>
    <row r="216" spans="2:14" x14ac:dyDescent="0.25">
      <c r="B216" s="704"/>
      <c r="C216" s="626"/>
      <c r="D216" s="626"/>
      <c r="E216" s="705" t="s">
        <v>342</v>
      </c>
      <c r="F216" s="666">
        <v>631001</v>
      </c>
      <c r="G216" s="95" t="s">
        <v>23</v>
      </c>
      <c r="H216" s="667">
        <v>33.200000000000003</v>
      </c>
      <c r="I216" s="156">
        <v>489</v>
      </c>
      <c r="J216" s="880">
        <v>377</v>
      </c>
      <c r="K216" s="880">
        <v>377</v>
      </c>
      <c r="L216" s="880">
        <v>377</v>
      </c>
      <c r="M216" s="808">
        <v>377</v>
      </c>
    </row>
    <row r="217" spans="2:14" x14ac:dyDescent="0.25">
      <c r="B217" s="704"/>
      <c r="C217" s="626"/>
      <c r="D217" s="626"/>
      <c r="E217" s="705"/>
      <c r="F217" s="715">
        <v>631001</v>
      </c>
      <c r="G217" s="716" t="s">
        <v>23</v>
      </c>
      <c r="H217" s="718">
        <v>0</v>
      </c>
      <c r="I217" s="881">
        <v>0</v>
      </c>
      <c r="J217" s="717">
        <v>40</v>
      </c>
      <c r="K217" s="717">
        <v>0</v>
      </c>
      <c r="L217" s="717">
        <v>0</v>
      </c>
      <c r="M217" s="719">
        <v>0</v>
      </c>
    </row>
    <row r="218" spans="2:14" x14ac:dyDescent="0.25">
      <c r="B218" s="704"/>
      <c r="C218" s="626"/>
      <c r="D218" s="626"/>
      <c r="E218" s="705"/>
      <c r="F218" s="662">
        <v>632</v>
      </c>
      <c r="G218" s="663" t="s">
        <v>314</v>
      </c>
      <c r="H218" s="664">
        <v>20091.310000000001</v>
      </c>
      <c r="I218" s="664">
        <f>I219+I220+I221+I222+I223+I224+I225</f>
        <v>20736</v>
      </c>
      <c r="J218" s="664">
        <f>J219+J220+J221+J222+J223+J224+J225</f>
        <v>20299</v>
      </c>
      <c r="K218" s="664">
        <f>K219+K220+K221+K222+K223+K224+K225</f>
        <v>13277</v>
      </c>
      <c r="L218" s="664">
        <f>L219+L220+L221+L222+L223+L224+L225</f>
        <v>13277</v>
      </c>
      <c r="M218" s="663">
        <f>M219+M220+M221+M222+M223+M224+M225</f>
        <v>13277</v>
      </c>
    </row>
    <row r="219" spans="2:14" x14ac:dyDescent="0.25">
      <c r="B219" s="704"/>
      <c r="C219" s="626"/>
      <c r="D219" s="626"/>
      <c r="E219" s="705" t="s">
        <v>342</v>
      </c>
      <c r="F219" s="666">
        <v>632001</v>
      </c>
      <c r="G219" s="95" t="s">
        <v>25</v>
      </c>
      <c r="H219" s="667">
        <v>7047.35</v>
      </c>
      <c r="I219" s="95">
        <v>9023</v>
      </c>
      <c r="J219" s="707">
        <v>10201</v>
      </c>
      <c r="K219" s="707">
        <v>10201</v>
      </c>
      <c r="L219" s="707">
        <v>10201</v>
      </c>
      <c r="M219" s="709">
        <v>10201</v>
      </c>
    </row>
    <row r="220" spans="2:14" x14ac:dyDescent="0.25">
      <c r="B220" s="704"/>
      <c r="C220" s="626"/>
      <c r="D220" s="626"/>
      <c r="E220" s="705"/>
      <c r="F220" s="710">
        <v>632001</v>
      </c>
      <c r="G220" s="711" t="s">
        <v>344</v>
      </c>
      <c r="H220" s="713">
        <v>10398.65</v>
      </c>
      <c r="I220" s="711">
        <v>9010</v>
      </c>
      <c r="J220" s="712">
        <v>6610</v>
      </c>
      <c r="K220" s="717">
        <v>0</v>
      </c>
      <c r="L220" s="714">
        <v>0</v>
      </c>
      <c r="M220" s="714">
        <v>0</v>
      </c>
    </row>
    <row r="221" spans="2:14" x14ac:dyDescent="0.25">
      <c r="B221" s="704"/>
      <c r="C221" s="626"/>
      <c r="D221" s="626"/>
      <c r="E221" s="705"/>
      <c r="F221" s="666">
        <v>632002</v>
      </c>
      <c r="G221" s="95" t="s">
        <v>26</v>
      </c>
      <c r="H221" s="667">
        <v>824.37</v>
      </c>
      <c r="I221" s="95">
        <v>1158</v>
      </c>
      <c r="J221" s="707">
        <v>1272</v>
      </c>
      <c r="K221" s="707">
        <v>1272</v>
      </c>
      <c r="L221" s="707">
        <v>1272</v>
      </c>
      <c r="M221" s="709">
        <v>1272</v>
      </c>
    </row>
    <row r="222" spans="2:14" x14ac:dyDescent="0.25">
      <c r="B222" s="704"/>
      <c r="C222" s="626"/>
      <c r="D222" s="626"/>
      <c r="E222" s="705"/>
      <c r="F222" s="710">
        <v>632002</v>
      </c>
      <c r="G222" s="711" t="s">
        <v>345</v>
      </c>
      <c r="H222" s="713">
        <v>194.02</v>
      </c>
      <c r="I222" s="711">
        <v>218</v>
      </c>
      <c r="J222" s="712">
        <v>247</v>
      </c>
      <c r="K222" s="717">
        <v>0</v>
      </c>
      <c r="L222" s="714">
        <v>0</v>
      </c>
      <c r="M222" s="714">
        <v>0</v>
      </c>
    </row>
    <row r="223" spans="2:14" x14ac:dyDescent="0.25">
      <c r="B223" s="704"/>
      <c r="C223" s="626"/>
      <c r="D223" s="626"/>
      <c r="E223" s="705"/>
      <c r="F223" s="666">
        <v>632003</v>
      </c>
      <c r="G223" s="95" t="s">
        <v>318</v>
      </c>
      <c r="H223" s="667">
        <v>740.83</v>
      </c>
      <c r="I223" s="95">
        <v>897</v>
      </c>
      <c r="J223" s="707">
        <v>1061</v>
      </c>
      <c r="K223" s="707">
        <v>1061</v>
      </c>
      <c r="L223" s="707">
        <v>1061</v>
      </c>
      <c r="M223" s="709">
        <v>1061</v>
      </c>
    </row>
    <row r="224" spans="2:14" x14ac:dyDescent="0.25">
      <c r="B224" s="704"/>
      <c r="C224" s="626"/>
      <c r="D224" s="626"/>
      <c r="E224" s="705"/>
      <c r="F224" s="710">
        <v>632003</v>
      </c>
      <c r="G224" s="711" t="s">
        <v>318</v>
      </c>
      <c r="H224" s="713">
        <v>183.84</v>
      </c>
      <c r="I224" s="711">
        <v>366</v>
      </c>
      <c r="J224" s="712">
        <v>165</v>
      </c>
      <c r="K224" s="717">
        <v>0</v>
      </c>
      <c r="L224" s="717">
        <v>0</v>
      </c>
      <c r="M224" s="719">
        <v>0</v>
      </c>
    </row>
    <row r="225" spans="2:13" x14ac:dyDescent="0.25">
      <c r="B225" s="704"/>
      <c r="C225" s="626"/>
      <c r="D225" s="626"/>
      <c r="E225" s="705"/>
      <c r="F225" s="666">
        <v>632004</v>
      </c>
      <c r="G225" s="95" t="s">
        <v>319</v>
      </c>
      <c r="H225" s="667">
        <v>702.25</v>
      </c>
      <c r="I225" s="95">
        <v>64</v>
      </c>
      <c r="J225" s="707">
        <v>743</v>
      </c>
      <c r="K225" s="707">
        <v>743</v>
      </c>
      <c r="L225" s="707">
        <v>743</v>
      </c>
      <c r="M225" s="709">
        <v>743</v>
      </c>
    </row>
    <row r="226" spans="2:13" x14ac:dyDescent="0.25">
      <c r="B226" s="704"/>
      <c r="C226" s="626"/>
      <c r="D226" s="626"/>
      <c r="E226" s="705" t="s">
        <v>342</v>
      </c>
      <c r="F226" s="662">
        <v>633</v>
      </c>
      <c r="G226" s="663" t="s">
        <v>68</v>
      </c>
      <c r="H226" s="664">
        <v>35029.460000000006</v>
      </c>
      <c r="I226" s="664">
        <f>I227+I228+I229+I230+I231+I232+I233+I234+I235+I236+I237+I238+I239+I240+I241+I242+I243</f>
        <v>25371</v>
      </c>
      <c r="J226" s="664">
        <f>J227+J228+J229+J230+J231+J232+J233+J234+J235+J236+J237+J238+J239+J240+J241+J242+J243</f>
        <v>30235</v>
      </c>
      <c r="K226" s="664">
        <f>K227+K228+K229+K230+K231+K232+K233+K234+K235+K236+K237+K238+K239+K240+K241+K242+K243</f>
        <v>21475</v>
      </c>
      <c r="L226" s="664">
        <f>L227+L228+L229+L230+L231+L232+L233+L234+L235+L236+L237+L238+L239+L240+L241+L242+L243</f>
        <v>21475</v>
      </c>
      <c r="M226" s="663">
        <f>M227+M228+M229+M230+M231+M232+M233+M234+M235+M236+M237+M238+M239+M240+M241+M242+M243</f>
        <v>21475</v>
      </c>
    </row>
    <row r="227" spans="2:13" x14ac:dyDescent="0.25">
      <c r="B227" s="704"/>
      <c r="C227" s="626"/>
      <c r="D227" s="626"/>
      <c r="E227" s="705"/>
      <c r="F227" s="666">
        <v>633001</v>
      </c>
      <c r="G227" s="95" t="s">
        <v>320</v>
      </c>
      <c r="H227" s="667">
        <v>3901.9</v>
      </c>
      <c r="I227" s="95">
        <v>3111</v>
      </c>
      <c r="J227" s="707">
        <v>4961</v>
      </c>
      <c r="K227" s="707">
        <v>4961</v>
      </c>
      <c r="L227" s="707">
        <v>4961</v>
      </c>
      <c r="M227" s="709">
        <v>4961</v>
      </c>
    </row>
    <row r="228" spans="2:13" x14ac:dyDescent="0.25">
      <c r="B228" s="704"/>
      <c r="C228" s="626"/>
      <c r="D228" s="626"/>
      <c r="E228" s="705"/>
      <c r="F228" s="710">
        <v>633001</v>
      </c>
      <c r="G228" s="711" t="s">
        <v>320</v>
      </c>
      <c r="H228" s="713">
        <v>1870.5</v>
      </c>
      <c r="I228" s="711">
        <v>106</v>
      </c>
      <c r="J228" s="712">
        <v>577</v>
      </c>
      <c r="K228" s="717">
        <v>0</v>
      </c>
      <c r="L228" s="717">
        <v>0</v>
      </c>
      <c r="M228" s="719">
        <v>0</v>
      </c>
    </row>
    <row r="229" spans="2:13" x14ac:dyDescent="0.25">
      <c r="B229" s="704"/>
      <c r="C229" s="626"/>
      <c r="D229" s="626"/>
      <c r="E229" s="705"/>
      <c r="F229" s="710">
        <v>633002</v>
      </c>
      <c r="G229" s="711" t="s">
        <v>29</v>
      </c>
      <c r="H229" s="713">
        <v>3273.1</v>
      </c>
      <c r="I229" s="711">
        <v>0</v>
      </c>
      <c r="J229" s="712">
        <v>0</v>
      </c>
      <c r="K229" s="717">
        <v>0</v>
      </c>
      <c r="L229" s="717">
        <v>0</v>
      </c>
      <c r="M229" s="719">
        <v>0</v>
      </c>
    </row>
    <row r="230" spans="2:13" x14ac:dyDescent="0.25">
      <c r="B230" s="704"/>
      <c r="C230" s="626"/>
      <c r="D230" s="626"/>
      <c r="E230" s="705"/>
      <c r="F230" s="666">
        <v>633002</v>
      </c>
      <c r="G230" s="95" t="s">
        <v>29</v>
      </c>
      <c r="H230" s="667">
        <v>4970.7700000000004</v>
      </c>
      <c r="I230" s="95">
        <v>2849</v>
      </c>
      <c r="J230" s="707">
        <v>1103</v>
      </c>
      <c r="K230" s="707">
        <v>1103</v>
      </c>
      <c r="L230" s="707">
        <v>1103</v>
      </c>
      <c r="M230" s="709">
        <v>1103</v>
      </c>
    </row>
    <row r="231" spans="2:13" x14ac:dyDescent="0.25">
      <c r="B231" s="704"/>
      <c r="C231" s="626"/>
      <c r="D231" s="626"/>
      <c r="E231" s="705"/>
      <c r="F231" s="715">
        <v>633003</v>
      </c>
      <c r="G231" s="716" t="s">
        <v>432</v>
      </c>
      <c r="H231" s="718">
        <v>0</v>
      </c>
      <c r="I231" s="716">
        <v>0</v>
      </c>
      <c r="J231" s="717">
        <v>1864</v>
      </c>
      <c r="K231" s="717">
        <v>0</v>
      </c>
      <c r="L231" s="717">
        <v>0</v>
      </c>
      <c r="M231" s="719">
        <v>0</v>
      </c>
    </row>
    <row r="232" spans="2:13" x14ac:dyDescent="0.25">
      <c r="B232" s="704"/>
      <c r="C232" s="626"/>
      <c r="D232" s="626"/>
      <c r="E232" s="705"/>
      <c r="F232" s="666">
        <v>633004</v>
      </c>
      <c r="G232" s="95" t="s">
        <v>321</v>
      </c>
      <c r="H232" s="667">
        <v>904.11</v>
      </c>
      <c r="I232" s="95">
        <v>49</v>
      </c>
      <c r="J232" s="707">
        <v>3859</v>
      </c>
      <c r="K232" s="707">
        <v>3859</v>
      </c>
      <c r="L232" s="707">
        <v>3859</v>
      </c>
      <c r="M232" s="709">
        <v>3859</v>
      </c>
    </row>
    <row r="233" spans="2:13" x14ac:dyDescent="0.25">
      <c r="B233" s="704"/>
      <c r="C233" s="626"/>
      <c r="D233" s="626"/>
      <c r="E233" s="705"/>
      <c r="F233" s="710">
        <v>633004</v>
      </c>
      <c r="G233" s="711" t="s">
        <v>321</v>
      </c>
      <c r="H233" s="713">
        <v>5421</v>
      </c>
      <c r="I233" s="711">
        <v>239</v>
      </c>
      <c r="J233" s="712">
        <v>1090</v>
      </c>
      <c r="K233" s="717">
        <v>0</v>
      </c>
      <c r="L233" s="717">
        <v>0</v>
      </c>
      <c r="M233" s="719">
        <v>0</v>
      </c>
    </row>
    <row r="234" spans="2:13" x14ac:dyDescent="0.25">
      <c r="B234" s="704"/>
      <c r="C234" s="626"/>
      <c r="D234" s="626"/>
      <c r="E234" s="705"/>
      <c r="F234" s="710">
        <v>633005</v>
      </c>
      <c r="G234" s="711" t="s">
        <v>346</v>
      </c>
      <c r="H234" s="713">
        <v>504</v>
      </c>
      <c r="I234" s="711">
        <v>0</v>
      </c>
      <c r="J234" s="712">
        <v>0</v>
      </c>
      <c r="K234" s="717">
        <v>0</v>
      </c>
      <c r="L234" s="717">
        <v>0</v>
      </c>
      <c r="M234" s="719">
        <v>0</v>
      </c>
    </row>
    <row r="235" spans="2:13" x14ac:dyDescent="0.25">
      <c r="B235" s="704"/>
      <c r="C235" s="626"/>
      <c r="D235" s="626"/>
      <c r="E235" s="705"/>
      <c r="F235" s="666">
        <v>633006</v>
      </c>
      <c r="G235" s="95" t="s">
        <v>30</v>
      </c>
      <c r="H235" s="667">
        <v>4036.46</v>
      </c>
      <c r="I235" s="95">
        <v>12987</v>
      </c>
      <c r="J235" s="707">
        <v>5512</v>
      </c>
      <c r="K235" s="707">
        <v>5512</v>
      </c>
      <c r="L235" s="707">
        <v>5512</v>
      </c>
      <c r="M235" s="709">
        <v>5512</v>
      </c>
    </row>
    <row r="236" spans="2:13" x14ac:dyDescent="0.25">
      <c r="B236" s="704"/>
      <c r="C236" s="626"/>
      <c r="D236" s="626"/>
      <c r="E236" s="705"/>
      <c r="F236" s="710">
        <v>633006</v>
      </c>
      <c r="G236" s="711" t="s">
        <v>30</v>
      </c>
      <c r="H236" s="713">
        <v>1094.56</v>
      </c>
      <c r="I236" s="711">
        <v>702</v>
      </c>
      <c r="J236" s="712">
        <v>4366</v>
      </c>
      <c r="K236" s="717">
        <v>0</v>
      </c>
      <c r="L236" s="717">
        <v>0</v>
      </c>
      <c r="M236" s="719">
        <v>0</v>
      </c>
    </row>
    <row r="237" spans="2:13" x14ac:dyDescent="0.25">
      <c r="B237" s="704"/>
      <c r="C237" s="626"/>
      <c r="D237" s="626"/>
      <c r="E237" s="705"/>
      <c r="F237" s="666">
        <v>633009</v>
      </c>
      <c r="G237" s="95" t="s">
        <v>322</v>
      </c>
      <c r="H237" s="667">
        <v>1395.59</v>
      </c>
      <c r="I237" s="95">
        <v>3137</v>
      </c>
      <c r="J237" s="707">
        <v>4683</v>
      </c>
      <c r="K237" s="707">
        <v>4683</v>
      </c>
      <c r="L237" s="707">
        <v>4683</v>
      </c>
      <c r="M237" s="709">
        <v>4683</v>
      </c>
    </row>
    <row r="238" spans="2:13" x14ac:dyDescent="0.25">
      <c r="B238" s="704"/>
      <c r="C238" s="626"/>
      <c r="D238" s="626"/>
      <c r="E238" s="705"/>
      <c r="F238" s="710">
        <v>633009</v>
      </c>
      <c r="G238" s="711" t="s">
        <v>322</v>
      </c>
      <c r="H238" s="713">
        <v>3745.58</v>
      </c>
      <c r="I238" s="711">
        <v>961</v>
      </c>
      <c r="J238" s="712">
        <v>292</v>
      </c>
      <c r="K238" s="717">
        <v>0</v>
      </c>
      <c r="L238" s="717">
        <v>0</v>
      </c>
      <c r="M238" s="719">
        <v>0</v>
      </c>
    </row>
    <row r="239" spans="2:13" x14ac:dyDescent="0.25">
      <c r="B239" s="704"/>
      <c r="C239" s="626"/>
      <c r="D239" s="626"/>
      <c r="E239" s="705"/>
      <c r="F239" s="666">
        <v>633010</v>
      </c>
      <c r="G239" s="95" t="s">
        <v>323</v>
      </c>
      <c r="H239" s="667">
        <v>280.75</v>
      </c>
      <c r="I239" s="95">
        <v>274</v>
      </c>
      <c r="J239" s="707">
        <v>34</v>
      </c>
      <c r="K239" s="707">
        <v>34</v>
      </c>
      <c r="L239" s="707">
        <v>34</v>
      </c>
      <c r="M239" s="709">
        <v>34</v>
      </c>
    </row>
    <row r="240" spans="2:13" x14ac:dyDescent="0.25">
      <c r="B240" s="704"/>
      <c r="C240" s="626"/>
      <c r="D240" s="626"/>
      <c r="E240" s="705"/>
      <c r="F240" s="715">
        <v>633010</v>
      </c>
      <c r="G240" s="716" t="s">
        <v>323</v>
      </c>
      <c r="H240" s="718">
        <v>0</v>
      </c>
      <c r="I240" s="716">
        <v>0</v>
      </c>
      <c r="J240" s="717">
        <v>551</v>
      </c>
      <c r="K240" s="717">
        <v>0</v>
      </c>
      <c r="L240" s="717">
        <v>0</v>
      </c>
      <c r="M240" s="719">
        <v>0</v>
      </c>
    </row>
    <row r="241" spans="2:14" x14ac:dyDescent="0.25">
      <c r="B241" s="704"/>
      <c r="C241" s="626"/>
      <c r="D241" s="626"/>
      <c r="E241" s="705"/>
      <c r="F241" s="666">
        <v>633013</v>
      </c>
      <c r="G241" s="95" t="s">
        <v>338</v>
      </c>
      <c r="H241" s="667">
        <v>3346.35</v>
      </c>
      <c r="I241" s="95">
        <v>808</v>
      </c>
      <c r="J241" s="707">
        <v>661</v>
      </c>
      <c r="K241" s="707">
        <v>661</v>
      </c>
      <c r="L241" s="707">
        <v>661</v>
      </c>
      <c r="M241" s="709">
        <v>661</v>
      </c>
    </row>
    <row r="242" spans="2:14" x14ac:dyDescent="0.25">
      <c r="B242" s="704"/>
      <c r="C242" s="626"/>
      <c r="D242" s="626"/>
      <c r="E242" s="705"/>
      <c r="F242" s="666">
        <v>633015</v>
      </c>
      <c r="G242" s="95" t="s">
        <v>347</v>
      </c>
      <c r="H242" s="667">
        <v>284.79000000000002</v>
      </c>
      <c r="I242" s="95">
        <v>93</v>
      </c>
      <c r="J242" s="707">
        <v>662</v>
      </c>
      <c r="K242" s="707">
        <v>662</v>
      </c>
      <c r="L242" s="707">
        <v>662</v>
      </c>
      <c r="M242" s="709">
        <v>662</v>
      </c>
    </row>
    <row r="243" spans="2:14" x14ac:dyDescent="0.25">
      <c r="B243" s="704"/>
      <c r="C243" s="626"/>
      <c r="D243" s="626"/>
      <c r="E243" s="705"/>
      <c r="F243" s="715">
        <v>633015</v>
      </c>
      <c r="G243" s="716" t="s">
        <v>348</v>
      </c>
      <c r="H243" s="718">
        <v>0</v>
      </c>
      <c r="I243" s="718">
        <v>55</v>
      </c>
      <c r="J243" s="717">
        <v>20</v>
      </c>
      <c r="K243" s="717">
        <v>0</v>
      </c>
      <c r="L243" s="717">
        <v>0</v>
      </c>
      <c r="M243" s="719">
        <v>0</v>
      </c>
    </row>
    <row r="244" spans="2:14" x14ac:dyDescent="0.25">
      <c r="B244" s="704"/>
      <c r="C244" s="626"/>
      <c r="D244" s="626"/>
      <c r="E244" s="705" t="s">
        <v>342</v>
      </c>
      <c r="F244" s="662">
        <v>634</v>
      </c>
      <c r="G244" s="663" t="s">
        <v>217</v>
      </c>
      <c r="H244" s="664">
        <f t="shared" ref="H244:M244" si="17">H245</f>
        <v>0</v>
      </c>
      <c r="I244" s="664">
        <f t="shared" si="17"/>
        <v>219</v>
      </c>
      <c r="J244" s="664">
        <f t="shared" si="17"/>
        <v>0</v>
      </c>
      <c r="K244" s="664">
        <f t="shared" si="17"/>
        <v>0</v>
      </c>
      <c r="L244" s="664">
        <f t="shared" si="17"/>
        <v>0</v>
      </c>
      <c r="M244" s="664">
        <f t="shared" si="17"/>
        <v>0</v>
      </c>
    </row>
    <row r="245" spans="2:14" x14ac:dyDescent="0.25">
      <c r="B245" s="704"/>
      <c r="C245" s="626"/>
      <c r="D245" s="626"/>
      <c r="E245" s="705"/>
      <c r="F245" s="666">
        <v>634004</v>
      </c>
      <c r="G245" s="95" t="s">
        <v>433</v>
      </c>
      <c r="H245" s="667">
        <v>0</v>
      </c>
      <c r="I245" s="667">
        <v>219</v>
      </c>
      <c r="J245" s="707">
        <v>0</v>
      </c>
      <c r="K245" s="707">
        <v>0</v>
      </c>
      <c r="L245" s="707">
        <v>0</v>
      </c>
      <c r="M245" s="709">
        <v>0</v>
      </c>
      <c r="N245" s="882"/>
    </row>
    <row r="246" spans="2:14" x14ac:dyDescent="0.25">
      <c r="B246" s="704"/>
      <c r="C246" s="626"/>
      <c r="D246" s="626"/>
      <c r="E246" s="705" t="s">
        <v>342</v>
      </c>
      <c r="F246" s="662">
        <v>635</v>
      </c>
      <c r="G246" s="663" t="s">
        <v>324</v>
      </c>
      <c r="H246" s="664">
        <v>5725.59</v>
      </c>
      <c r="I246" s="664">
        <f>I247+I248+I249+I250+I251</f>
        <v>7761</v>
      </c>
      <c r="J246" s="664">
        <f>J247+J248+J249+J250+J251</f>
        <v>5416</v>
      </c>
      <c r="K246" s="664">
        <f>K247+K248+K249+K250+K251</f>
        <v>3969</v>
      </c>
      <c r="L246" s="664">
        <f>L247+L248+L249+L250+L251</f>
        <v>3969</v>
      </c>
      <c r="M246" s="663">
        <f>M247+M248+M249+M250+M251</f>
        <v>3969</v>
      </c>
    </row>
    <row r="247" spans="2:14" x14ac:dyDescent="0.25">
      <c r="B247" s="720"/>
      <c r="C247" s="721"/>
      <c r="D247" s="721"/>
      <c r="E247" s="722"/>
      <c r="F247" s="666">
        <v>635001</v>
      </c>
      <c r="G247" s="95" t="s">
        <v>320</v>
      </c>
      <c r="H247" s="667">
        <v>57.5</v>
      </c>
      <c r="I247" s="675">
        <v>126</v>
      </c>
      <c r="J247" s="675">
        <v>552</v>
      </c>
      <c r="K247" s="675">
        <v>552</v>
      </c>
      <c r="L247" s="675">
        <v>552</v>
      </c>
      <c r="M247" s="95">
        <v>552</v>
      </c>
    </row>
    <row r="248" spans="2:14" x14ac:dyDescent="0.25">
      <c r="B248" s="720"/>
      <c r="C248" s="721"/>
      <c r="D248" s="721"/>
      <c r="E248" s="722"/>
      <c r="F248" s="666">
        <v>635002</v>
      </c>
      <c r="G248" s="95" t="s">
        <v>29</v>
      </c>
      <c r="H248" s="667">
        <v>222.72</v>
      </c>
      <c r="I248" s="675">
        <v>188</v>
      </c>
      <c r="J248" s="675">
        <v>551</v>
      </c>
      <c r="K248" s="675">
        <v>551</v>
      </c>
      <c r="L248" s="675">
        <v>551</v>
      </c>
      <c r="M248" s="95">
        <v>551</v>
      </c>
    </row>
    <row r="249" spans="2:14" x14ac:dyDescent="0.25">
      <c r="B249" s="720"/>
      <c r="C249" s="721"/>
      <c r="D249" s="721"/>
      <c r="E249" s="722"/>
      <c r="F249" s="666">
        <v>635004</v>
      </c>
      <c r="G249" s="95" t="s">
        <v>321</v>
      </c>
      <c r="H249" s="667">
        <v>846.05</v>
      </c>
      <c r="I249" s="691">
        <v>2983</v>
      </c>
      <c r="J249" s="723">
        <v>1433</v>
      </c>
      <c r="K249" s="723">
        <v>1433</v>
      </c>
      <c r="L249" s="723">
        <v>1433</v>
      </c>
      <c r="M249" s="709">
        <v>1433</v>
      </c>
    </row>
    <row r="250" spans="2:14" x14ac:dyDescent="0.25">
      <c r="B250" s="720"/>
      <c r="C250" s="721"/>
      <c r="D250" s="721"/>
      <c r="E250" s="722"/>
      <c r="F250" s="666">
        <v>635006</v>
      </c>
      <c r="G250" s="95" t="s">
        <v>47</v>
      </c>
      <c r="H250" s="667">
        <v>4391.53</v>
      </c>
      <c r="I250" s="691">
        <v>4129</v>
      </c>
      <c r="J250" s="723">
        <v>1433</v>
      </c>
      <c r="K250" s="723">
        <v>1433</v>
      </c>
      <c r="L250" s="723">
        <v>1433</v>
      </c>
      <c r="M250" s="709">
        <v>1433</v>
      </c>
    </row>
    <row r="251" spans="2:14" x14ac:dyDescent="0.25">
      <c r="B251" s="720"/>
      <c r="C251" s="721"/>
      <c r="D251" s="721"/>
      <c r="E251" s="722"/>
      <c r="F251" s="724">
        <v>635006</v>
      </c>
      <c r="G251" s="725" t="s">
        <v>47</v>
      </c>
      <c r="H251" s="713">
        <v>207.79</v>
      </c>
      <c r="I251" s="727">
        <v>335</v>
      </c>
      <c r="J251" s="726">
        <v>1447</v>
      </c>
      <c r="K251" s="733">
        <v>0</v>
      </c>
      <c r="L251" s="719">
        <v>0</v>
      </c>
      <c r="M251" s="719">
        <v>0</v>
      </c>
    </row>
    <row r="252" spans="2:14" x14ac:dyDescent="0.25">
      <c r="B252" s="720"/>
      <c r="C252" s="721"/>
      <c r="D252" s="721"/>
      <c r="E252" s="705" t="s">
        <v>342</v>
      </c>
      <c r="F252" s="728">
        <v>637</v>
      </c>
      <c r="G252" s="729" t="s">
        <v>49</v>
      </c>
      <c r="H252" s="664">
        <v>15876.820000000002</v>
      </c>
      <c r="I252" s="664">
        <f>I253+I254+I255+I256+I257+I258+I259+I260+I261+I262+I263+I264+I265+I266+I267+I268</f>
        <v>18251</v>
      </c>
      <c r="J252" s="664">
        <f>J253+J254+J255+J256+J257+J258+J259+J260+J261+J262+J263+J264+J265+J266+J267+J268</f>
        <v>19460</v>
      </c>
      <c r="K252" s="664">
        <f>K253+K254+K255+K256+K257+K258+K259+K260+K261+K262+K263+K264+K265+K266+K267+K268</f>
        <v>18788</v>
      </c>
      <c r="L252" s="664">
        <f>L253+L254+L255+L256+L257+L258+L259+L260+L261+L262+L263+L264+L265+L266+L267+L268</f>
        <v>18788</v>
      </c>
      <c r="M252" s="663">
        <f>M253+M254+M255+M256+M257+M258+M259+M260+M261+M262+M263+M264+M265+M266+M267+M268</f>
        <v>18788</v>
      </c>
    </row>
    <row r="253" spans="2:14" x14ac:dyDescent="0.25">
      <c r="B253" s="720"/>
      <c r="C253" s="721"/>
      <c r="D253" s="721"/>
      <c r="E253" s="722"/>
      <c r="F253" s="690">
        <v>637001</v>
      </c>
      <c r="G253" s="691" t="s">
        <v>339</v>
      </c>
      <c r="H253" s="667">
        <v>240.2</v>
      </c>
      <c r="I253" s="691">
        <v>1265</v>
      </c>
      <c r="J253" s="723">
        <v>553</v>
      </c>
      <c r="K253" s="723">
        <v>553</v>
      </c>
      <c r="L253" s="723">
        <v>553</v>
      </c>
      <c r="M253" s="709">
        <v>553</v>
      </c>
    </row>
    <row r="254" spans="2:14" x14ac:dyDescent="0.25">
      <c r="B254" s="720"/>
      <c r="C254" s="721"/>
      <c r="D254" s="721"/>
      <c r="E254" s="722"/>
      <c r="F254" s="730">
        <v>637001</v>
      </c>
      <c r="G254" s="725" t="s">
        <v>339</v>
      </c>
      <c r="H254" s="713">
        <v>132.5</v>
      </c>
      <c r="I254" s="725">
        <v>620</v>
      </c>
      <c r="J254" s="726">
        <v>93</v>
      </c>
      <c r="K254" s="733">
        <v>0</v>
      </c>
      <c r="L254" s="733">
        <v>0</v>
      </c>
      <c r="M254" s="719">
        <v>0</v>
      </c>
    </row>
    <row r="255" spans="2:14" x14ac:dyDescent="0.25">
      <c r="B255" s="720"/>
      <c r="C255" s="721"/>
      <c r="D255" s="721"/>
      <c r="E255" s="722"/>
      <c r="F255" s="680">
        <v>637004</v>
      </c>
      <c r="G255" s="95" t="s">
        <v>53</v>
      </c>
      <c r="H255" s="667">
        <v>2732.78</v>
      </c>
      <c r="I255" s="691">
        <v>4725</v>
      </c>
      <c r="J255" s="723">
        <v>6614</v>
      </c>
      <c r="K255" s="723">
        <v>6614</v>
      </c>
      <c r="L255" s="723">
        <v>6614</v>
      </c>
      <c r="M255" s="709">
        <v>6614</v>
      </c>
    </row>
    <row r="256" spans="2:14" x14ac:dyDescent="0.25">
      <c r="B256" s="720"/>
      <c r="C256" s="721"/>
      <c r="D256" s="721"/>
      <c r="E256" s="722"/>
      <c r="F256" s="731">
        <v>637004</v>
      </c>
      <c r="G256" s="711" t="s">
        <v>53</v>
      </c>
      <c r="H256" s="713">
        <v>2684</v>
      </c>
      <c r="I256" s="725">
        <v>2298</v>
      </c>
      <c r="J256" s="726">
        <v>429</v>
      </c>
      <c r="K256" s="733">
        <v>0</v>
      </c>
      <c r="L256" s="733">
        <v>0</v>
      </c>
      <c r="M256" s="719">
        <v>0</v>
      </c>
    </row>
    <row r="257" spans="2:15" x14ac:dyDescent="0.25">
      <c r="B257" s="720"/>
      <c r="C257" s="721"/>
      <c r="D257" s="721"/>
      <c r="E257" s="722"/>
      <c r="F257" s="680">
        <v>637005</v>
      </c>
      <c r="G257" s="95" t="s">
        <v>340</v>
      </c>
      <c r="H257" s="667">
        <v>1145.19</v>
      </c>
      <c r="I257" s="691">
        <v>360</v>
      </c>
      <c r="J257" s="723">
        <v>1588</v>
      </c>
      <c r="K257" s="723">
        <v>1588</v>
      </c>
      <c r="L257" s="723">
        <v>1588</v>
      </c>
      <c r="M257" s="709">
        <v>1588</v>
      </c>
      <c r="O257" s="4" t="s">
        <v>349</v>
      </c>
    </row>
    <row r="258" spans="2:15" x14ac:dyDescent="0.25">
      <c r="B258" s="720"/>
      <c r="C258" s="721"/>
      <c r="D258" s="721"/>
      <c r="E258" s="722"/>
      <c r="F258" s="731">
        <v>637005</v>
      </c>
      <c r="G258" s="711" t="s">
        <v>340</v>
      </c>
      <c r="H258" s="713">
        <v>855.94</v>
      </c>
      <c r="I258" s="725">
        <v>128</v>
      </c>
      <c r="J258" s="726">
        <v>85</v>
      </c>
      <c r="K258" s="733">
        <v>0</v>
      </c>
      <c r="L258" s="733">
        <v>0</v>
      </c>
      <c r="M258" s="719">
        <v>0</v>
      </c>
      <c r="O258" s="4"/>
    </row>
    <row r="259" spans="2:15" x14ac:dyDescent="0.25">
      <c r="B259" s="720"/>
      <c r="C259" s="721"/>
      <c r="D259" s="721"/>
      <c r="E259" s="722"/>
      <c r="F259" s="680">
        <v>637006</v>
      </c>
      <c r="G259" s="95" t="s">
        <v>325</v>
      </c>
      <c r="H259" s="667">
        <v>0</v>
      </c>
      <c r="I259" s="691">
        <v>75</v>
      </c>
      <c r="J259" s="723">
        <v>221</v>
      </c>
      <c r="K259" s="723">
        <v>221</v>
      </c>
      <c r="L259" s="723">
        <v>221</v>
      </c>
      <c r="M259" s="709">
        <v>221</v>
      </c>
    </row>
    <row r="260" spans="2:15" x14ac:dyDescent="0.25">
      <c r="B260" s="720"/>
      <c r="C260" s="721"/>
      <c r="D260" s="721"/>
      <c r="E260" s="722"/>
      <c r="F260" s="732">
        <v>637006</v>
      </c>
      <c r="G260" s="716" t="s">
        <v>325</v>
      </c>
      <c r="H260" s="718">
        <v>0</v>
      </c>
      <c r="I260" s="734">
        <v>28</v>
      </c>
      <c r="J260" s="733">
        <v>65</v>
      </c>
      <c r="K260" s="733">
        <v>0</v>
      </c>
      <c r="L260" s="733">
        <v>0</v>
      </c>
      <c r="M260" s="719">
        <v>0</v>
      </c>
    </row>
    <row r="261" spans="2:15" x14ac:dyDescent="0.25">
      <c r="B261" s="720"/>
      <c r="C261" s="721"/>
      <c r="D261" s="721"/>
      <c r="E261" s="722"/>
      <c r="F261" s="680">
        <v>637012</v>
      </c>
      <c r="G261" s="95" t="s">
        <v>55</v>
      </c>
      <c r="H261" s="667">
        <v>846.74</v>
      </c>
      <c r="I261" s="691">
        <v>765</v>
      </c>
      <c r="J261" s="723">
        <v>771</v>
      </c>
      <c r="K261" s="723">
        <v>771</v>
      </c>
      <c r="L261" s="723">
        <v>771</v>
      </c>
      <c r="M261" s="709">
        <v>771</v>
      </c>
    </row>
    <row r="262" spans="2:15" x14ac:dyDescent="0.25">
      <c r="B262" s="720"/>
      <c r="C262" s="721"/>
      <c r="D262" s="721"/>
      <c r="E262" s="722"/>
      <c r="F262" s="680">
        <v>637014</v>
      </c>
      <c r="G262" s="95" t="s">
        <v>56</v>
      </c>
      <c r="H262" s="667">
        <v>3522.78</v>
      </c>
      <c r="I262" s="691">
        <v>3675</v>
      </c>
      <c r="J262" s="723">
        <v>4410</v>
      </c>
      <c r="K262" s="723">
        <v>4410</v>
      </c>
      <c r="L262" s="723">
        <v>4410</v>
      </c>
      <c r="M262" s="709">
        <v>4410</v>
      </c>
    </row>
    <row r="263" spans="2:15" x14ac:dyDescent="0.25">
      <c r="B263" s="720"/>
      <c r="C263" s="721"/>
      <c r="D263" s="721"/>
      <c r="E263" s="722"/>
      <c r="F263" s="680">
        <v>637015</v>
      </c>
      <c r="G263" s="95" t="s">
        <v>57</v>
      </c>
      <c r="H263" s="667">
        <v>847.09</v>
      </c>
      <c r="I263" s="691">
        <v>595</v>
      </c>
      <c r="J263" s="723">
        <v>1103</v>
      </c>
      <c r="K263" s="723">
        <v>1103</v>
      </c>
      <c r="L263" s="723">
        <v>1103</v>
      </c>
      <c r="M263" s="709">
        <v>1103</v>
      </c>
    </row>
    <row r="264" spans="2:15" x14ac:dyDescent="0.25">
      <c r="B264" s="720"/>
      <c r="C264" s="721"/>
      <c r="D264" s="721"/>
      <c r="E264" s="722"/>
      <c r="F264" s="731">
        <v>637015</v>
      </c>
      <c r="G264" s="711" t="s">
        <v>326</v>
      </c>
      <c r="H264" s="713">
        <v>34</v>
      </c>
      <c r="I264" s="725">
        <v>34</v>
      </c>
      <c r="J264" s="726">
        <v>0</v>
      </c>
      <c r="K264" s="733">
        <v>0</v>
      </c>
      <c r="L264" s="733">
        <v>0</v>
      </c>
      <c r="M264" s="719">
        <v>0</v>
      </c>
    </row>
    <row r="265" spans="2:15" x14ac:dyDescent="0.25">
      <c r="B265" s="720"/>
      <c r="C265" s="721"/>
      <c r="D265" s="721"/>
      <c r="E265" s="722"/>
      <c r="F265" s="680">
        <v>637016</v>
      </c>
      <c r="G265" s="95" t="s">
        <v>58</v>
      </c>
      <c r="H265" s="667">
        <v>1790.18</v>
      </c>
      <c r="I265" s="691">
        <v>2002</v>
      </c>
      <c r="J265" s="723">
        <v>1764</v>
      </c>
      <c r="K265" s="723">
        <v>1764</v>
      </c>
      <c r="L265" s="723">
        <v>1764</v>
      </c>
      <c r="M265" s="709">
        <v>1764</v>
      </c>
      <c r="N265" s="4" t="s">
        <v>305</v>
      </c>
    </row>
    <row r="266" spans="2:15" x14ac:dyDescent="0.25">
      <c r="B266" s="720"/>
      <c r="C266" s="721"/>
      <c r="D266" s="721"/>
      <c r="E266" s="722"/>
      <c r="F266" s="690">
        <v>637027</v>
      </c>
      <c r="G266" s="691" t="s">
        <v>350</v>
      </c>
      <c r="H266" s="667">
        <v>1045.42</v>
      </c>
      <c r="I266" s="691">
        <v>1681</v>
      </c>
      <c r="J266" s="723">
        <v>1764</v>
      </c>
      <c r="K266" s="723">
        <v>1764</v>
      </c>
      <c r="L266" s="723">
        <v>1764</v>
      </c>
      <c r="M266" s="709">
        <v>1764</v>
      </c>
      <c r="N266" s="4"/>
    </row>
    <row r="267" spans="2:15" x14ac:dyDescent="0.25">
      <c r="B267" s="720"/>
      <c r="C267" s="721"/>
      <c r="D267" s="721"/>
      <c r="E267" s="722"/>
      <c r="F267" s="690">
        <v>637030</v>
      </c>
      <c r="G267" s="691" t="s">
        <v>351</v>
      </c>
      <c r="H267" s="667">
        <v>0</v>
      </c>
      <c r="I267" s="691">
        <v>0</v>
      </c>
      <c r="J267" s="723">
        <v>0</v>
      </c>
      <c r="K267" s="723">
        <v>0</v>
      </c>
      <c r="L267" s="723">
        <v>0</v>
      </c>
      <c r="M267" s="709">
        <v>0</v>
      </c>
      <c r="N267" s="4"/>
    </row>
    <row r="268" spans="2:15" x14ac:dyDescent="0.25">
      <c r="B268" s="720"/>
      <c r="C268" s="721"/>
      <c r="D268" s="721"/>
      <c r="E268" s="735" t="s">
        <v>342</v>
      </c>
      <c r="F268" s="736">
        <v>637</v>
      </c>
      <c r="G268" s="737" t="s">
        <v>352</v>
      </c>
      <c r="H268" s="738">
        <v>0</v>
      </c>
      <c r="I268" s="739">
        <v>0</v>
      </c>
      <c r="J268" s="740">
        <v>0</v>
      </c>
      <c r="K268" s="740">
        <v>0</v>
      </c>
      <c r="L268" s="741">
        <v>0</v>
      </c>
      <c r="M268" s="741">
        <v>0</v>
      </c>
    </row>
    <row r="269" spans="2:15" x14ac:dyDescent="0.25">
      <c r="B269" s="720"/>
      <c r="C269" s="721"/>
      <c r="D269" s="721"/>
      <c r="E269" s="705" t="s">
        <v>342</v>
      </c>
      <c r="F269" s="679">
        <v>642</v>
      </c>
      <c r="G269" s="663" t="s">
        <v>327</v>
      </c>
      <c r="H269" s="664">
        <v>4099.92</v>
      </c>
      <c r="I269" s="663">
        <f>I270+I271</f>
        <v>713</v>
      </c>
      <c r="J269" s="706">
        <f>J270+J271</f>
        <v>411</v>
      </c>
      <c r="K269" s="706">
        <f>K270+K271</f>
        <v>0</v>
      </c>
      <c r="L269" s="706">
        <f>L270+L271</f>
        <v>0</v>
      </c>
      <c r="M269" s="708">
        <f>M270+M271</f>
        <v>0</v>
      </c>
    </row>
    <row r="270" spans="2:15" x14ac:dyDescent="0.25">
      <c r="B270" s="720"/>
      <c r="C270" s="721"/>
      <c r="D270" s="721"/>
      <c r="E270" s="705"/>
      <c r="F270" s="680">
        <v>642013</v>
      </c>
      <c r="G270" s="742" t="s">
        <v>328</v>
      </c>
      <c r="H270" s="743">
        <v>3572</v>
      </c>
      <c r="I270" s="883">
        <v>0</v>
      </c>
      <c r="J270" s="707">
        <v>0</v>
      </c>
      <c r="K270" s="707">
        <v>0</v>
      </c>
      <c r="L270" s="709">
        <v>0</v>
      </c>
      <c r="M270" s="709">
        <v>0</v>
      </c>
    </row>
    <row r="271" spans="2:15" x14ac:dyDescent="0.25">
      <c r="B271" s="720"/>
      <c r="C271" s="721"/>
      <c r="D271" s="721"/>
      <c r="E271" s="705"/>
      <c r="F271" s="680">
        <v>642015</v>
      </c>
      <c r="G271" s="697" t="s">
        <v>329</v>
      </c>
      <c r="H271" s="744">
        <v>527.91999999999996</v>
      </c>
      <c r="I271" s="884">
        <v>713</v>
      </c>
      <c r="J271" s="880">
        <v>411</v>
      </c>
      <c r="K271" s="880">
        <v>0</v>
      </c>
      <c r="L271" s="808">
        <v>0</v>
      </c>
      <c r="M271" s="808">
        <v>0</v>
      </c>
    </row>
    <row r="272" spans="2:15" x14ac:dyDescent="0.25">
      <c r="B272" s="745"/>
      <c r="C272" s="685">
        <v>3</v>
      </c>
      <c r="D272" s="685"/>
      <c r="E272" s="746"/>
      <c r="F272" s="1037" t="s">
        <v>353</v>
      </c>
      <c r="G272" s="1038"/>
      <c r="H272" s="655">
        <v>4557</v>
      </c>
      <c r="I272" s="689">
        <v>4340</v>
      </c>
      <c r="J272" s="688">
        <f>J273+J274+J275</f>
        <v>4557</v>
      </c>
      <c r="K272" s="688">
        <f>K273+K274+K275</f>
        <v>4557</v>
      </c>
      <c r="L272" s="688">
        <f>L273+L274+L275</f>
        <v>4557</v>
      </c>
      <c r="M272" s="655">
        <f>M273+M274+M275</f>
        <v>4557</v>
      </c>
    </row>
    <row r="273" spans="2:13" x14ac:dyDescent="0.25">
      <c r="B273" s="704"/>
      <c r="C273" s="626"/>
      <c r="D273" s="626"/>
      <c r="E273" s="747"/>
      <c r="F273" s="679">
        <v>610</v>
      </c>
      <c r="G273" s="663" t="s">
        <v>302</v>
      </c>
      <c r="H273" s="885">
        <v>1500</v>
      </c>
      <c r="I273" s="95">
        <v>1500</v>
      </c>
      <c r="J273" s="707">
        <v>1500</v>
      </c>
      <c r="K273" s="707">
        <v>1500</v>
      </c>
      <c r="L273" s="707">
        <v>1500</v>
      </c>
      <c r="M273" s="709">
        <v>1500</v>
      </c>
    </row>
    <row r="274" spans="2:13" x14ac:dyDescent="0.25">
      <c r="B274" s="704"/>
      <c r="C274" s="626"/>
      <c r="D274" s="626"/>
      <c r="E274" s="747"/>
      <c r="F274" s="679">
        <v>620</v>
      </c>
      <c r="G274" s="663" t="s">
        <v>308</v>
      </c>
      <c r="H274" s="886">
        <v>524.25</v>
      </c>
      <c r="I274" s="95">
        <v>524</v>
      </c>
      <c r="J274" s="707">
        <v>524</v>
      </c>
      <c r="K274" s="707">
        <v>524</v>
      </c>
      <c r="L274" s="707">
        <v>524</v>
      </c>
      <c r="M274" s="709">
        <v>524</v>
      </c>
    </row>
    <row r="275" spans="2:13" x14ac:dyDescent="0.25">
      <c r="B275" s="704"/>
      <c r="C275" s="626"/>
      <c r="D275" s="626"/>
      <c r="E275" s="747"/>
      <c r="F275" s="679">
        <v>630</v>
      </c>
      <c r="G275" s="663" t="s">
        <v>19</v>
      </c>
      <c r="H275" s="748">
        <v>2532.75</v>
      </c>
      <c r="I275" s="95">
        <v>2316</v>
      </c>
      <c r="J275" s="707">
        <v>2533</v>
      </c>
      <c r="K275" s="707">
        <v>2533</v>
      </c>
      <c r="L275" s="707">
        <v>2533</v>
      </c>
      <c r="M275" s="709">
        <v>2533</v>
      </c>
    </row>
    <row r="276" spans="2:13" x14ac:dyDescent="0.25">
      <c r="B276" s="745"/>
      <c r="C276" s="685">
        <v>4</v>
      </c>
      <c r="D276" s="685"/>
      <c r="E276" s="746"/>
      <c r="F276" s="1037" t="s">
        <v>354</v>
      </c>
      <c r="G276" s="1038"/>
      <c r="H276" s="688">
        <v>2223.4</v>
      </c>
      <c r="I276" s="689">
        <v>1009</v>
      </c>
      <c r="J276" s="688">
        <f>J277+J278</f>
        <v>2127</v>
      </c>
      <c r="K276" s="688"/>
      <c r="L276" s="655"/>
      <c r="M276" s="655"/>
    </row>
    <row r="277" spans="2:13" x14ac:dyDescent="0.25">
      <c r="B277" s="704"/>
      <c r="C277" s="220"/>
      <c r="D277" s="220"/>
      <c r="E277" s="747"/>
      <c r="F277" s="89">
        <v>642</v>
      </c>
      <c r="G277" s="89" t="s">
        <v>355</v>
      </c>
      <c r="H277" s="667">
        <v>2223.4</v>
      </c>
      <c r="I277" s="95">
        <v>1009</v>
      </c>
      <c r="J277" s="667">
        <v>1546</v>
      </c>
      <c r="K277" s="667">
        <v>1546</v>
      </c>
      <c r="L277" s="667">
        <v>1546</v>
      </c>
      <c r="M277" s="95">
        <v>1546</v>
      </c>
    </row>
    <row r="278" spans="2:13" x14ac:dyDescent="0.25">
      <c r="B278" s="704"/>
      <c r="C278" s="220"/>
      <c r="D278" s="220"/>
      <c r="E278" s="747"/>
      <c r="F278" s="749">
        <v>642</v>
      </c>
      <c r="G278" s="275" t="s">
        <v>356</v>
      </c>
      <c r="H278" s="667">
        <v>0</v>
      </c>
      <c r="I278" s="95">
        <v>0</v>
      </c>
      <c r="J278" s="667">
        <v>581</v>
      </c>
      <c r="K278" s="667">
        <v>581</v>
      </c>
      <c r="L278" s="667">
        <v>581</v>
      </c>
      <c r="M278" s="95">
        <v>581</v>
      </c>
    </row>
    <row r="279" spans="2:13" x14ac:dyDescent="0.25">
      <c r="B279" s="750"/>
      <c r="C279" s="751">
        <v>5</v>
      </c>
      <c r="D279" s="752"/>
      <c r="E279" s="887"/>
      <c r="F279" s="1037" t="s">
        <v>357</v>
      </c>
      <c r="G279" s="1038"/>
      <c r="H279" s="688">
        <v>4366</v>
      </c>
      <c r="I279" s="689">
        <v>4128</v>
      </c>
      <c r="J279" s="688">
        <f>J280+J281+J282</f>
        <v>4433</v>
      </c>
      <c r="K279" s="688">
        <f>K280+K281+K282</f>
        <v>4433</v>
      </c>
      <c r="L279" s="688">
        <f>L280+L281+L282</f>
        <v>4433</v>
      </c>
      <c r="M279" s="655">
        <f>M280+M281+M282</f>
        <v>4433</v>
      </c>
    </row>
    <row r="280" spans="2:13" x14ac:dyDescent="0.25">
      <c r="B280" s="753"/>
      <c r="C280" s="220"/>
      <c r="D280" s="220"/>
      <c r="E280" s="747"/>
      <c r="F280" s="89">
        <v>610</v>
      </c>
      <c r="G280" s="89" t="s">
        <v>302</v>
      </c>
      <c r="H280" s="748">
        <v>2648</v>
      </c>
      <c r="I280" s="663">
        <v>2664</v>
      </c>
      <c r="J280" s="664">
        <v>2500</v>
      </c>
      <c r="K280" s="664">
        <v>2500</v>
      </c>
      <c r="L280" s="664">
        <v>2500</v>
      </c>
      <c r="M280" s="663">
        <v>2500</v>
      </c>
    </row>
    <row r="281" spans="2:13" x14ac:dyDescent="0.25">
      <c r="B281" s="753"/>
      <c r="C281" s="220"/>
      <c r="D281" s="220"/>
      <c r="E281" s="747"/>
      <c r="F281" s="89">
        <v>620</v>
      </c>
      <c r="G281" s="89" t="s">
        <v>308</v>
      </c>
      <c r="H281" s="663">
        <v>920.53</v>
      </c>
      <c r="I281" s="663">
        <v>931</v>
      </c>
      <c r="J281" s="664">
        <v>874</v>
      </c>
      <c r="K281" s="664">
        <v>874</v>
      </c>
      <c r="L281" s="664">
        <v>874</v>
      </c>
      <c r="M281" s="663">
        <v>874</v>
      </c>
    </row>
    <row r="282" spans="2:13" x14ac:dyDescent="0.25">
      <c r="B282" s="753"/>
      <c r="C282" s="220"/>
      <c r="D282" s="220"/>
      <c r="E282" s="747"/>
      <c r="F282" s="89">
        <v>630</v>
      </c>
      <c r="G282" s="89" t="s">
        <v>19</v>
      </c>
      <c r="H282" s="663">
        <v>797.47</v>
      </c>
      <c r="I282" s="663">
        <v>533</v>
      </c>
      <c r="J282" s="664">
        <f>J283+J284</f>
        <v>1059</v>
      </c>
      <c r="K282" s="664">
        <f>K283+K284</f>
        <v>1059</v>
      </c>
      <c r="L282" s="664">
        <f>L283+L284</f>
        <v>1059</v>
      </c>
      <c r="M282" s="663">
        <f>M283+M284</f>
        <v>1059</v>
      </c>
    </row>
    <row r="283" spans="2:13" x14ac:dyDescent="0.25">
      <c r="B283" s="753"/>
      <c r="C283" s="220"/>
      <c r="D283" s="220"/>
      <c r="E283" s="747"/>
      <c r="F283" s="131">
        <v>633</v>
      </c>
      <c r="G283" s="131" t="s">
        <v>68</v>
      </c>
      <c r="H283" s="156">
        <v>781.57</v>
      </c>
      <c r="I283" s="156">
        <v>498</v>
      </c>
      <c r="J283" s="888">
        <v>552</v>
      </c>
      <c r="K283" s="888">
        <v>552</v>
      </c>
      <c r="L283" s="888">
        <v>552</v>
      </c>
      <c r="M283" s="156">
        <v>552</v>
      </c>
    </row>
    <row r="284" spans="2:13" x14ac:dyDescent="0.25">
      <c r="B284" s="753"/>
      <c r="C284" s="220"/>
      <c r="D284" s="220"/>
      <c r="E284" s="747"/>
      <c r="F284" s="131">
        <v>637</v>
      </c>
      <c r="G284" s="131" t="s">
        <v>49</v>
      </c>
      <c r="H284" s="156">
        <v>15.9</v>
      </c>
      <c r="I284" s="156">
        <v>35</v>
      </c>
      <c r="J284" s="888">
        <v>507</v>
      </c>
      <c r="K284" s="888">
        <v>507</v>
      </c>
      <c r="L284" s="888">
        <v>507</v>
      </c>
      <c r="M284" s="156">
        <v>507</v>
      </c>
    </row>
    <row r="285" spans="2:13" x14ac:dyDescent="0.25">
      <c r="B285" s="750"/>
      <c r="C285" s="751">
        <v>6</v>
      </c>
      <c r="D285" s="752"/>
      <c r="E285" s="887"/>
      <c r="F285" s="1037" t="s">
        <v>434</v>
      </c>
      <c r="G285" s="1038"/>
      <c r="H285" s="688">
        <v>0</v>
      </c>
      <c r="I285" s="689">
        <v>0</v>
      </c>
      <c r="J285" s="688">
        <f>J286+J287</f>
        <v>8520</v>
      </c>
      <c r="K285" s="688">
        <f>K286+K287</f>
        <v>18073</v>
      </c>
      <c r="L285" s="688">
        <f>L286+L287</f>
        <v>18073</v>
      </c>
      <c r="M285" s="655">
        <f>M286+M287</f>
        <v>18073</v>
      </c>
    </row>
    <row r="286" spans="2:13" x14ac:dyDescent="0.25">
      <c r="B286" s="753"/>
      <c r="C286" s="220"/>
      <c r="D286" s="220"/>
      <c r="E286" s="747"/>
      <c r="F286" s="89">
        <v>610</v>
      </c>
      <c r="G286" s="89" t="s">
        <v>302</v>
      </c>
      <c r="H286" s="888">
        <v>0</v>
      </c>
      <c r="I286" s="156">
        <v>0</v>
      </c>
      <c r="J286" s="888">
        <v>6313</v>
      </c>
      <c r="K286" s="888">
        <v>13392</v>
      </c>
      <c r="L286" s="888">
        <v>13392</v>
      </c>
      <c r="M286" s="156">
        <v>13392</v>
      </c>
    </row>
    <row r="287" spans="2:13" x14ac:dyDescent="0.25">
      <c r="B287" s="753"/>
      <c r="C287" s="220"/>
      <c r="D287" s="220"/>
      <c r="E287" s="747"/>
      <c r="F287" s="89">
        <v>620</v>
      </c>
      <c r="G287" s="89" t="s">
        <v>308</v>
      </c>
      <c r="H287" s="888">
        <v>0</v>
      </c>
      <c r="I287" s="156">
        <v>0</v>
      </c>
      <c r="J287" s="888">
        <v>2207</v>
      </c>
      <c r="K287" s="888">
        <v>4681</v>
      </c>
      <c r="L287" s="888">
        <v>4681</v>
      </c>
      <c r="M287" s="156">
        <v>4681</v>
      </c>
    </row>
    <row r="288" spans="2:13" x14ac:dyDescent="0.25">
      <c r="B288" s="750"/>
      <c r="C288" s="751">
        <v>7</v>
      </c>
      <c r="D288" s="752"/>
      <c r="E288" s="887"/>
      <c r="F288" s="1037" t="s">
        <v>435</v>
      </c>
      <c r="G288" s="1038"/>
      <c r="H288" s="688">
        <v>0</v>
      </c>
      <c r="I288" s="689">
        <v>0</v>
      </c>
      <c r="J288" s="688">
        <f>J289</f>
        <v>3500</v>
      </c>
      <c r="K288" s="688">
        <f>K289</f>
        <v>8000</v>
      </c>
      <c r="L288" s="688">
        <f>L289</f>
        <v>8000</v>
      </c>
      <c r="M288" s="655">
        <f>M289</f>
        <v>8000</v>
      </c>
    </row>
    <row r="289" spans="2:13" x14ac:dyDescent="0.25">
      <c r="B289" s="753"/>
      <c r="C289" s="220"/>
      <c r="D289" s="220"/>
      <c r="E289" s="747"/>
      <c r="F289" s="131">
        <v>630</v>
      </c>
      <c r="G289" s="89" t="s">
        <v>19</v>
      </c>
      <c r="H289" s="888">
        <v>0</v>
      </c>
      <c r="I289" s="156">
        <v>0</v>
      </c>
      <c r="J289" s="888">
        <v>3500</v>
      </c>
      <c r="K289" s="888">
        <v>8000</v>
      </c>
      <c r="L289" s="888">
        <v>8000</v>
      </c>
      <c r="M289" s="156">
        <v>8000</v>
      </c>
    </row>
    <row r="290" spans="2:13" x14ac:dyDescent="0.25">
      <c r="B290" s="750"/>
      <c r="C290" s="751">
        <v>8</v>
      </c>
      <c r="D290" s="752"/>
      <c r="E290" s="887"/>
      <c r="F290" s="1037" t="s">
        <v>436</v>
      </c>
      <c r="G290" s="1038"/>
      <c r="H290" s="688">
        <v>0</v>
      </c>
      <c r="I290" s="689">
        <v>0</v>
      </c>
      <c r="J290" s="688">
        <f>J291</f>
        <v>704</v>
      </c>
      <c r="K290" s="688">
        <f>K291</f>
        <v>800</v>
      </c>
      <c r="L290" s="688">
        <f>L291</f>
        <v>800</v>
      </c>
      <c r="M290" s="655">
        <f>M291</f>
        <v>800</v>
      </c>
    </row>
    <row r="291" spans="2:13" x14ac:dyDescent="0.25">
      <c r="B291" s="753"/>
      <c r="C291" s="220"/>
      <c r="D291" s="220"/>
      <c r="E291" s="747"/>
      <c r="F291" s="131">
        <v>630</v>
      </c>
      <c r="G291" s="89" t="s">
        <v>19</v>
      </c>
      <c r="H291" s="888">
        <v>0</v>
      </c>
      <c r="I291" s="156">
        <v>0</v>
      </c>
      <c r="J291" s="888">
        <v>704</v>
      </c>
      <c r="K291" s="888">
        <v>800</v>
      </c>
      <c r="L291" s="888">
        <v>800</v>
      </c>
      <c r="M291" s="156">
        <v>800</v>
      </c>
    </row>
    <row r="292" spans="2:13" x14ac:dyDescent="0.25">
      <c r="B292" s="889"/>
      <c r="C292" s="890"/>
      <c r="D292" s="890"/>
      <c r="E292" s="891"/>
      <c r="F292" s="892">
        <v>651</v>
      </c>
      <c r="G292" s="893" t="s">
        <v>70</v>
      </c>
      <c r="H292" s="894">
        <v>223.19</v>
      </c>
      <c r="I292" s="563">
        <v>0</v>
      </c>
      <c r="J292" s="563">
        <v>8100</v>
      </c>
      <c r="K292" s="895">
        <v>0</v>
      </c>
      <c r="L292" s="895">
        <v>0</v>
      </c>
      <c r="M292" s="895">
        <v>0</v>
      </c>
    </row>
    <row r="293" spans="2:13" ht="15.75" thickBot="1" x14ac:dyDescent="0.3">
      <c r="B293" s="1039" t="s">
        <v>106</v>
      </c>
      <c r="C293" s="1040"/>
      <c r="D293" s="1040"/>
      <c r="E293" s="1040"/>
      <c r="F293" s="1040"/>
      <c r="G293" s="1041"/>
      <c r="H293" s="896">
        <v>11884.869999999999</v>
      </c>
      <c r="I293" s="897">
        <f>I294</f>
        <v>2967</v>
      </c>
      <c r="J293" s="897">
        <f t="shared" ref="J293:M294" si="18">J294</f>
        <v>2133</v>
      </c>
      <c r="K293" s="897">
        <f t="shared" si="18"/>
        <v>3000</v>
      </c>
      <c r="L293" s="897">
        <f t="shared" si="18"/>
        <v>3000</v>
      </c>
      <c r="M293" s="898">
        <f t="shared" si="18"/>
        <v>3000</v>
      </c>
    </row>
    <row r="294" spans="2:13" x14ac:dyDescent="0.25">
      <c r="B294" s="642"/>
      <c r="C294" s="754">
        <v>1</v>
      </c>
      <c r="D294" s="755"/>
      <c r="E294" s="756"/>
      <c r="F294" s="1042" t="s">
        <v>299</v>
      </c>
      <c r="G294" s="1043"/>
      <c r="H294" s="757">
        <v>4567.83</v>
      </c>
      <c r="I294" s="758">
        <f>I295</f>
        <v>2967</v>
      </c>
      <c r="J294" s="758">
        <f t="shared" si="18"/>
        <v>2133</v>
      </c>
      <c r="K294" s="758">
        <f t="shared" si="18"/>
        <v>3000</v>
      </c>
      <c r="L294" s="758">
        <f t="shared" si="18"/>
        <v>3000</v>
      </c>
      <c r="M294" s="759">
        <f t="shared" si="18"/>
        <v>3000</v>
      </c>
    </row>
    <row r="295" spans="2:13" x14ac:dyDescent="0.25">
      <c r="B295" s="638"/>
      <c r="C295" s="651"/>
      <c r="D295" s="652"/>
      <c r="E295" s="653"/>
      <c r="F295" s="654" t="s">
        <v>300</v>
      </c>
      <c r="G295" s="655"/>
      <c r="H295" s="655">
        <v>4567.83</v>
      </c>
      <c r="I295" s="689">
        <f>I296+I297+I298+I299</f>
        <v>2967</v>
      </c>
      <c r="J295" s="688">
        <f>J297+J298+J299</f>
        <v>2133</v>
      </c>
      <c r="K295" s="688">
        <f>K297+K298+K299</f>
        <v>3000</v>
      </c>
      <c r="L295" s="688">
        <f>L297+L298+L299</f>
        <v>3000</v>
      </c>
      <c r="M295" s="655">
        <f>M297+M298+M299</f>
        <v>3000</v>
      </c>
    </row>
    <row r="296" spans="2:13" x14ac:dyDescent="0.25">
      <c r="B296" s="643"/>
      <c r="C296" s="760"/>
      <c r="D296" s="660"/>
      <c r="E296" s="899"/>
      <c r="F296" s="900">
        <v>713004</v>
      </c>
      <c r="G296" s="901" t="s">
        <v>321</v>
      </c>
      <c r="H296" s="663">
        <v>0</v>
      </c>
      <c r="I296" s="663">
        <v>2967</v>
      </c>
      <c r="J296" s="664">
        <v>0</v>
      </c>
      <c r="K296" s="664">
        <v>0</v>
      </c>
      <c r="L296" s="664">
        <v>0</v>
      </c>
      <c r="M296" s="663">
        <v>0</v>
      </c>
    </row>
    <row r="297" spans="2:13" x14ac:dyDescent="0.25">
      <c r="B297" s="643"/>
      <c r="C297" s="760"/>
      <c r="D297" s="660"/>
      <c r="E297" s="661" t="s">
        <v>358</v>
      </c>
      <c r="F297" s="666">
        <v>717</v>
      </c>
      <c r="G297" s="95" t="s">
        <v>359</v>
      </c>
      <c r="H297" s="95">
        <v>4567.83</v>
      </c>
      <c r="I297" s="95">
        <v>0</v>
      </c>
      <c r="J297" s="667">
        <v>0</v>
      </c>
      <c r="K297" s="667">
        <v>0</v>
      </c>
      <c r="L297" s="95">
        <v>0</v>
      </c>
      <c r="M297" s="95">
        <v>0</v>
      </c>
    </row>
    <row r="298" spans="2:13" x14ac:dyDescent="0.25">
      <c r="B298" s="643"/>
      <c r="C298" s="760"/>
      <c r="D298" s="660"/>
      <c r="E298" s="661" t="s">
        <v>333</v>
      </c>
      <c r="F298" s="666">
        <v>717</v>
      </c>
      <c r="G298" s="95" t="s">
        <v>359</v>
      </c>
      <c r="H298" s="95">
        <v>0</v>
      </c>
      <c r="I298" s="95">
        <v>0</v>
      </c>
      <c r="J298" s="667">
        <v>0</v>
      </c>
      <c r="K298" s="542">
        <v>0</v>
      </c>
      <c r="L298" s="95">
        <v>0</v>
      </c>
      <c r="M298" s="95">
        <v>0</v>
      </c>
    </row>
    <row r="299" spans="2:13" x14ac:dyDescent="0.25">
      <c r="B299" s="639"/>
      <c r="C299" s="659"/>
      <c r="D299" s="660"/>
      <c r="E299" s="661" t="s">
        <v>360</v>
      </c>
      <c r="F299" s="761">
        <v>713</v>
      </c>
      <c r="G299" s="94" t="s">
        <v>361</v>
      </c>
      <c r="H299" s="709">
        <v>0</v>
      </c>
      <c r="I299" s="156">
        <v>0</v>
      </c>
      <c r="J299" s="880">
        <v>2133</v>
      </c>
      <c r="K299" s="880">
        <v>3000</v>
      </c>
      <c r="L299" s="808">
        <v>3000</v>
      </c>
      <c r="M299" s="808">
        <v>3000</v>
      </c>
    </row>
    <row r="300" spans="2:13" x14ac:dyDescent="0.25">
      <c r="B300" s="644"/>
      <c r="C300" s="762">
        <v>2</v>
      </c>
      <c r="D300" s="763"/>
      <c r="E300" s="764"/>
      <c r="F300" s="765" t="s">
        <v>341</v>
      </c>
      <c r="G300" s="766"/>
      <c r="H300" s="759">
        <v>7317.04</v>
      </c>
      <c r="I300" s="759">
        <f>I301</f>
        <v>0</v>
      </c>
      <c r="J300" s="902">
        <f>J301+J302+J303+J304</f>
        <v>0</v>
      </c>
      <c r="K300" s="902">
        <f>K301+K302+K303+K304</f>
        <v>0</v>
      </c>
      <c r="L300" s="902">
        <f>L301+L302+L303+L304</f>
        <v>0</v>
      </c>
      <c r="M300" s="759">
        <f>M301+M302+M303+M304</f>
        <v>0</v>
      </c>
    </row>
    <row r="301" spans="2:13" x14ac:dyDescent="0.25">
      <c r="B301" s="704"/>
      <c r="C301" s="626"/>
      <c r="D301" s="626"/>
      <c r="E301" s="705" t="s">
        <v>362</v>
      </c>
      <c r="F301" s="662">
        <v>716</v>
      </c>
      <c r="G301" s="95" t="s">
        <v>363</v>
      </c>
      <c r="H301" s="808">
        <v>0</v>
      </c>
      <c r="I301" s="903">
        <v>0</v>
      </c>
      <c r="J301" s="880">
        <v>0</v>
      </c>
      <c r="K301" s="880">
        <v>0</v>
      </c>
      <c r="L301" s="808">
        <v>0</v>
      </c>
      <c r="M301" s="808">
        <v>0</v>
      </c>
    </row>
    <row r="302" spans="2:13" x14ac:dyDescent="0.25">
      <c r="B302" s="720"/>
      <c r="C302" s="721"/>
      <c r="D302" s="721"/>
      <c r="E302" s="722" t="s">
        <v>362</v>
      </c>
      <c r="F302" s="904">
        <v>717</v>
      </c>
      <c r="G302" s="691" t="s">
        <v>359</v>
      </c>
      <c r="H302" s="905">
        <v>7317.04</v>
      </c>
      <c r="I302" s="906">
        <v>0</v>
      </c>
      <c r="J302" s="907">
        <v>0</v>
      </c>
      <c r="K302" s="907">
        <v>0</v>
      </c>
      <c r="L302" s="905">
        <v>0</v>
      </c>
      <c r="M302" s="808">
        <v>0</v>
      </c>
    </row>
    <row r="303" spans="2:13" x14ac:dyDescent="0.25">
      <c r="B303" s="720"/>
      <c r="C303" s="721"/>
      <c r="D303" s="721"/>
      <c r="E303" s="705" t="s">
        <v>362</v>
      </c>
      <c r="F303" s="908">
        <v>718</v>
      </c>
      <c r="G303" s="808" t="s">
        <v>437</v>
      </c>
      <c r="H303" s="808"/>
      <c r="I303" s="903">
        <v>0</v>
      </c>
      <c r="J303" s="808">
        <v>0</v>
      </c>
      <c r="K303" s="808">
        <v>0</v>
      </c>
      <c r="L303" s="905">
        <v>0</v>
      </c>
      <c r="M303" s="808">
        <v>0</v>
      </c>
    </row>
    <row r="304" spans="2:13" ht="15.75" thickBot="1" x14ac:dyDescent="0.3">
      <c r="B304" s="768"/>
      <c r="C304" s="769"/>
      <c r="D304" s="769"/>
      <c r="E304" s="705" t="s">
        <v>362</v>
      </c>
      <c r="F304" s="608">
        <v>718</v>
      </c>
      <c r="G304" s="153" t="s">
        <v>438</v>
      </c>
      <c r="H304" s="153"/>
      <c r="I304" s="909">
        <v>0</v>
      </c>
      <c r="J304" s="153">
        <v>0</v>
      </c>
      <c r="K304" s="808">
        <v>0</v>
      </c>
      <c r="L304" s="153">
        <v>0</v>
      </c>
      <c r="M304" s="153">
        <v>0</v>
      </c>
    </row>
    <row r="305" spans="2:19" x14ac:dyDescent="0.25">
      <c r="B305" s="599"/>
      <c r="C305" s="8"/>
      <c r="D305" s="8"/>
      <c r="E305" s="8"/>
      <c r="F305" s="8"/>
      <c r="G305" s="8"/>
      <c r="H305" s="600"/>
      <c r="L305" s="8"/>
      <c r="M305" s="8"/>
    </row>
    <row r="306" spans="2:19" x14ac:dyDescent="0.25">
      <c r="B306" s="962"/>
      <c r="C306" s="8"/>
      <c r="D306" s="8"/>
      <c r="E306" s="8"/>
      <c r="F306" s="8"/>
      <c r="G306" s="8"/>
      <c r="L306" s="963"/>
      <c r="M306" s="963"/>
    </row>
    <row r="307" spans="2:19" x14ac:dyDescent="0.25">
      <c r="B307" s="1034" t="s">
        <v>225</v>
      </c>
      <c r="C307" s="1035"/>
      <c r="D307" s="1035"/>
      <c r="E307" s="1035"/>
      <c r="F307" s="1035"/>
      <c r="G307" s="1036"/>
      <c r="H307" s="601">
        <v>556493.92999999993</v>
      </c>
      <c r="I307" s="636">
        <f>I5+I293</f>
        <v>588321</v>
      </c>
      <c r="J307" s="601">
        <f>J293+J5</f>
        <v>663432.48</v>
      </c>
      <c r="K307" s="601">
        <f>K293+K5</f>
        <v>670839.44228000008</v>
      </c>
      <c r="L307" s="601">
        <f>L293+L5</f>
        <v>706530.19545680005</v>
      </c>
      <c r="M307" s="601">
        <f>M293+M5</f>
        <v>736018.11286420794</v>
      </c>
    </row>
    <row r="308" spans="2:19" x14ac:dyDescent="0.25">
      <c r="I308" s="7"/>
    </row>
    <row r="309" spans="2:19" x14ac:dyDescent="0.25">
      <c r="C309" s="4"/>
      <c r="G309" s="910" t="s">
        <v>439</v>
      </c>
      <c r="I309" s="7"/>
    </row>
    <row r="310" spans="2:19" ht="27.75" customHeight="1" x14ac:dyDescent="0.25">
      <c r="F310" s="337"/>
      <c r="G310" s="337"/>
      <c r="H310" s="911" t="s">
        <v>440</v>
      </c>
      <c r="I310" s="602" t="s">
        <v>364</v>
      </c>
      <c r="J310" s="603" t="s">
        <v>337</v>
      </c>
      <c r="K310" s="337" t="s">
        <v>225</v>
      </c>
    </row>
    <row r="311" spans="2:19" x14ac:dyDescent="0.25">
      <c r="G311" s="209" t="s">
        <v>300</v>
      </c>
      <c r="H311" s="322">
        <v>81</v>
      </c>
      <c r="I311" s="912">
        <f>P30</f>
        <v>129276.359</v>
      </c>
      <c r="J311" s="604">
        <v>7440</v>
      </c>
      <c r="K311" s="913">
        <f>SUM(I311:J311)</f>
        <v>136716.359</v>
      </c>
      <c r="L311" s="914">
        <f>I311/H311</f>
        <v>1596.0044320987654</v>
      </c>
      <c r="M311" s="915" t="s">
        <v>441</v>
      </c>
      <c r="N311" s="176"/>
      <c r="O311" s="964"/>
    </row>
    <row r="312" spans="2:19" x14ac:dyDescent="0.25">
      <c r="F312" s="337"/>
      <c r="G312" s="322" t="s">
        <v>330</v>
      </c>
      <c r="H312" s="322">
        <v>76</v>
      </c>
      <c r="I312" s="912">
        <f>P78</f>
        <v>43092.398000000001</v>
      </c>
      <c r="J312" s="604">
        <v>3900</v>
      </c>
      <c r="K312" s="913">
        <f>SUM(I312:J312)</f>
        <v>46992.398000000001</v>
      </c>
      <c r="L312" s="914">
        <f>I312/H312</f>
        <v>567.00523684210532</v>
      </c>
      <c r="M312" s="915" t="s">
        <v>441</v>
      </c>
      <c r="N312" s="176"/>
      <c r="O312" s="964"/>
    </row>
    <row r="313" spans="2:19" x14ac:dyDescent="0.25">
      <c r="F313" s="337"/>
      <c r="G313" s="322" t="s">
        <v>332</v>
      </c>
      <c r="H313" s="322">
        <v>221</v>
      </c>
      <c r="I313" s="912">
        <f>P149</f>
        <v>54587.222000000002</v>
      </c>
      <c r="J313" s="604">
        <v>9600</v>
      </c>
      <c r="K313" s="913">
        <f>SUM(I313:J313)</f>
        <v>64187.222000000002</v>
      </c>
      <c r="L313" s="914">
        <f>I313/H313</f>
        <v>247.00100452488689</v>
      </c>
      <c r="M313" s="915" t="s">
        <v>441</v>
      </c>
      <c r="N313" s="176"/>
      <c r="O313" s="964"/>
    </row>
    <row r="314" spans="2:19" x14ac:dyDescent="0.25">
      <c r="F314" s="337"/>
      <c r="G314" s="566" t="s">
        <v>225</v>
      </c>
      <c r="H314" s="605"/>
      <c r="I314" s="916">
        <v>226955</v>
      </c>
      <c r="J314" s="606">
        <v>20940</v>
      </c>
      <c r="K314" s="913">
        <f>SUM(I314:J314)</f>
        <v>247895</v>
      </c>
      <c r="L314" s="337"/>
      <c r="M314" s="337"/>
      <c r="O314" s="964"/>
      <c r="S314" s="176"/>
    </row>
    <row r="315" spans="2:19" x14ac:dyDescent="0.25">
      <c r="F315" s="337"/>
      <c r="G315" s="337"/>
      <c r="H315" s="337"/>
      <c r="I315" s="372"/>
      <c r="J315" s="337"/>
      <c r="K315" s="337"/>
      <c r="L315" s="337"/>
      <c r="M315" s="337"/>
    </row>
    <row r="316" spans="2:19" x14ac:dyDescent="0.25">
      <c r="F316" s="337"/>
      <c r="G316" s="337"/>
      <c r="H316" s="337"/>
      <c r="I316" s="372"/>
      <c r="J316" s="337"/>
      <c r="K316" s="337"/>
      <c r="L316" s="337"/>
      <c r="M316" s="337"/>
    </row>
    <row r="317" spans="2:19" x14ac:dyDescent="0.25">
      <c r="I317" s="7"/>
    </row>
    <row r="318" spans="2:19" x14ac:dyDescent="0.25">
      <c r="I318" s="7"/>
    </row>
    <row r="319" spans="2:19" x14ac:dyDescent="0.25">
      <c r="I319" s="7"/>
    </row>
    <row r="320" spans="2:19" x14ac:dyDescent="0.25">
      <c r="I320" s="7"/>
    </row>
    <row r="321" spans="9:9" x14ac:dyDescent="0.25">
      <c r="I321" s="7"/>
    </row>
    <row r="322" spans="9:9" x14ac:dyDescent="0.25">
      <c r="I322" s="7"/>
    </row>
    <row r="323" spans="9:9" x14ac:dyDescent="0.25">
      <c r="I323" s="7"/>
    </row>
    <row r="324" spans="9:9" x14ac:dyDescent="0.25">
      <c r="I324" s="7"/>
    </row>
    <row r="325" spans="9:9" x14ac:dyDescent="0.25">
      <c r="I325" s="7"/>
    </row>
    <row r="326" spans="9:9" x14ac:dyDescent="0.25">
      <c r="I326" s="7"/>
    </row>
    <row r="327" spans="9:9" x14ac:dyDescent="0.25">
      <c r="I327" s="7"/>
    </row>
    <row r="328" spans="9:9" x14ac:dyDescent="0.25">
      <c r="I328" s="7"/>
    </row>
    <row r="329" spans="9:9" x14ac:dyDescent="0.25">
      <c r="I329" s="7"/>
    </row>
    <row r="330" spans="9:9" x14ac:dyDescent="0.25">
      <c r="I330" s="7"/>
    </row>
    <row r="331" spans="9:9" x14ac:dyDescent="0.25">
      <c r="I331" s="7"/>
    </row>
    <row r="332" spans="9:9" x14ac:dyDescent="0.25">
      <c r="I332" s="7"/>
    </row>
    <row r="333" spans="9:9" x14ac:dyDescent="0.25">
      <c r="I333" s="7"/>
    </row>
    <row r="334" spans="9:9" x14ac:dyDescent="0.25">
      <c r="I334" s="7"/>
    </row>
    <row r="335" spans="9:9" x14ac:dyDescent="0.25">
      <c r="I335" s="7"/>
    </row>
    <row r="336" spans="9:9" x14ac:dyDescent="0.25">
      <c r="I336" s="7"/>
    </row>
    <row r="337" spans="9:9" x14ac:dyDescent="0.25">
      <c r="I337" s="7"/>
    </row>
    <row r="338" spans="9:9" x14ac:dyDescent="0.25">
      <c r="I338" s="7"/>
    </row>
    <row r="339" spans="9:9" x14ac:dyDescent="0.25">
      <c r="I339" s="7"/>
    </row>
    <row r="340" spans="9:9" x14ac:dyDescent="0.25">
      <c r="I340" s="7"/>
    </row>
    <row r="341" spans="9:9" x14ac:dyDescent="0.25">
      <c r="I341" s="7"/>
    </row>
    <row r="342" spans="9:9" x14ac:dyDescent="0.25">
      <c r="I342" s="7"/>
    </row>
    <row r="343" spans="9:9" x14ac:dyDescent="0.25">
      <c r="I343" s="7"/>
    </row>
    <row r="344" spans="9:9" x14ac:dyDescent="0.25">
      <c r="I344" s="7"/>
    </row>
    <row r="345" spans="9:9" x14ac:dyDescent="0.25">
      <c r="I345" s="7"/>
    </row>
    <row r="346" spans="9:9" x14ac:dyDescent="0.25">
      <c r="I346" s="7"/>
    </row>
    <row r="347" spans="9:9" x14ac:dyDescent="0.25">
      <c r="I347" s="7"/>
    </row>
    <row r="348" spans="9:9" x14ac:dyDescent="0.25">
      <c r="I348" s="7"/>
    </row>
    <row r="349" spans="9:9" x14ac:dyDescent="0.25">
      <c r="I349" s="7"/>
    </row>
    <row r="350" spans="9:9" x14ac:dyDescent="0.25">
      <c r="I350" s="7"/>
    </row>
    <row r="351" spans="9:9" x14ac:dyDescent="0.25">
      <c r="I351" s="7"/>
    </row>
    <row r="352" spans="9:9" x14ac:dyDescent="0.25">
      <c r="I352" s="7"/>
    </row>
    <row r="353" spans="9:9" x14ac:dyDescent="0.25">
      <c r="I353" s="7"/>
    </row>
    <row r="354" spans="9:9" x14ac:dyDescent="0.25">
      <c r="I354" s="7"/>
    </row>
    <row r="355" spans="9:9" x14ac:dyDescent="0.25">
      <c r="I355" s="7"/>
    </row>
    <row r="356" spans="9:9" x14ac:dyDescent="0.25">
      <c r="I356" s="7"/>
    </row>
    <row r="357" spans="9:9" x14ac:dyDescent="0.25">
      <c r="I357" s="7"/>
    </row>
    <row r="358" spans="9:9" x14ac:dyDescent="0.25">
      <c r="I358" s="7"/>
    </row>
    <row r="359" spans="9:9" x14ac:dyDescent="0.25">
      <c r="I359" s="7"/>
    </row>
    <row r="360" spans="9:9" x14ac:dyDescent="0.25">
      <c r="I360" s="7"/>
    </row>
    <row r="361" spans="9:9" x14ac:dyDescent="0.25">
      <c r="I361" s="7"/>
    </row>
    <row r="362" spans="9:9" x14ac:dyDescent="0.25">
      <c r="I362" s="7"/>
    </row>
    <row r="363" spans="9:9" x14ac:dyDescent="0.25">
      <c r="I363" s="7"/>
    </row>
    <row r="364" spans="9:9" x14ac:dyDescent="0.25">
      <c r="I364" s="7"/>
    </row>
    <row r="365" spans="9:9" x14ac:dyDescent="0.25">
      <c r="I365" s="7"/>
    </row>
    <row r="366" spans="9:9" x14ac:dyDescent="0.25">
      <c r="I366" s="7"/>
    </row>
    <row r="367" spans="9:9" x14ac:dyDescent="0.25">
      <c r="I367" s="7"/>
    </row>
    <row r="368" spans="9:9" x14ac:dyDescent="0.25">
      <c r="I368" s="7"/>
    </row>
    <row r="369" spans="9:9" x14ac:dyDescent="0.25">
      <c r="I369" s="7"/>
    </row>
    <row r="370" spans="9:9" x14ac:dyDescent="0.25">
      <c r="I370" s="7"/>
    </row>
    <row r="371" spans="9:9" x14ac:dyDescent="0.25">
      <c r="I371" s="7"/>
    </row>
    <row r="372" spans="9:9" x14ac:dyDescent="0.25">
      <c r="I372" s="7"/>
    </row>
    <row r="373" spans="9:9" x14ac:dyDescent="0.25">
      <c r="I373" s="7"/>
    </row>
    <row r="374" spans="9:9" x14ac:dyDescent="0.25">
      <c r="I374" s="7"/>
    </row>
    <row r="375" spans="9:9" x14ac:dyDescent="0.25">
      <c r="I375" s="7"/>
    </row>
    <row r="376" spans="9:9" x14ac:dyDescent="0.25">
      <c r="I376" s="7"/>
    </row>
    <row r="377" spans="9:9" x14ac:dyDescent="0.25">
      <c r="I377" s="7"/>
    </row>
    <row r="378" spans="9:9" x14ac:dyDescent="0.25">
      <c r="I378" s="7"/>
    </row>
    <row r="379" spans="9:9" x14ac:dyDescent="0.25">
      <c r="I379" s="7"/>
    </row>
    <row r="380" spans="9:9" x14ac:dyDescent="0.25">
      <c r="I380" s="7"/>
    </row>
    <row r="381" spans="9:9" x14ac:dyDescent="0.25">
      <c r="I381" s="7"/>
    </row>
    <row r="382" spans="9:9" x14ac:dyDescent="0.25">
      <c r="I382" s="7"/>
    </row>
    <row r="383" spans="9:9" x14ac:dyDescent="0.25">
      <c r="I383" s="7"/>
    </row>
    <row r="384" spans="9:9" x14ac:dyDescent="0.25">
      <c r="I384" s="7"/>
    </row>
    <row r="385" spans="9:9" x14ac:dyDescent="0.25">
      <c r="I385" s="7"/>
    </row>
    <row r="386" spans="9:9" x14ac:dyDescent="0.25">
      <c r="I386" s="7"/>
    </row>
    <row r="387" spans="9:9" x14ac:dyDescent="0.25">
      <c r="I387" s="7"/>
    </row>
    <row r="388" spans="9:9" x14ac:dyDescent="0.25">
      <c r="I388" s="7"/>
    </row>
    <row r="389" spans="9:9" x14ac:dyDescent="0.25">
      <c r="I389" s="7"/>
    </row>
    <row r="390" spans="9:9" x14ac:dyDescent="0.25">
      <c r="I390" s="7"/>
    </row>
    <row r="391" spans="9:9" x14ac:dyDescent="0.25">
      <c r="I391" s="7"/>
    </row>
    <row r="392" spans="9:9" x14ac:dyDescent="0.25">
      <c r="I392" s="7"/>
    </row>
    <row r="393" spans="9:9" x14ac:dyDescent="0.25">
      <c r="I393" s="7"/>
    </row>
    <row r="394" spans="9:9" x14ac:dyDescent="0.25">
      <c r="I394" s="7"/>
    </row>
    <row r="395" spans="9:9" x14ac:dyDescent="0.25">
      <c r="I395" s="7"/>
    </row>
    <row r="396" spans="9:9" x14ac:dyDescent="0.25">
      <c r="I396" s="7"/>
    </row>
    <row r="397" spans="9:9" x14ac:dyDescent="0.25">
      <c r="I397" s="7"/>
    </row>
    <row r="398" spans="9:9" x14ac:dyDescent="0.25">
      <c r="I398" s="7"/>
    </row>
    <row r="399" spans="9:9" x14ac:dyDescent="0.25">
      <c r="I399" s="7"/>
    </row>
    <row r="400" spans="9:9" x14ac:dyDescent="0.25">
      <c r="I400" s="7"/>
    </row>
    <row r="401" spans="9:9" x14ac:dyDescent="0.25">
      <c r="I401" s="7"/>
    </row>
    <row r="402" spans="9:9" x14ac:dyDescent="0.25">
      <c r="I402" s="7"/>
    </row>
    <row r="403" spans="9:9" x14ac:dyDescent="0.25">
      <c r="I403" s="7"/>
    </row>
    <row r="404" spans="9:9" x14ac:dyDescent="0.25">
      <c r="I404" s="7"/>
    </row>
    <row r="405" spans="9:9" x14ac:dyDescent="0.25">
      <c r="I405" s="7"/>
    </row>
  </sheetData>
  <mergeCells count="13">
    <mergeCell ref="F276:G276"/>
    <mergeCell ref="F279:G279"/>
    <mergeCell ref="B3:G3"/>
    <mergeCell ref="B4:G4"/>
    <mergeCell ref="B6:G6"/>
    <mergeCell ref="F7:G7"/>
    <mergeCell ref="F272:G272"/>
    <mergeCell ref="B307:G307"/>
    <mergeCell ref="F285:G285"/>
    <mergeCell ref="F288:G288"/>
    <mergeCell ref="F290:G290"/>
    <mergeCell ref="B293:G293"/>
    <mergeCell ref="F294:G294"/>
  </mergeCells>
  <pageMargins left="0.31496062992125984" right="0.31496062992125984" top="0.74803149606299213" bottom="0.15748031496062992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5"/>
  <sheetViews>
    <sheetView workbookViewId="0">
      <selection activeCell="L7" sqref="L7:L9"/>
    </sheetView>
  </sheetViews>
  <sheetFormatPr defaultRowHeight="15" x14ac:dyDescent="0.25"/>
  <cols>
    <col min="1" max="1" width="0.5703125" customWidth="1"/>
    <col min="2" max="2" width="4.7109375" customWidth="1"/>
    <col min="3" max="3" width="5.5703125" customWidth="1"/>
    <col min="4" max="4" width="6.85546875" customWidth="1"/>
    <col min="5" max="5" width="8.5703125" customWidth="1"/>
    <col min="6" max="6" width="8" customWidth="1"/>
    <col min="7" max="7" width="25" customWidth="1"/>
    <col min="8" max="8" width="12.42578125" customWidth="1"/>
    <col min="9" max="9" width="9.85546875" style="7" customWidth="1"/>
    <col min="10" max="10" width="13.42578125" style="7" customWidth="1"/>
    <col min="11" max="11" width="11.7109375" customWidth="1"/>
    <col min="12" max="12" width="9.7109375" customWidth="1"/>
    <col min="13" max="13" width="10.140625" customWidth="1"/>
    <col min="256" max="256" width="0.5703125" customWidth="1"/>
    <col min="257" max="257" width="4.7109375" customWidth="1"/>
    <col min="258" max="258" width="5.5703125" customWidth="1"/>
    <col min="259" max="259" width="6.85546875" customWidth="1"/>
    <col min="260" max="260" width="8.5703125" customWidth="1"/>
    <col min="261" max="261" width="8" customWidth="1"/>
    <col min="262" max="262" width="18" customWidth="1"/>
    <col min="263" max="263" width="9.85546875" customWidth="1"/>
    <col min="264" max="264" width="0" hidden="1" customWidth="1"/>
    <col min="265" max="265" width="9.85546875" customWidth="1"/>
    <col min="266" max="266" width="9.7109375" bestFit="1" customWidth="1"/>
    <col min="267" max="267" width="10.140625" customWidth="1"/>
    <col min="268" max="268" width="9.7109375" bestFit="1" customWidth="1"/>
    <col min="512" max="512" width="0.5703125" customWidth="1"/>
    <col min="513" max="513" width="4.7109375" customWidth="1"/>
    <col min="514" max="514" width="5.5703125" customWidth="1"/>
    <col min="515" max="515" width="6.85546875" customWidth="1"/>
    <col min="516" max="516" width="8.5703125" customWidth="1"/>
    <col min="517" max="517" width="8" customWidth="1"/>
    <col min="518" max="518" width="18" customWidth="1"/>
    <col min="519" max="519" width="9.85546875" customWidth="1"/>
    <col min="520" max="520" width="0" hidden="1" customWidth="1"/>
    <col min="521" max="521" width="9.85546875" customWidth="1"/>
    <col min="522" max="522" width="9.7109375" bestFit="1" customWidth="1"/>
    <col min="523" max="523" width="10.140625" customWidth="1"/>
    <col min="524" max="524" width="9.7109375" bestFit="1" customWidth="1"/>
    <col min="768" max="768" width="0.5703125" customWidth="1"/>
    <col min="769" max="769" width="4.7109375" customWidth="1"/>
    <col min="770" max="770" width="5.5703125" customWidth="1"/>
    <col min="771" max="771" width="6.85546875" customWidth="1"/>
    <col min="772" max="772" width="8.5703125" customWidth="1"/>
    <col min="773" max="773" width="8" customWidth="1"/>
    <col min="774" max="774" width="18" customWidth="1"/>
    <col min="775" max="775" width="9.85546875" customWidth="1"/>
    <col min="776" max="776" width="0" hidden="1" customWidth="1"/>
    <col min="777" max="777" width="9.85546875" customWidth="1"/>
    <col min="778" max="778" width="9.7109375" bestFit="1" customWidth="1"/>
    <col min="779" max="779" width="10.140625" customWidth="1"/>
    <col min="780" max="780" width="9.7109375" bestFit="1" customWidth="1"/>
    <col min="1024" max="1024" width="0.5703125" customWidth="1"/>
    <col min="1025" max="1025" width="4.7109375" customWidth="1"/>
    <col min="1026" max="1026" width="5.5703125" customWidth="1"/>
    <col min="1027" max="1027" width="6.85546875" customWidth="1"/>
    <col min="1028" max="1028" width="8.5703125" customWidth="1"/>
    <col min="1029" max="1029" width="8" customWidth="1"/>
    <col min="1030" max="1030" width="18" customWidth="1"/>
    <col min="1031" max="1031" width="9.85546875" customWidth="1"/>
    <col min="1032" max="1032" width="0" hidden="1" customWidth="1"/>
    <col min="1033" max="1033" width="9.85546875" customWidth="1"/>
    <col min="1034" max="1034" width="9.7109375" bestFit="1" customWidth="1"/>
    <col min="1035" max="1035" width="10.140625" customWidth="1"/>
    <col min="1036" max="1036" width="9.7109375" bestFit="1" customWidth="1"/>
    <col min="1280" max="1280" width="0.5703125" customWidth="1"/>
    <col min="1281" max="1281" width="4.7109375" customWidth="1"/>
    <col min="1282" max="1282" width="5.5703125" customWidth="1"/>
    <col min="1283" max="1283" width="6.85546875" customWidth="1"/>
    <col min="1284" max="1284" width="8.5703125" customWidth="1"/>
    <col min="1285" max="1285" width="8" customWidth="1"/>
    <col min="1286" max="1286" width="18" customWidth="1"/>
    <col min="1287" max="1287" width="9.85546875" customWidth="1"/>
    <col min="1288" max="1288" width="0" hidden="1" customWidth="1"/>
    <col min="1289" max="1289" width="9.85546875" customWidth="1"/>
    <col min="1290" max="1290" width="9.7109375" bestFit="1" customWidth="1"/>
    <col min="1291" max="1291" width="10.140625" customWidth="1"/>
    <col min="1292" max="1292" width="9.7109375" bestFit="1" customWidth="1"/>
    <col min="1536" max="1536" width="0.5703125" customWidth="1"/>
    <col min="1537" max="1537" width="4.7109375" customWidth="1"/>
    <col min="1538" max="1538" width="5.5703125" customWidth="1"/>
    <col min="1539" max="1539" width="6.85546875" customWidth="1"/>
    <col min="1540" max="1540" width="8.5703125" customWidth="1"/>
    <col min="1541" max="1541" width="8" customWidth="1"/>
    <col min="1542" max="1542" width="18" customWidth="1"/>
    <col min="1543" max="1543" width="9.85546875" customWidth="1"/>
    <col min="1544" max="1544" width="0" hidden="1" customWidth="1"/>
    <col min="1545" max="1545" width="9.85546875" customWidth="1"/>
    <col min="1546" max="1546" width="9.7109375" bestFit="1" customWidth="1"/>
    <col min="1547" max="1547" width="10.140625" customWidth="1"/>
    <col min="1548" max="1548" width="9.7109375" bestFit="1" customWidth="1"/>
    <col min="1792" max="1792" width="0.5703125" customWidth="1"/>
    <col min="1793" max="1793" width="4.7109375" customWidth="1"/>
    <col min="1794" max="1794" width="5.5703125" customWidth="1"/>
    <col min="1795" max="1795" width="6.85546875" customWidth="1"/>
    <col min="1796" max="1796" width="8.5703125" customWidth="1"/>
    <col min="1797" max="1797" width="8" customWidth="1"/>
    <col min="1798" max="1798" width="18" customWidth="1"/>
    <col min="1799" max="1799" width="9.85546875" customWidth="1"/>
    <col min="1800" max="1800" width="0" hidden="1" customWidth="1"/>
    <col min="1801" max="1801" width="9.85546875" customWidth="1"/>
    <col min="1802" max="1802" width="9.7109375" bestFit="1" customWidth="1"/>
    <col min="1803" max="1803" width="10.140625" customWidth="1"/>
    <col min="1804" max="1804" width="9.7109375" bestFit="1" customWidth="1"/>
    <col min="2048" max="2048" width="0.5703125" customWidth="1"/>
    <col min="2049" max="2049" width="4.7109375" customWidth="1"/>
    <col min="2050" max="2050" width="5.5703125" customWidth="1"/>
    <col min="2051" max="2051" width="6.85546875" customWidth="1"/>
    <col min="2052" max="2052" width="8.5703125" customWidth="1"/>
    <col min="2053" max="2053" width="8" customWidth="1"/>
    <col min="2054" max="2054" width="18" customWidth="1"/>
    <col min="2055" max="2055" width="9.85546875" customWidth="1"/>
    <col min="2056" max="2056" width="0" hidden="1" customWidth="1"/>
    <col min="2057" max="2057" width="9.85546875" customWidth="1"/>
    <col min="2058" max="2058" width="9.7109375" bestFit="1" customWidth="1"/>
    <col min="2059" max="2059" width="10.140625" customWidth="1"/>
    <col min="2060" max="2060" width="9.7109375" bestFit="1" customWidth="1"/>
    <col min="2304" max="2304" width="0.5703125" customWidth="1"/>
    <col min="2305" max="2305" width="4.7109375" customWidth="1"/>
    <col min="2306" max="2306" width="5.5703125" customWidth="1"/>
    <col min="2307" max="2307" width="6.85546875" customWidth="1"/>
    <col min="2308" max="2308" width="8.5703125" customWidth="1"/>
    <col min="2309" max="2309" width="8" customWidth="1"/>
    <col min="2310" max="2310" width="18" customWidth="1"/>
    <col min="2311" max="2311" width="9.85546875" customWidth="1"/>
    <col min="2312" max="2312" width="0" hidden="1" customWidth="1"/>
    <col min="2313" max="2313" width="9.85546875" customWidth="1"/>
    <col min="2314" max="2314" width="9.7109375" bestFit="1" customWidth="1"/>
    <col min="2315" max="2315" width="10.140625" customWidth="1"/>
    <col min="2316" max="2316" width="9.7109375" bestFit="1" customWidth="1"/>
    <col min="2560" max="2560" width="0.5703125" customWidth="1"/>
    <col min="2561" max="2561" width="4.7109375" customWidth="1"/>
    <col min="2562" max="2562" width="5.5703125" customWidth="1"/>
    <col min="2563" max="2563" width="6.85546875" customWidth="1"/>
    <col min="2564" max="2564" width="8.5703125" customWidth="1"/>
    <col min="2565" max="2565" width="8" customWidth="1"/>
    <col min="2566" max="2566" width="18" customWidth="1"/>
    <col min="2567" max="2567" width="9.85546875" customWidth="1"/>
    <col min="2568" max="2568" width="0" hidden="1" customWidth="1"/>
    <col min="2569" max="2569" width="9.85546875" customWidth="1"/>
    <col min="2570" max="2570" width="9.7109375" bestFit="1" customWidth="1"/>
    <col min="2571" max="2571" width="10.140625" customWidth="1"/>
    <col min="2572" max="2572" width="9.7109375" bestFit="1" customWidth="1"/>
    <col min="2816" max="2816" width="0.5703125" customWidth="1"/>
    <col min="2817" max="2817" width="4.7109375" customWidth="1"/>
    <col min="2818" max="2818" width="5.5703125" customWidth="1"/>
    <col min="2819" max="2819" width="6.85546875" customWidth="1"/>
    <col min="2820" max="2820" width="8.5703125" customWidth="1"/>
    <col min="2821" max="2821" width="8" customWidth="1"/>
    <col min="2822" max="2822" width="18" customWidth="1"/>
    <col min="2823" max="2823" width="9.85546875" customWidth="1"/>
    <col min="2824" max="2824" width="0" hidden="1" customWidth="1"/>
    <col min="2825" max="2825" width="9.85546875" customWidth="1"/>
    <col min="2826" max="2826" width="9.7109375" bestFit="1" customWidth="1"/>
    <col min="2827" max="2827" width="10.140625" customWidth="1"/>
    <col min="2828" max="2828" width="9.7109375" bestFit="1" customWidth="1"/>
    <col min="3072" max="3072" width="0.5703125" customWidth="1"/>
    <col min="3073" max="3073" width="4.7109375" customWidth="1"/>
    <col min="3074" max="3074" width="5.5703125" customWidth="1"/>
    <col min="3075" max="3075" width="6.85546875" customWidth="1"/>
    <col min="3076" max="3076" width="8.5703125" customWidth="1"/>
    <col min="3077" max="3077" width="8" customWidth="1"/>
    <col min="3078" max="3078" width="18" customWidth="1"/>
    <col min="3079" max="3079" width="9.85546875" customWidth="1"/>
    <col min="3080" max="3080" width="0" hidden="1" customWidth="1"/>
    <col min="3081" max="3081" width="9.85546875" customWidth="1"/>
    <col min="3082" max="3082" width="9.7109375" bestFit="1" customWidth="1"/>
    <col min="3083" max="3083" width="10.140625" customWidth="1"/>
    <col min="3084" max="3084" width="9.7109375" bestFit="1" customWidth="1"/>
    <col min="3328" max="3328" width="0.5703125" customWidth="1"/>
    <col min="3329" max="3329" width="4.7109375" customWidth="1"/>
    <col min="3330" max="3330" width="5.5703125" customWidth="1"/>
    <col min="3331" max="3331" width="6.85546875" customWidth="1"/>
    <col min="3332" max="3332" width="8.5703125" customWidth="1"/>
    <col min="3333" max="3333" width="8" customWidth="1"/>
    <col min="3334" max="3334" width="18" customWidth="1"/>
    <col min="3335" max="3335" width="9.85546875" customWidth="1"/>
    <col min="3336" max="3336" width="0" hidden="1" customWidth="1"/>
    <col min="3337" max="3337" width="9.85546875" customWidth="1"/>
    <col min="3338" max="3338" width="9.7109375" bestFit="1" customWidth="1"/>
    <col min="3339" max="3339" width="10.140625" customWidth="1"/>
    <col min="3340" max="3340" width="9.7109375" bestFit="1" customWidth="1"/>
    <col min="3584" max="3584" width="0.5703125" customWidth="1"/>
    <col min="3585" max="3585" width="4.7109375" customWidth="1"/>
    <col min="3586" max="3586" width="5.5703125" customWidth="1"/>
    <col min="3587" max="3587" width="6.85546875" customWidth="1"/>
    <col min="3588" max="3588" width="8.5703125" customWidth="1"/>
    <col min="3589" max="3589" width="8" customWidth="1"/>
    <col min="3590" max="3590" width="18" customWidth="1"/>
    <col min="3591" max="3591" width="9.85546875" customWidth="1"/>
    <col min="3592" max="3592" width="0" hidden="1" customWidth="1"/>
    <col min="3593" max="3593" width="9.85546875" customWidth="1"/>
    <col min="3594" max="3594" width="9.7109375" bestFit="1" customWidth="1"/>
    <col min="3595" max="3595" width="10.140625" customWidth="1"/>
    <col min="3596" max="3596" width="9.7109375" bestFit="1" customWidth="1"/>
    <col min="3840" max="3840" width="0.5703125" customWidth="1"/>
    <col min="3841" max="3841" width="4.7109375" customWidth="1"/>
    <col min="3842" max="3842" width="5.5703125" customWidth="1"/>
    <col min="3843" max="3843" width="6.85546875" customWidth="1"/>
    <col min="3844" max="3844" width="8.5703125" customWidth="1"/>
    <col min="3845" max="3845" width="8" customWidth="1"/>
    <col min="3846" max="3846" width="18" customWidth="1"/>
    <col min="3847" max="3847" width="9.85546875" customWidth="1"/>
    <col min="3848" max="3848" width="0" hidden="1" customWidth="1"/>
    <col min="3849" max="3849" width="9.85546875" customWidth="1"/>
    <col min="3850" max="3850" width="9.7109375" bestFit="1" customWidth="1"/>
    <col min="3851" max="3851" width="10.140625" customWidth="1"/>
    <col min="3852" max="3852" width="9.7109375" bestFit="1" customWidth="1"/>
    <col min="4096" max="4096" width="0.5703125" customWidth="1"/>
    <col min="4097" max="4097" width="4.7109375" customWidth="1"/>
    <col min="4098" max="4098" width="5.5703125" customWidth="1"/>
    <col min="4099" max="4099" width="6.85546875" customWidth="1"/>
    <col min="4100" max="4100" width="8.5703125" customWidth="1"/>
    <col min="4101" max="4101" width="8" customWidth="1"/>
    <col min="4102" max="4102" width="18" customWidth="1"/>
    <col min="4103" max="4103" width="9.85546875" customWidth="1"/>
    <col min="4104" max="4104" width="0" hidden="1" customWidth="1"/>
    <col min="4105" max="4105" width="9.85546875" customWidth="1"/>
    <col min="4106" max="4106" width="9.7109375" bestFit="1" customWidth="1"/>
    <col min="4107" max="4107" width="10.140625" customWidth="1"/>
    <col min="4108" max="4108" width="9.7109375" bestFit="1" customWidth="1"/>
    <col min="4352" max="4352" width="0.5703125" customWidth="1"/>
    <col min="4353" max="4353" width="4.7109375" customWidth="1"/>
    <col min="4354" max="4354" width="5.5703125" customWidth="1"/>
    <col min="4355" max="4355" width="6.85546875" customWidth="1"/>
    <col min="4356" max="4356" width="8.5703125" customWidth="1"/>
    <col min="4357" max="4357" width="8" customWidth="1"/>
    <col min="4358" max="4358" width="18" customWidth="1"/>
    <col min="4359" max="4359" width="9.85546875" customWidth="1"/>
    <col min="4360" max="4360" width="0" hidden="1" customWidth="1"/>
    <col min="4361" max="4361" width="9.85546875" customWidth="1"/>
    <col min="4362" max="4362" width="9.7109375" bestFit="1" customWidth="1"/>
    <col min="4363" max="4363" width="10.140625" customWidth="1"/>
    <col min="4364" max="4364" width="9.7109375" bestFit="1" customWidth="1"/>
    <col min="4608" max="4608" width="0.5703125" customWidth="1"/>
    <col min="4609" max="4609" width="4.7109375" customWidth="1"/>
    <col min="4610" max="4610" width="5.5703125" customWidth="1"/>
    <col min="4611" max="4611" width="6.85546875" customWidth="1"/>
    <col min="4612" max="4612" width="8.5703125" customWidth="1"/>
    <col min="4613" max="4613" width="8" customWidth="1"/>
    <col min="4614" max="4614" width="18" customWidth="1"/>
    <col min="4615" max="4615" width="9.85546875" customWidth="1"/>
    <col min="4616" max="4616" width="0" hidden="1" customWidth="1"/>
    <col min="4617" max="4617" width="9.85546875" customWidth="1"/>
    <col min="4618" max="4618" width="9.7109375" bestFit="1" customWidth="1"/>
    <col min="4619" max="4619" width="10.140625" customWidth="1"/>
    <col min="4620" max="4620" width="9.7109375" bestFit="1" customWidth="1"/>
    <col min="4864" max="4864" width="0.5703125" customWidth="1"/>
    <col min="4865" max="4865" width="4.7109375" customWidth="1"/>
    <col min="4866" max="4866" width="5.5703125" customWidth="1"/>
    <col min="4867" max="4867" width="6.85546875" customWidth="1"/>
    <col min="4868" max="4868" width="8.5703125" customWidth="1"/>
    <col min="4869" max="4869" width="8" customWidth="1"/>
    <col min="4870" max="4870" width="18" customWidth="1"/>
    <col min="4871" max="4871" width="9.85546875" customWidth="1"/>
    <col min="4872" max="4872" width="0" hidden="1" customWidth="1"/>
    <col min="4873" max="4873" width="9.85546875" customWidth="1"/>
    <col min="4874" max="4874" width="9.7109375" bestFit="1" customWidth="1"/>
    <col min="4875" max="4875" width="10.140625" customWidth="1"/>
    <col min="4876" max="4876" width="9.7109375" bestFit="1" customWidth="1"/>
    <col min="5120" max="5120" width="0.5703125" customWidth="1"/>
    <col min="5121" max="5121" width="4.7109375" customWidth="1"/>
    <col min="5122" max="5122" width="5.5703125" customWidth="1"/>
    <col min="5123" max="5123" width="6.85546875" customWidth="1"/>
    <col min="5124" max="5124" width="8.5703125" customWidth="1"/>
    <col min="5125" max="5125" width="8" customWidth="1"/>
    <col min="5126" max="5126" width="18" customWidth="1"/>
    <col min="5127" max="5127" width="9.85546875" customWidth="1"/>
    <col min="5128" max="5128" width="0" hidden="1" customWidth="1"/>
    <col min="5129" max="5129" width="9.85546875" customWidth="1"/>
    <col min="5130" max="5130" width="9.7109375" bestFit="1" customWidth="1"/>
    <col min="5131" max="5131" width="10.140625" customWidth="1"/>
    <col min="5132" max="5132" width="9.7109375" bestFit="1" customWidth="1"/>
    <col min="5376" max="5376" width="0.5703125" customWidth="1"/>
    <col min="5377" max="5377" width="4.7109375" customWidth="1"/>
    <col min="5378" max="5378" width="5.5703125" customWidth="1"/>
    <col min="5379" max="5379" width="6.85546875" customWidth="1"/>
    <col min="5380" max="5380" width="8.5703125" customWidth="1"/>
    <col min="5381" max="5381" width="8" customWidth="1"/>
    <col min="5382" max="5382" width="18" customWidth="1"/>
    <col min="5383" max="5383" width="9.85546875" customWidth="1"/>
    <col min="5384" max="5384" width="0" hidden="1" customWidth="1"/>
    <col min="5385" max="5385" width="9.85546875" customWidth="1"/>
    <col min="5386" max="5386" width="9.7109375" bestFit="1" customWidth="1"/>
    <col min="5387" max="5387" width="10.140625" customWidth="1"/>
    <col min="5388" max="5388" width="9.7109375" bestFit="1" customWidth="1"/>
    <col min="5632" max="5632" width="0.5703125" customWidth="1"/>
    <col min="5633" max="5633" width="4.7109375" customWidth="1"/>
    <col min="5634" max="5634" width="5.5703125" customWidth="1"/>
    <col min="5635" max="5635" width="6.85546875" customWidth="1"/>
    <col min="5636" max="5636" width="8.5703125" customWidth="1"/>
    <col min="5637" max="5637" width="8" customWidth="1"/>
    <col min="5638" max="5638" width="18" customWidth="1"/>
    <col min="5639" max="5639" width="9.85546875" customWidth="1"/>
    <col min="5640" max="5640" width="0" hidden="1" customWidth="1"/>
    <col min="5641" max="5641" width="9.85546875" customWidth="1"/>
    <col min="5642" max="5642" width="9.7109375" bestFit="1" customWidth="1"/>
    <col min="5643" max="5643" width="10.140625" customWidth="1"/>
    <col min="5644" max="5644" width="9.7109375" bestFit="1" customWidth="1"/>
    <col min="5888" max="5888" width="0.5703125" customWidth="1"/>
    <col min="5889" max="5889" width="4.7109375" customWidth="1"/>
    <col min="5890" max="5890" width="5.5703125" customWidth="1"/>
    <col min="5891" max="5891" width="6.85546875" customWidth="1"/>
    <col min="5892" max="5892" width="8.5703125" customWidth="1"/>
    <col min="5893" max="5893" width="8" customWidth="1"/>
    <col min="5894" max="5894" width="18" customWidth="1"/>
    <col min="5895" max="5895" width="9.85546875" customWidth="1"/>
    <col min="5896" max="5896" width="0" hidden="1" customWidth="1"/>
    <col min="5897" max="5897" width="9.85546875" customWidth="1"/>
    <col min="5898" max="5898" width="9.7109375" bestFit="1" customWidth="1"/>
    <col min="5899" max="5899" width="10.140625" customWidth="1"/>
    <col min="5900" max="5900" width="9.7109375" bestFit="1" customWidth="1"/>
    <col min="6144" max="6144" width="0.5703125" customWidth="1"/>
    <col min="6145" max="6145" width="4.7109375" customWidth="1"/>
    <col min="6146" max="6146" width="5.5703125" customWidth="1"/>
    <col min="6147" max="6147" width="6.85546875" customWidth="1"/>
    <col min="6148" max="6148" width="8.5703125" customWidth="1"/>
    <col min="6149" max="6149" width="8" customWidth="1"/>
    <col min="6150" max="6150" width="18" customWidth="1"/>
    <col min="6151" max="6151" width="9.85546875" customWidth="1"/>
    <col min="6152" max="6152" width="0" hidden="1" customWidth="1"/>
    <col min="6153" max="6153" width="9.85546875" customWidth="1"/>
    <col min="6154" max="6154" width="9.7109375" bestFit="1" customWidth="1"/>
    <col min="6155" max="6155" width="10.140625" customWidth="1"/>
    <col min="6156" max="6156" width="9.7109375" bestFit="1" customWidth="1"/>
    <col min="6400" max="6400" width="0.5703125" customWidth="1"/>
    <col min="6401" max="6401" width="4.7109375" customWidth="1"/>
    <col min="6402" max="6402" width="5.5703125" customWidth="1"/>
    <col min="6403" max="6403" width="6.85546875" customWidth="1"/>
    <col min="6404" max="6404" width="8.5703125" customWidth="1"/>
    <col min="6405" max="6405" width="8" customWidth="1"/>
    <col min="6406" max="6406" width="18" customWidth="1"/>
    <col min="6407" max="6407" width="9.85546875" customWidth="1"/>
    <col min="6408" max="6408" width="0" hidden="1" customWidth="1"/>
    <col min="6409" max="6409" width="9.85546875" customWidth="1"/>
    <col min="6410" max="6410" width="9.7109375" bestFit="1" customWidth="1"/>
    <col min="6411" max="6411" width="10.140625" customWidth="1"/>
    <col min="6412" max="6412" width="9.7109375" bestFit="1" customWidth="1"/>
    <col min="6656" max="6656" width="0.5703125" customWidth="1"/>
    <col min="6657" max="6657" width="4.7109375" customWidth="1"/>
    <col min="6658" max="6658" width="5.5703125" customWidth="1"/>
    <col min="6659" max="6659" width="6.85546875" customWidth="1"/>
    <col min="6660" max="6660" width="8.5703125" customWidth="1"/>
    <col min="6661" max="6661" width="8" customWidth="1"/>
    <col min="6662" max="6662" width="18" customWidth="1"/>
    <col min="6663" max="6663" width="9.85546875" customWidth="1"/>
    <col min="6664" max="6664" width="0" hidden="1" customWidth="1"/>
    <col min="6665" max="6665" width="9.85546875" customWidth="1"/>
    <col min="6666" max="6666" width="9.7109375" bestFit="1" customWidth="1"/>
    <col min="6667" max="6667" width="10.140625" customWidth="1"/>
    <col min="6668" max="6668" width="9.7109375" bestFit="1" customWidth="1"/>
    <col min="6912" max="6912" width="0.5703125" customWidth="1"/>
    <col min="6913" max="6913" width="4.7109375" customWidth="1"/>
    <col min="6914" max="6914" width="5.5703125" customWidth="1"/>
    <col min="6915" max="6915" width="6.85546875" customWidth="1"/>
    <col min="6916" max="6916" width="8.5703125" customWidth="1"/>
    <col min="6917" max="6917" width="8" customWidth="1"/>
    <col min="6918" max="6918" width="18" customWidth="1"/>
    <col min="6919" max="6919" width="9.85546875" customWidth="1"/>
    <col min="6920" max="6920" width="0" hidden="1" customWidth="1"/>
    <col min="6921" max="6921" width="9.85546875" customWidth="1"/>
    <col min="6922" max="6922" width="9.7109375" bestFit="1" customWidth="1"/>
    <col min="6923" max="6923" width="10.140625" customWidth="1"/>
    <col min="6924" max="6924" width="9.7109375" bestFit="1" customWidth="1"/>
    <col min="7168" max="7168" width="0.5703125" customWidth="1"/>
    <col min="7169" max="7169" width="4.7109375" customWidth="1"/>
    <col min="7170" max="7170" width="5.5703125" customWidth="1"/>
    <col min="7171" max="7171" width="6.85546875" customWidth="1"/>
    <col min="7172" max="7172" width="8.5703125" customWidth="1"/>
    <col min="7173" max="7173" width="8" customWidth="1"/>
    <col min="7174" max="7174" width="18" customWidth="1"/>
    <col min="7175" max="7175" width="9.85546875" customWidth="1"/>
    <col min="7176" max="7176" width="0" hidden="1" customWidth="1"/>
    <col min="7177" max="7177" width="9.85546875" customWidth="1"/>
    <col min="7178" max="7178" width="9.7109375" bestFit="1" customWidth="1"/>
    <col min="7179" max="7179" width="10.140625" customWidth="1"/>
    <col min="7180" max="7180" width="9.7109375" bestFit="1" customWidth="1"/>
    <col min="7424" max="7424" width="0.5703125" customWidth="1"/>
    <col min="7425" max="7425" width="4.7109375" customWidth="1"/>
    <col min="7426" max="7426" width="5.5703125" customWidth="1"/>
    <col min="7427" max="7427" width="6.85546875" customWidth="1"/>
    <col min="7428" max="7428" width="8.5703125" customWidth="1"/>
    <col min="7429" max="7429" width="8" customWidth="1"/>
    <col min="7430" max="7430" width="18" customWidth="1"/>
    <col min="7431" max="7431" width="9.85546875" customWidth="1"/>
    <col min="7432" max="7432" width="0" hidden="1" customWidth="1"/>
    <col min="7433" max="7433" width="9.85546875" customWidth="1"/>
    <col min="7434" max="7434" width="9.7109375" bestFit="1" customWidth="1"/>
    <col min="7435" max="7435" width="10.140625" customWidth="1"/>
    <col min="7436" max="7436" width="9.7109375" bestFit="1" customWidth="1"/>
    <col min="7680" max="7680" width="0.5703125" customWidth="1"/>
    <col min="7681" max="7681" width="4.7109375" customWidth="1"/>
    <col min="7682" max="7682" width="5.5703125" customWidth="1"/>
    <col min="7683" max="7683" width="6.85546875" customWidth="1"/>
    <col min="7684" max="7684" width="8.5703125" customWidth="1"/>
    <col min="7685" max="7685" width="8" customWidth="1"/>
    <col min="7686" max="7686" width="18" customWidth="1"/>
    <col min="7687" max="7687" width="9.85546875" customWidth="1"/>
    <col min="7688" max="7688" width="0" hidden="1" customWidth="1"/>
    <col min="7689" max="7689" width="9.85546875" customWidth="1"/>
    <col min="7690" max="7690" width="9.7109375" bestFit="1" customWidth="1"/>
    <col min="7691" max="7691" width="10.140625" customWidth="1"/>
    <col min="7692" max="7692" width="9.7109375" bestFit="1" customWidth="1"/>
    <col min="7936" max="7936" width="0.5703125" customWidth="1"/>
    <col min="7937" max="7937" width="4.7109375" customWidth="1"/>
    <col min="7938" max="7938" width="5.5703125" customWidth="1"/>
    <col min="7939" max="7939" width="6.85546875" customWidth="1"/>
    <col min="7940" max="7940" width="8.5703125" customWidth="1"/>
    <col min="7941" max="7941" width="8" customWidth="1"/>
    <col min="7942" max="7942" width="18" customWidth="1"/>
    <col min="7943" max="7943" width="9.85546875" customWidth="1"/>
    <col min="7944" max="7944" width="0" hidden="1" customWidth="1"/>
    <col min="7945" max="7945" width="9.85546875" customWidth="1"/>
    <col min="7946" max="7946" width="9.7109375" bestFit="1" customWidth="1"/>
    <col min="7947" max="7947" width="10.140625" customWidth="1"/>
    <col min="7948" max="7948" width="9.7109375" bestFit="1" customWidth="1"/>
    <col min="8192" max="8192" width="0.5703125" customWidth="1"/>
    <col min="8193" max="8193" width="4.7109375" customWidth="1"/>
    <col min="8194" max="8194" width="5.5703125" customWidth="1"/>
    <col min="8195" max="8195" width="6.85546875" customWidth="1"/>
    <col min="8196" max="8196" width="8.5703125" customWidth="1"/>
    <col min="8197" max="8197" width="8" customWidth="1"/>
    <col min="8198" max="8198" width="18" customWidth="1"/>
    <col min="8199" max="8199" width="9.85546875" customWidth="1"/>
    <col min="8200" max="8200" width="0" hidden="1" customWidth="1"/>
    <col min="8201" max="8201" width="9.85546875" customWidth="1"/>
    <col min="8202" max="8202" width="9.7109375" bestFit="1" customWidth="1"/>
    <col min="8203" max="8203" width="10.140625" customWidth="1"/>
    <col min="8204" max="8204" width="9.7109375" bestFit="1" customWidth="1"/>
    <col min="8448" max="8448" width="0.5703125" customWidth="1"/>
    <col min="8449" max="8449" width="4.7109375" customWidth="1"/>
    <col min="8450" max="8450" width="5.5703125" customWidth="1"/>
    <col min="8451" max="8451" width="6.85546875" customWidth="1"/>
    <col min="8452" max="8452" width="8.5703125" customWidth="1"/>
    <col min="8453" max="8453" width="8" customWidth="1"/>
    <col min="8454" max="8454" width="18" customWidth="1"/>
    <col min="8455" max="8455" width="9.85546875" customWidth="1"/>
    <col min="8456" max="8456" width="0" hidden="1" customWidth="1"/>
    <col min="8457" max="8457" width="9.85546875" customWidth="1"/>
    <col min="8458" max="8458" width="9.7109375" bestFit="1" customWidth="1"/>
    <col min="8459" max="8459" width="10.140625" customWidth="1"/>
    <col min="8460" max="8460" width="9.7109375" bestFit="1" customWidth="1"/>
    <col min="8704" max="8704" width="0.5703125" customWidth="1"/>
    <col min="8705" max="8705" width="4.7109375" customWidth="1"/>
    <col min="8706" max="8706" width="5.5703125" customWidth="1"/>
    <col min="8707" max="8707" width="6.85546875" customWidth="1"/>
    <col min="8708" max="8708" width="8.5703125" customWidth="1"/>
    <col min="8709" max="8709" width="8" customWidth="1"/>
    <col min="8710" max="8710" width="18" customWidth="1"/>
    <col min="8711" max="8711" width="9.85546875" customWidth="1"/>
    <col min="8712" max="8712" width="0" hidden="1" customWidth="1"/>
    <col min="8713" max="8713" width="9.85546875" customWidth="1"/>
    <col min="8714" max="8714" width="9.7109375" bestFit="1" customWidth="1"/>
    <col min="8715" max="8715" width="10.140625" customWidth="1"/>
    <col min="8716" max="8716" width="9.7109375" bestFit="1" customWidth="1"/>
    <col min="8960" max="8960" width="0.5703125" customWidth="1"/>
    <col min="8961" max="8961" width="4.7109375" customWidth="1"/>
    <col min="8962" max="8962" width="5.5703125" customWidth="1"/>
    <col min="8963" max="8963" width="6.85546875" customWidth="1"/>
    <col min="8964" max="8964" width="8.5703125" customWidth="1"/>
    <col min="8965" max="8965" width="8" customWidth="1"/>
    <col min="8966" max="8966" width="18" customWidth="1"/>
    <col min="8967" max="8967" width="9.85546875" customWidth="1"/>
    <col min="8968" max="8968" width="0" hidden="1" customWidth="1"/>
    <col min="8969" max="8969" width="9.85546875" customWidth="1"/>
    <col min="8970" max="8970" width="9.7109375" bestFit="1" customWidth="1"/>
    <col min="8971" max="8971" width="10.140625" customWidth="1"/>
    <col min="8972" max="8972" width="9.7109375" bestFit="1" customWidth="1"/>
    <col min="9216" max="9216" width="0.5703125" customWidth="1"/>
    <col min="9217" max="9217" width="4.7109375" customWidth="1"/>
    <col min="9218" max="9218" width="5.5703125" customWidth="1"/>
    <col min="9219" max="9219" width="6.85546875" customWidth="1"/>
    <col min="9220" max="9220" width="8.5703125" customWidth="1"/>
    <col min="9221" max="9221" width="8" customWidth="1"/>
    <col min="9222" max="9222" width="18" customWidth="1"/>
    <col min="9223" max="9223" width="9.85546875" customWidth="1"/>
    <col min="9224" max="9224" width="0" hidden="1" customWidth="1"/>
    <col min="9225" max="9225" width="9.85546875" customWidth="1"/>
    <col min="9226" max="9226" width="9.7109375" bestFit="1" customWidth="1"/>
    <col min="9227" max="9227" width="10.140625" customWidth="1"/>
    <col min="9228" max="9228" width="9.7109375" bestFit="1" customWidth="1"/>
    <col min="9472" max="9472" width="0.5703125" customWidth="1"/>
    <col min="9473" max="9473" width="4.7109375" customWidth="1"/>
    <col min="9474" max="9474" width="5.5703125" customWidth="1"/>
    <col min="9475" max="9475" width="6.85546875" customWidth="1"/>
    <col min="9476" max="9476" width="8.5703125" customWidth="1"/>
    <col min="9477" max="9477" width="8" customWidth="1"/>
    <col min="9478" max="9478" width="18" customWidth="1"/>
    <col min="9479" max="9479" width="9.85546875" customWidth="1"/>
    <col min="9480" max="9480" width="0" hidden="1" customWidth="1"/>
    <col min="9481" max="9481" width="9.85546875" customWidth="1"/>
    <col min="9482" max="9482" width="9.7109375" bestFit="1" customWidth="1"/>
    <col min="9483" max="9483" width="10.140625" customWidth="1"/>
    <col min="9484" max="9484" width="9.7109375" bestFit="1" customWidth="1"/>
    <col min="9728" max="9728" width="0.5703125" customWidth="1"/>
    <col min="9729" max="9729" width="4.7109375" customWidth="1"/>
    <col min="9730" max="9730" width="5.5703125" customWidth="1"/>
    <col min="9731" max="9731" width="6.85546875" customWidth="1"/>
    <col min="9732" max="9732" width="8.5703125" customWidth="1"/>
    <col min="9733" max="9733" width="8" customWidth="1"/>
    <col min="9734" max="9734" width="18" customWidth="1"/>
    <col min="9735" max="9735" width="9.85546875" customWidth="1"/>
    <col min="9736" max="9736" width="0" hidden="1" customWidth="1"/>
    <col min="9737" max="9737" width="9.85546875" customWidth="1"/>
    <col min="9738" max="9738" width="9.7109375" bestFit="1" customWidth="1"/>
    <col min="9739" max="9739" width="10.140625" customWidth="1"/>
    <col min="9740" max="9740" width="9.7109375" bestFit="1" customWidth="1"/>
    <col min="9984" max="9984" width="0.5703125" customWidth="1"/>
    <col min="9985" max="9985" width="4.7109375" customWidth="1"/>
    <col min="9986" max="9986" width="5.5703125" customWidth="1"/>
    <col min="9987" max="9987" width="6.85546875" customWidth="1"/>
    <col min="9988" max="9988" width="8.5703125" customWidth="1"/>
    <col min="9989" max="9989" width="8" customWidth="1"/>
    <col min="9990" max="9990" width="18" customWidth="1"/>
    <col min="9991" max="9991" width="9.85546875" customWidth="1"/>
    <col min="9992" max="9992" width="0" hidden="1" customWidth="1"/>
    <col min="9993" max="9993" width="9.85546875" customWidth="1"/>
    <col min="9994" max="9994" width="9.7109375" bestFit="1" customWidth="1"/>
    <col min="9995" max="9995" width="10.140625" customWidth="1"/>
    <col min="9996" max="9996" width="9.7109375" bestFit="1" customWidth="1"/>
    <col min="10240" max="10240" width="0.5703125" customWidth="1"/>
    <col min="10241" max="10241" width="4.7109375" customWidth="1"/>
    <col min="10242" max="10242" width="5.5703125" customWidth="1"/>
    <col min="10243" max="10243" width="6.85546875" customWidth="1"/>
    <col min="10244" max="10244" width="8.5703125" customWidth="1"/>
    <col min="10245" max="10245" width="8" customWidth="1"/>
    <col min="10246" max="10246" width="18" customWidth="1"/>
    <col min="10247" max="10247" width="9.85546875" customWidth="1"/>
    <col min="10248" max="10248" width="0" hidden="1" customWidth="1"/>
    <col min="10249" max="10249" width="9.85546875" customWidth="1"/>
    <col min="10250" max="10250" width="9.7109375" bestFit="1" customWidth="1"/>
    <col min="10251" max="10251" width="10.140625" customWidth="1"/>
    <col min="10252" max="10252" width="9.7109375" bestFit="1" customWidth="1"/>
    <col min="10496" max="10496" width="0.5703125" customWidth="1"/>
    <col min="10497" max="10497" width="4.7109375" customWidth="1"/>
    <col min="10498" max="10498" width="5.5703125" customWidth="1"/>
    <col min="10499" max="10499" width="6.85546875" customWidth="1"/>
    <col min="10500" max="10500" width="8.5703125" customWidth="1"/>
    <col min="10501" max="10501" width="8" customWidth="1"/>
    <col min="10502" max="10502" width="18" customWidth="1"/>
    <col min="10503" max="10503" width="9.85546875" customWidth="1"/>
    <col min="10504" max="10504" width="0" hidden="1" customWidth="1"/>
    <col min="10505" max="10505" width="9.85546875" customWidth="1"/>
    <col min="10506" max="10506" width="9.7109375" bestFit="1" customWidth="1"/>
    <col min="10507" max="10507" width="10.140625" customWidth="1"/>
    <col min="10508" max="10508" width="9.7109375" bestFit="1" customWidth="1"/>
    <col min="10752" max="10752" width="0.5703125" customWidth="1"/>
    <col min="10753" max="10753" width="4.7109375" customWidth="1"/>
    <col min="10754" max="10754" width="5.5703125" customWidth="1"/>
    <col min="10755" max="10755" width="6.85546875" customWidth="1"/>
    <col min="10756" max="10756" width="8.5703125" customWidth="1"/>
    <col min="10757" max="10757" width="8" customWidth="1"/>
    <col min="10758" max="10758" width="18" customWidth="1"/>
    <col min="10759" max="10759" width="9.85546875" customWidth="1"/>
    <col min="10760" max="10760" width="0" hidden="1" customWidth="1"/>
    <col min="10761" max="10761" width="9.85546875" customWidth="1"/>
    <col min="10762" max="10762" width="9.7109375" bestFit="1" customWidth="1"/>
    <col min="10763" max="10763" width="10.140625" customWidth="1"/>
    <col min="10764" max="10764" width="9.7109375" bestFit="1" customWidth="1"/>
    <col min="11008" max="11008" width="0.5703125" customWidth="1"/>
    <col min="11009" max="11009" width="4.7109375" customWidth="1"/>
    <col min="11010" max="11010" width="5.5703125" customWidth="1"/>
    <col min="11011" max="11011" width="6.85546875" customWidth="1"/>
    <col min="11012" max="11012" width="8.5703125" customWidth="1"/>
    <col min="11013" max="11013" width="8" customWidth="1"/>
    <col min="11014" max="11014" width="18" customWidth="1"/>
    <col min="11015" max="11015" width="9.85546875" customWidth="1"/>
    <col min="11016" max="11016" width="0" hidden="1" customWidth="1"/>
    <col min="11017" max="11017" width="9.85546875" customWidth="1"/>
    <col min="11018" max="11018" width="9.7109375" bestFit="1" customWidth="1"/>
    <col min="11019" max="11019" width="10.140625" customWidth="1"/>
    <col min="11020" max="11020" width="9.7109375" bestFit="1" customWidth="1"/>
    <col min="11264" max="11264" width="0.5703125" customWidth="1"/>
    <col min="11265" max="11265" width="4.7109375" customWidth="1"/>
    <col min="11266" max="11266" width="5.5703125" customWidth="1"/>
    <col min="11267" max="11267" width="6.85546875" customWidth="1"/>
    <col min="11268" max="11268" width="8.5703125" customWidth="1"/>
    <col min="11269" max="11269" width="8" customWidth="1"/>
    <col min="11270" max="11270" width="18" customWidth="1"/>
    <col min="11271" max="11271" width="9.85546875" customWidth="1"/>
    <col min="11272" max="11272" width="0" hidden="1" customWidth="1"/>
    <col min="11273" max="11273" width="9.85546875" customWidth="1"/>
    <col min="11274" max="11274" width="9.7109375" bestFit="1" customWidth="1"/>
    <col min="11275" max="11275" width="10.140625" customWidth="1"/>
    <col min="11276" max="11276" width="9.7109375" bestFit="1" customWidth="1"/>
    <col min="11520" max="11520" width="0.5703125" customWidth="1"/>
    <col min="11521" max="11521" width="4.7109375" customWidth="1"/>
    <col min="11522" max="11522" width="5.5703125" customWidth="1"/>
    <col min="11523" max="11523" width="6.85546875" customWidth="1"/>
    <col min="11524" max="11524" width="8.5703125" customWidth="1"/>
    <col min="11525" max="11525" width="8" customWidth="1"/>
    <col min="11526" max="11526" width="18" customWidth="1"/>
    <col min="11527" max="11527" width="9.85546875" customWidth="1"/>
    <col min="11528" max="11528" width="0" hidden="1" customWidth="1"/>
    <col min="11529" max="11529" width="9.85546875" customWidth="1"/>
    <col min="11530" max="11530" width="9.7109375" bestFit="1" customWidth="1"/>
    <col min="11531" max="11531" width="10.140625" customWidth="1"/>
    <col min="11532" max="11532" width="9.7109375" bestFit="1" customWidth="1"/>
    <col min="11776" max="11776" width="0.5703125" customWidth="1"/>
    <col min="11777" max="11777" width="4.7109375" customWidth="1"/>
    <col min="11778" max="11778" width="5.5703125" customWidth="1"/>
    <col min="11779" max="11779" width="6.85546875" customWidth="1"/>
    <col min="11780" max="11780" width="8.5703125" customWidth="1"/>
    <col min="11781" max="11781" width="8" customWidth="1"/>
    <col min="11782" max="11782" width="18" customWidth="1"/>
    <col min="11783" max="11783" width="9.85546875" customWidth="1"/>
    <col min="11784" max="11784" width="0" hidden="1" customWidth="1"/>
    <col min="11785" max="11785" width="9.85546875" customWidth="1"/>
    <col min="11786" max="11786" width="9.7109375" bestFit="1" customWidth="1"/>
    <col min="11787" max="11787" width="10.140625" customWidth="1"/>
    <col min="11788" max="11788" width="9.7109375" bestFit="1" customWidth="1"/>
    <col min="12032" max="12032" width="0.5703125" customWidth="1"/>
    <col min="12033" max="12033" width="4.7109375" customWidth="1"/>
    <col min="12034" max="12034" width="5.5703125" customWidth="1"/>
    <col min="12035" max="12035" width="6.85546875" customWidth="1"/>
    <col min="12036" max="12036" width="8.5703125" customWidth="1"/>
    <col min="12037" max="12037" width="8" customWidth="1"/>
    <col min="12038" max="12038" width="18" customWidth="1"/>
    <col min="12039" max="12039" width="9.85546875" customWidth="1"/>
    <col min="12040" max="12040" width="0" hidden="1" customWidth="1"/>
    <col min="12041" max="12041" width="9.85546875" customWidth="1"/>
    <col min="12042" max="12042" width="9.7109375" bestFit="1" customWidth="1"/>
    <col min="12043" max="12043" width="10.140625" customWidth="1"/>
    <col min="12044" max="12044" width="9.7109375" bestFit="1" customWidth="1"/>
    <col min="12288" max="12288" width="0.5703125" customWidth="1"/>
    <col min="12289" max="12289" width="4.7109375" customWidth="1"/>
    <col min="12290" max="12290" width="5.5703125" customWidth="1"/>
    <col min="12291" max="12291" width="6.85546875" customWidth="1"/>
    <col min="12292" max="12292" width="8.5703125" customWidth="1"/>
    <col min="12293" max="12293" width="8" customWidth="1"/>
    <col min="12294" max="12294" width="18" customWidth="1"/>
    <col min="12295" max="12295" width="9.85546875" customWidth="1"/>
    <col min="12296" max="12296" width="0" hidden="1" customWidth="1"/>
    <col min="12297" max="12297" width="9.85546875" customWidth="1"/>
    <col min="12298" max="12298" width="9.7109375" bestFit="1" customWidth="1"/>
    <col min="12299" max="12299" width="10.140625" customWidth="1"/>
    <col min="12300" max="12300" width="9.7109375" bestFit="1" customWidth="1"/>
    <col min="12544" max="12544" width="0.5703125" customWidth="1"/>
    <col min="12545" max="12545" width="4.7109375" customWidth="1"/>
    <col min="12546" max="12546" width="5.5703125" customWidth="1"/>
    <col min="12547" max="12547" width="6.85546875" customWidth="1"/>
    <col min="12548" max="12548" width="8.5703125" customWidth="1"/>
    <col min="12549" max="12549" width="8" customWidth="1"/>
    <col min="12550" max="12550" width="18" customWidth="1"/>
    <col min="12551" max="12551" width="9.85546875" customWidth="1"/>
    <col min="12552" max="12552" width="0" hidden="1" customWidth="1"/>
    <col min="12553" max="12553" width="9.85546875" customWidth="1"/>
    <col min="12554" max="12554" width="9.7109375" bestFit="1" customWidth="1"/>
    <col min="12555" max="12555" width="10.140625" customWidth="1"/>
    <col min="12556" max="12556" width="9.7109375" bestFit="1" customWidth="1"/>
    <col min="12800" max="12800" width="0.5703125" customWidth="1"/>
    <col min="12801" max="12801" width="4.7109375" customWidth="1"/>
    <col min="12802" max="12802" width="5.5703125" customWidth="1"/>
    <col min="12803" max="12803" width="6.85546875" customWidth="1"/>
    <col min="12804" max="12804" width="8.5703125" customWidth="1"/>
    <col min="12805" max="12805" width="8" customWidth="1"/>
    <col min="12806" max="12806" width="18" customWidth="1"/>
    <col min="12807" max="12807" width="9.85546875" customWidth="1"/>
    <col min="12808" max="12808" width="0" hidden="1" customWidth="1"/>
    <col min="12809" max="12809" width="9.85546875" customWidth="1"/>
    <col min="12810" max="12810" width="9.7109375" bestFit="1" customWidth="1"/>
    <col min="12811" max="12811" width="10.140625" customWidth="1"/>
    <col min="12812" max="12812" width="9.7109375" bestFit="1" customWidth="1"/>
    <col min="13056" max="13056" width="0.5703125" customWidth="1"/>
    <col min="13057" max="13057" width="4.7109375" customWidth="1"/>
    <col min="13058" max="13058" width="5.5703125" customWidth="1"/>
    <col min="13059" max="13059" width="6.85546875" customWidth="1"/>
    <col min="13060" max="13060" width="8.5703125" customWidth="1"/>
    <col min="13061" max="13061" width="8" customWidth="1"/>
    <col min="13062" max="13062" width="18" customWidth="1"/>
    <col min="13063" max="13063" width="9.85546875" customWidth="1"/>
    <col min="13064" max="13064" width="0" hidden="1" customWidth="1"/>
    <col min="13065" max="13065" width="9.85546875" customWidth="1"/>
    <col min="13066" max="13066" width="9.7109375" bestFit="1" customWidth="1"/>
    <col min="13067" max="13067" width="10.140625" customWidth="1"/>
    <col min="13068" max="13068" width="9.7109375" bestFit="1" customWidth="1"/>
    <col min="13312" max="13312" width="0.5703125" customWidth="1"/>
    <col min="13313" max="13313" width="4.7109375" customWidth="1"/>
    <col min="13314" max="13314" width="5.5703125" customWidth="1"/>
    <col min="13315" max="13315" width="6.85546875" customWidth="1"/>
    <col min="13316" max="13316" width="8.5703125" customWidth="1"/>
    <col min="13317" max="13317" width="8" customWidth="1"/>
    <col min="13318" max="13318" width="18" customWidth="1"/>
    <col min="13319" max="13319" width="9.85546875" customWidth="1"/>
    <col min="13320" max="13320" width="0" hidden="1" customWidth="1"/>
    <col min="13321" max="13321" width="9.85546875" customWidth="1"/>
    <col min="13322" max="13322" width="9.7109375" bestFit="1" customWidth="1"/>
    <col min="13323" max="13323" width="10.140625" customWidth="1"/>
    <col min="13324" max="13324" width="9.7109375" bestFit="1" customWidth="1"/>
    <col min="13568" max="13568" width="0.5703125" customWidth="1"/>
    <col min="13569" max="13569" width="4.7109375" customWidth="1"/>
    <col min="13570" max="13570" width="5.5703125" customWidth="1"/>
    <col min="13571" max="13571" width="6.85546875" customWidth="1"/>
    <col min="13572" max="13572" width="8.5703125" customWidth="1"/>
    <col min="13573" max="13573" width="8" customWidth="1"/>
    <col min="13574" max="13574" width="18" customWidth="1"/>
    <col min="13575" max="13575" width="9.85546875" customWidth="1"/>
    <col min="13576" max="13576" width="0" hidden="1" customWidth="1"/>
    <col min="13577" max="13577" width="9.85546875" customWidth="1"/>
    <col min="13578" max="13578" width="9.7109375" bestFit="1" customWidth="1"/>
    <col min="13579" max="13579" width="10.140625" customWidth="1"/>
    <col min="13580" max="13580" width="9.7109375" bestFit="1" customWidth="1"/>
    <col min="13824" max="13824" width="0.5703125" customWidth="1"/>
    <col min="13825" max="13825" width="4.7109375" customWidth="1"/>
    <col min="13826" max="13826" width="5.5703125" customWidth="1"/>
    <col min="13827" max="13827" width="6.85546875" customWidth="1"/>
    <col min="13828" max="13828" width="8.5703125" customWidth="1"/>
    <col min="13829" max="13829" width="8" customWidth="1"/>
    <col min="13830" max="13830" width="18" customWidth="1"/>
    <col min="13831" max="13831" width="9.85546875" customWidth="1"/>
    <col min="13832" max="13832" width="0" hidden="1" customWidth="1"/>
    <col min="13833" max="13833" width="9.85546875" customWidth="1"/>
    <col min="13834" max="13834" width="9.7109375" bestFit="1" customWidth="1"/>
    <col min="13835" max="13835" width="10.140625" customWidth="1"/>
    <col min="13836" max="13836" width="9.7109375" bestFit="1" customWidth="1"/>
    <col min="14080" max="14080" width="0.5703125" customWidth="1"/>
    <col min="14081" max="14081" width="4.7109375" customWidth="1"/>
    <col min="14082" max="14082" width="5.5703125" customWidth="1"/>
    <col min="14083" max="14083" width="6.85546875" customWidth="1"/>
    <col min="14084" max="14084" width="8.5703125" customWidth="1"/>
    <col min="14085" max="14085" width="8" customWidth="1"/>
    <col min="14086" max="14086" width="18" customWidth="1"/>
    <col min="14087" max="14087" width="9.85546875" customWidth="1"/>
    <col min="14088" max="14088" width="0" hidden="1" customWidth="1"/>
    <col min="14089" max="14089" width="9.85546875" customWidth="1"/>
    <col min="14090" max="14090" width="9.7109375" bestFit="1" customWidth="1"/>
    <col min="14091" max="14091" width="10.140625" customWidth="1"/>
    <col min="14092" max="14092" width="9.7109375" bestFit="1" customWidth="1"/>
    <col min="14336" max="14336" width="0.5703125" customWidth="1"/>
    <col min="14337" max="14337" width="4.7109375" customWidth="1"/>
    <col min="14338" max="14338" width="5.5703125" customWidth="1"/>
    <col min="14339" max="14339" width="6.85546875" customWidth="1"/>
    <col min="14340" max="14340" width="8.5703125" customWidth="1"/>
    <col min="14341" max="14341" width="8" customWidth="1"/>
    <col min="14342" max="14342" width="18" customWidth="1"/>
    <col min="14343" max="14343" width="9.85546875" customWidth="1"/>
    <col min="14344" max="14344" width="0" hidden="1" customWidth="1"/>
    <col min="14345" max="14345" width="9.85546875" customWidth="1"/>
    <col min="14346" max="14346" width="9.7109375" bestFit="1" customWidth="1"/>
    <col min="14347" max="14347" width="10.140625" customWidth="1"/>
    <col min="14348" max="14348" width="9.7109375" bestFit="1" customWidth="1"/>
    <col min="14592" max="14592" width="0.5703125" customWidth="1"/>
    <col min="14593" max="14593" width="4.7109375" customWidth="1"/>
    <col min="14594" max="14594" width="5.5703125" customWidth="1"/>
    <col min="14595" max="14595" width="6.85546875" customWidth="1"/>
    <col min="14596" max="14596" width="8.5703125" customWidth="1"/>
    <col min="14597" max="14597" width="8" customWidth="1"/>
    <col min="14598" max="14598" width="18" customWidth="1"/>
    <col min="14599" max="14599" width="9.85546875" customWidth="1"/>
    <col min="14600" max="14600" width="0" hidden="1" customWidth="1"/>
    <col min="14601" max="14601" width="9.85546875" customWidth="1"/>
    <col min="14602" max="14602" width="9.7109375" bestFit="1" customWidth="1"/>
    <col min="14603" max="14603" width="10.140625" customWidth="1"/>
    <col min="14604" max="14604" width="9.7109375" bestFit="1" customWidth="1"/>
    <col min="14848" max="14848" width="0.5703125" customWidth="1"/>
    <col min="14849" max="14849" width="4.7109375" customWidth="1"/>
    <col min="14850" max="14850" width="5.5703125" customWidth="1"/>
    <col min="14851" max="14851" width="6.85546875" customWidth="1"/>
    <col min="14852" max="14852" width="8.5703125" customWidth="1"/>
    <col min="14853" max="14853" width="8" customWidth="1"/>
    <col min="14854" max="14854" width="18" customWidth="1"/>
    <col min="14855" max="14855" width="9.85546875" customWidth="1"/>
    <col min="14856" max="14856" width="0" hidden="1" customWidth="1"/>
    <col min="14857" max="14857" width="9.85546875" customWidth="1"/>
    <col min="14858" max="14858" width="9.7109375" bestFit="1" customWidth="1"/>
    <col min="14859" max="14859" width="10.140625" customWidth="1"/>
    <col min="14860" max="14860" width="9.7109375" bestFit="1" customWidth="1"/>
    <col min="15104" max="15104" width="0.5703125" customWidth="1"/>
    <col min="15105" max="15105" width="4.7109375" customWidth="1"/>
    <col min="15106" max="15106" width="5.5703125" customWidth="1"/>
    <col min="15107" max="15107" width="6.85546875" customWidth="1"/>
    <col min="15108" max="15108" width="8.5703125" customWidth="1"/>
    <col min="15109" max="15109" width="8" customWidth="1"/>
    <col min="15110" max="15110" width="18" customWidth="1"/>
    <col min="15111" max="15111" width="9.85546875" customWidth="1"/>
    <col min="15112" max="15112" width="0" hidden="1" customWidth="1"/>
    <col min="15113" max="15113" width="9.85546875" customWidth="1"/>
    <col min="15114" max="15114" width="9.7109375" bestFit="1" customWidth="1"/>
    <col min="15115" max="15115" width="10.140625" customWidth="1"/>
    <col min="15116" max="15116" width="9.7109375" bestFit="1" customWidth="1"/>
    <col min="15360" max="15360" width="0.5703125" customWidth="1"/>
    <col min="15361" max="15361" width="4.7109375" customWidth="1"/>
    <col min="15362" max="15362" width="5.5703125" customWidth="1"/>
    <col min="15363" max="15363" width="6.85546875" customWidth="1"/>
    <col min="15364" max="15364" width="8.5703125" customWidth="1"/>
    <col min="15365" max="15365" width="8" customWidth="1"/>
    <col min="15366" max="15366" width="18" customWidth="1"/>
    <col min="15367" max="15367" width="9.85546875" customWidth="1"/>
    <col min="15368" max="15368" width="0" hidden="1" customWidth="1"/>
    <col min="15369" max="15369" width="9.85546875" customWidth="1"/>
    <col min="15370" max="15370" width="9.7109375" bestFit="1" customWidth="1"/>
    <col min="15371" max="15371" width="10.140625" customWidth="1"/>
    <col min="15372" max="15372" width="9.7109375" bestFit="1" customWidth="1"/>
    <col min="15616" max="15616" width="0.5703125" customWidth="1"/>
    <col min="15617" max="15617" width="4.7109375" customWidth="1"/>
    <col min="15618" max="15618" width="5.5703125" customWidth="1"/>
    <col min="15619" max="15619" width="6.85546875" customWidth="1"/>
    <col min="15620" max="15620" width="8.5703125" customWidth="1"/>
    <col min="15621" max="15621" width="8" customWidth="1"/>
    <col min="15622" max="15622" width="18" customWidth="1"/>
    <col min="15623" max="15623" width="9.85546875" customWidth="1"/>
    <col min="15624" max="15624" width="0" hidden="1" customWidth="1"/>
    <col min="15625" max="15625" width="9.85546875" customWidth="1"/>
    <col min="15626" max="15626" width="9.7109375" bestFit="1" customWidth="1"/>
    <col min="15627" max="15627" width="10.140625" customWidth="1"/>
    <col min="15628" max="15628" width="9.7109375" bestFit="1" customWidth="1"/>
    <col min="15872" max="15872" width="0.5703125" customWidth="1"/>
    <col min="15873" max="15873" width="4.7109375" customWidth="1"/>
    <col min="15874" max="15874" width="5.5703125" customWidth="1"/>
    <col min="15875" max="15875" width="6.85546875" customWidth="1"/>
    <col min="15876" max="15876" width="8.5703125" customWidth="1"/>
    <col min="15877" max="15877" width="8" customWidth="1"/>
    <col min="15878" max="15878" width="18" customWidth="1"/>
    <col min="15879" max="15879" width="9.85546875" customWidth="1"/>
    <col min="15880" max="15880" width="0" hidden="1" customWidth="1"/>
    <col min="15881" max="15881" width="9.85546875" customWidth="1"/>
    <col min="15882" max="15882" width="9.7109375" bestFit="1" customWidth="1"/>
    <col min="15883" max="15883" width="10.140625" customWidth="1"/>
    <col min="15884" max="15884" width="9.7109375" bestFit="1" customWidth="1"/>
    <col min="16128" max="16128" width="0.5703125" customWidth="1"/>
    <col min="16129" max="16129" width="4.7109375" customWidth="1"/>
    <col min="16130" max="16130" width="5.5703125" customWidth="1"/>
    <col min="16131" max="16131" width="6.85546875" customWidth="1"/>
    <col min="16132" max="16132" width="8.5703125" customWidth="1"/>
    <col min="16133" max="16133" width="8" customWidth="1"/>
    <col min="16134" max="16134" width="18" customWidth="1"/>
    <col min="16135" max="16135" width="9.85546875" customWidth="1"/>
    <col min="16136" max="16136" width="0" hidden="1" customWidth="1"/>
    <col min="16137" max="16137" width="9.85546875" customWidth="1"/>
    <col min="16138" max="16138" width="9.7109375" bestFit="1" customWidth="1"/>
    <col min="16139" max="16139" width="10.140625" customWidth="1"/>
    <col min="16140" max="16140" width="9.7109375" bestFit="1" customWidth="1"/>
  </cols>
  <sheetData>
    <row r="3" spans="2:14" ht="18.75" x14ac:dyDescent="0.3">
      <c r="B3" s="1057" t="s">
        <v>250</v>
      </c>
      <c r="C3" s="1028"/>
      <c r="D3" s="1028"/>
      <c r="E3" s="1028"/>
      <c r="F3" s="1028"/>
      <c r="G3" s="1029"/>
      <c r="H3" s="572"/>
      <c r="I3" s="572"/>
      <c r="J3" s="237"/>
      <c r="K3" s="237"/>
      <c r="L3" s="237"/>
      <c r="M3" s="237"/>
      <c r="N3" s="237"/>
    </row>
    <row r="4" spans="2:14" ht="51" customHeight="1" x14ac:dyDescent="0.25">
      <c r="B4" s="1006" t="s">
        <v>0</v>
      </c>
      <c r="C4" s="1007"/>
      <c r="D4" s="1007"/>
      <c r="E4" s="1007"/>
      <c r="F4" s="1007"/>
      <c r="G4" s="1008"/>
      <c r="H4" s="866" t="s">
        <v>416</v>
      </c>
      <c r="I4" s="866" t="s">
        <v>417</v>
      </c>
      <c r="J4" s="867" t="s">
        <v>418</v>
      </c>
      <c r="K4" s="868" t="s">
        <v>403</v>
      </c>
      <c r="L4" s="868" t="s">
        <v>419</v>
      </c>
      <c r="M4" s="868" t="s">
        <v>420</v>
      </c>
      <c r="N4" s="868" t="s">
        <v>421</v>
      </c>
    </row>
    <row r="5" spans="2:14" s="409" customFormat="1" ht="15.75" thickBot="1" x14ac:dyDescent="0.3">
      <c r="B5" s="1058"/>
      <c r="C5" s="1059"/>
      <c r="D5" s="1059"/>
      <c r="E5" s="1059"/>
      <c r="F5" s="1059"/>
      <c r="G5" s="1059"/>
      <c r="H5" s="493"/>
      <c r="I5" s="408"/>
      <c r="J5" s="408"/>
    </row>
    <row r="6" spans="2:14" ht="33.75" x14ac:dyDescent="0.25">
      <c r="B6" s="239" t="s">
        <v>200</v>
      </c>
      <c r="C6" s="240" t="s">
        <v>201</v>
      </c>
      <c r="D6" s="241" t="s">
        <v>202</v>
      </c>
      <c r="E6" s="241" t="s">
        <v>203</v>
      </c>
      <c r="F6" s="241" t="s">
        <v>228</v>
      </c>
      <c r="G6" s="242" t="s">
        <v>205</v>
      </c>
      <c r="H6" s="496">
        <f>SUM(H9)</f>
        <v>13000</v>
      </c>
      <c r="I6" s="495">
        <f>I9</f>
        <v>14000</v>
      </c>
      <c r="J6" s="495">
        <f>SUM(J7:J9)</f>
        <v>29140</v>
      </c>
      <c r="K6" s="495">
        <f>SUM(K7:K9)</f>
        <v>29140</v>
      </c>
      <c r="L6" s="495">
        <f>SUM(L7:L9)</f>
        <v>26970</v>
      </c>
      <c r="M6" s="495">
        <f t="shared" ref="M6:N6" si="0">SUM(M7:M9)</f>
        <v>31370</v>
      </c>
      <c r="N6" s="495">
        <f t="shared" si="0"/>
        <v>31370</v>
      </c>
    </row>
    <row r="7" spans="2:14" x14ac:dyDescent="0.25">
      <c r="B7" s="815"/>
      <c r="C7" s="816"/>
      <c r="D7" s="817"/>
      <c r="E7" s="818" t="s">
        <v>251</v>
      </c>
      <c r="F7" s="818">
        <v>630</v>
      </c>
      <c r="G7" s="819" t="s">
        <v>25</v>
      </c>
      <c r="H7" s="104">
        <v>0</v>
      </c>
      <c r="I7" s="104">
        <v>0</v>
      </c>
      <c r="J7" s="68">
        <v>6000</v>
      </c>
      <c r="K7" s="68">
        <v>6000</v>
      </c>
      <c r="L7" s="68">
        <v>6970</v>
      </c>
      <c r="M7" s="68">
        <v>6970</v>
      </c>
      <c r="N7" s="68">
        <v>6970</v>
      </c>
    </row>
    <row r="8" spans="2:14" x14ac:dyDescent="0.25">
      <c r="B8" s="815"/>
      <c r="C8" s="816"/>
      <c r="D8" s="817"/>
      <c r="E8" s="865">
        <v>36533</v>
      </c>
      <c r="F8" s="818">
        <v>637</v>
      </c>
      <c r="G8" s="819" t="s">
        <v>53</v>
      </c>
      <c r="H8" s="104">
        <v>0</v>
      </c>
      <c r="I8" s="104">
        <v>0</v>
      </c>
      <c r="J8" s="68">
        <v>7140</v>
      </c>
      <c r="K8" s="68">
        <v>7140</v>
      </c>
      <c r="L8" s="68">
        <v>7000</v>
      </c>
      <c r="M8" s="68">
        <v>14400</v>
      </c>
      <c r="N8" s="68">
        <v>14400</v>
      </c>
    </row>
    <row r="9" spans="2:14" ht="31.5" customHeight="1" thickBot="1" x14ac:dyDescent="0.3">
      <c r="B9" s="410"/>
      <c r="C9" s="411"/>
      <c r="D9" s="411"/>
      <c r="E9" s="813" t="s">
        <v>251</v>
      </c>
      <c r="F9" s="814">
        <v>642</v>
      </c>
      <c r="G9" s="412" t="s">
        <v>89</v>
      </c>
      <c r="H9" s="104">
        <v>13000</v>
      </c>
      <c r="I9" s="104">
        <v>14000</v>
      </c>
      <c r="J9" s="104">
        <v>16000</v>
      </c>
      <c r="K9" s="104">
        <v>16000</v>
      </c>
      <c r="L9" s="68">
        <v>13000</v>
      </c>
      <c r="M9" s="68">
        <v>10000</v>
      </c>
      <c r="N9" s="68">
        <v>10000</v>
      </c>
    </row>
    <row r="10" spans="2:14" x14ac:dyDescent="0.25">
      <c r="B10" s="413"/>
      <c r="C10" s="413"/>
      <c r="D10" s="413"/>
      <c r="E10" s="413"/>
      <c r="F10" s="413"/>
      <c r="G10" s="413"/>
      <c r="H10" s="310"/>
      <c r="I10" s="309"/>
      <c r="J10" s="309"/>
      <c r="K10" s="310"/>
      <c r="L10" s="310"/>
    </row>
    <row r="11" spans="2:14" s="4" customFormat="1" ht="14.25" x14ac:dyDescent="0.2">
      <c r="B11" s="1060" t="s">
        <v>106</v>
      </c>
      <c r="C11" s="1031"/>
      <c r="D11" s="1031"/>
      <c r="E11" s="1031"/>
      <c r="F11" s="1031"/>
      <c r="G11" s="1031"/>
      <c r="H11" s="510"/>
      <c r="I11" s="1054"/>
      <c r="J11" s="1054"/>
      <c r="K11" s="73"/>
      <c r="L11" s="73"/>
      <c r="M11" s="73"/>
      <c r="N11" s="73"/>
    </row>
    <row r="12" spans="2:14" ht="33.75" x14ac:dyDescent="0.25">
      <c r="B12" s="414" t="s">
        <v>200</v>
      </c>
      <c r="C12" s="415" t="s">
        <v>227</v>
      </c>
      <c r="D12" s="416" t="s">
        <v>202</v>
      </c>
      <c r="E12" s="416" t="s">
        <v>203</v>
      </c>
      <c r="F12" s="416" t="s">
        <v>228</v>
      </c>
      <c r="G12" s="398" t="s">
        <v>205</v>
      </c>
      <c r="H12" s="509">
        <f>SUM(H13)</f>
        <v>9493.18</v>
      </c>
      <c r="I12" s="417">
        <f>SUM(I13)</f>
        <v>5990</v>
      </c>
      <c r="J12" s="417">
        <f t="shared" ref="J12:K12" si="1">SUM(J13)</f>
        <v>0</v>
      </c>
      <c r="K12" s="417">
        <f t="shared" si="1"/>
        <v>0</v>
      </c>
      <c r="L12" s="418"/>
      <c r="M12" s="418">
        <f t="shared" ref="M12:N12" si="2">SUM(M13)</f>
        <v>0</v>
      </c>
      <c r="N12" s="417">
        <f t="shared" si="2"/>
        <v>0</v>
      </c>
    </row>
    <row r="13" spans="2:14" x14ac:dyDescent="0.25">
      <c r="B13" s="298"/>
      <c r="C13" s="298"/>
      <c r="D13" s="298"/>
      <c r="E13" s="298" t="s">
        <v>251</v>
      </c>
      <c r="F13" s="419">
        <v>717001</v>
      </c>
      <c r="G13" s="298" t="s">
        <v>252</v>
      </c>
      <c r="H13" s="616">
        <v>9493.18</v>
      </c>
      <c r="I13" s="73">
        <v>5990</v>
      </c>
      <c r="J13" s="73">
        <v>0</v>
      </c>
      <c r="K13" s="539">
        <v>0</v>
      </c>
      <c r="L13" s="539"/>
      <c r="M13" s="450"/>
      <c r="N13" s="450"/>
    </row>
    <row r="14" spans="2:14" x14ac:dyDescent="0.25">
      <c r="H14" s="98"/>
      <c r="I14" s="309"/>
      <c r="J14" s="309"/>
      <c r="K14" s="310"/>
      <c r="L14" s="310"/>
    </row>
    <row r="15" spans="2:14" ht="15.75" thickBot="1" x14ac:dyDescent="0.3">
      <c r="B15" s="1055" t="s">
        <v>225</v>
      </c>
      <c r="C15" s="1056"/>
      <c r="D15" s="1056"/>
      <c r="E15" s="1056"/>
      <c r="F15" s="1056"/>
      <c r="G15" s="1056"/>
      <c r="H15" s="533">
        <f>H6+H12</f>
        <v>22493.18</v>
      </c>
      <c r="I15" s="420">
        <f>I6+I12</f>
        <v>19990</v>
      </c>
      <c r="J15" s="420">
        <f t="shared" ref="J15:N15" si="3">J6+J12</f>
        <v>29140</v>
      </c>
      <c r="K15" s="420">
        <f t="shared" si="3"/>
        <v>29140</v>
      </c>
      <c r="L15" s="420">
        <f t="shared" si="3"/>
        <v>26970</v>
      </c>
      <c r="M15" s="420">
        <f t="shared" si="3"/>
        <v>31370</v>
      </c>
      <c r="N15" s="420">
        <f t="shared" si="3"/>
        <v>31370</v>
      </c>
    </row>
  </sheetData>
  <mergeCells count="6">
    <mergeCell ref="I11:J11"/>
    <mergeCell ref="B15:G15"/>
    <mergeCell ref="B3:G3"/>
    <mergeCell ref="B4:G4"/>
    <mergeCell ref="B5:G5"/>
    <mergeCell ref="B11:G1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topLeftCell="B1" workbookViewId="0">
      <selection activeCell="L19" sqref="L19"/>
    </sheetView>
  </sheetViews>
  <sheetFormatPr defaultRowHeight="15" x14ac:dyDescent="0.25"/>
  <cols>
    <col min="1" max="1" width="0.42578125" hidden="1" customWidth="1"/>
    <col min="2" max="2" width="4.140625" customWidth="1"/>
    <col min="3" max="3" width="5.5703125" customWidth="1"/>
    <col min="4" max="4" width="6" customWidth="1"/>
    <col min="5" max="5" width="8.140625" customWidth="1"/>
    <col min="6" max="6" width="6.42578125" customWidth="1"/>
    <col min="7" max="7" width="25.85546875" customWidth="1"/>
    <col min="8" max="8" width="10.7109375" customWidth="1"/>
    <col min="9" max="9" width="9.85546875" style="7" customWidth="1"/>
    <col min="10" max="10" width="12.42578125" style="7" customWidth="1"/>
    <col min="11" max="11" width="11.28515625" customWidth="1"/>
    <col min="12" max="12" width="11.140625" customWidth="1"/>
    <col min="13" max="13" width="10.140625" customWidth="1"/>
    <col min="14" max="14" width="10" customWidth="1"/>
    <col min="256" max="256" width="0" hidden="1" customWidth="1"/>
    <col min="257" max="257" width="4.140625" customWidth="1"/>
    <col min="258" max="258" width="5.5703125" customWidth="1"/>
    <col min="259" max="259" width="6" customWidth="1"/>
    <col min="260" max="260" width="8.140625" customWidth="1"/>
    <col min="261" max="261" width="6.42578125" customWidth="1"/>
    <col min="262" max="262" width="25.85546875" customWidth="1"/>
    <col min="263" max="263" width="9.85546875" customWidth="1"/>
    <col min="264" max="264" width="0" hidden="1" customWidth="1"/>
    <col min="265" max="265" width="9.42578125" customWidth="1"/>
    <col min="267" max="267" width="10.5703125" customWidth="1"/>
    <col min="268" max="268" width="9.7109375" bestFit="1" customWidth="1"/>
    <col min="512" max="512" width="0" hidden="1" customWidth="1"/>
    <col min="513" max="513" width="4.140625" customWidth="1"/>
    <col min="514" max="514" width="5.5703125" customWidth="1"/>
    <col min="515" max="515" width="6" customWidth="1"/>
    <col min="516" max="516" width="8.140625" customWidth="1"/>
    <col min="517" max="517" width="6.42578125" customWidth="1"/>
    <col min="518" max="518" width="25.85546875" customWidth="1"/>
    <col min="519" max="519" width="9.85546875" customWidth="1"/>
    <col min="520" max="520" width="0" hidden="1" customWidth="1"/>
    <col min="521" max="521" width="9.42578125" customWidth="1"/>
    <col min="523" max="523" width="10.5703125" customWidth="1"/>
    <col min="524" max="524" width="9.7109375" bestFit="1" customWidth="1"/>
    <col min="768" max="768" width="0" hidden="1" customWidth="1"/>
    <col min="769" max="769" width="4.140625" customWidth="1"/>
    <col min="770" max="770" width="5.5703125" customWidth="1"/>
    <col min="771" max="771" width="6" customWidth="1"/>
    <col min="772" max="772" width="8.140625" customWidth="1"/>
    <col min="773" max="773" width="6.42578125" customWidth="1"/>
    <col min="774" max="774" width="25.85546875" customWidth="1"/>
    <col min="775" max="775" width="9.85546875" customWidth="1"/>
    <col min="776" max="776" width="0" hidden="1" customWidth="1"/>
    <col min="777" max="777" width="9.42578125" customWidth="1"/>
    <col min="779" max="779" width="10.5703125" customWidth="1"/>
    <col min="780" max="780" width="9.7109375" bestFit="1" customWidth="1"/>
    <col min="1024" max="1024" width="0" hidden="1" customWidth="1"/>
    <col min="1025" max="1025" width="4.140625" customWidth="1"/>
    <col min="1026" max="1026" width="5.5703125" customWidth="1"/>
    <col min="1027" max="1027" width="6" customWidth="1"/>
    <col min="1028" max="1028" width="8.140625" customWidth="1"/>
    <col min="1029" max="1029" width="6.42578125" customWidth="1"/>
    <col min="1030" max="1030" width="25.85546875" customWidth="1"/>
    <col min="1031" max="1031" width="9.85546875" customWidth="1"/>
    <col min="1032" max="1032" width="0" hidden="1" customWidth="1"/>
    <col min="1033" max="1033" width="9.42578125" customWidth="1"/>
    <col min="1035" max="1035" width="10.5703125" customWidth="1"/>
    <col min="1036" max="1036" width="9.7109375" bestFit="1" customWidth="1"/>
    <col min="1280" max="1280" width="0" hidden="1" customWidth="1"/>
    <col min="1281" max="1281" width="4.140625" customWidth="1"/>
    <col min="1282" max="1282" width="5.5703125" customWidth="1"/>
    <col min="1283" max="1283" width="6" customWidth="1"/>
    <col min="1284" max="1284" width="8.140625" customWidth="1"/>
    <col min="1285" max="1285" width="6.42578125" customWidth="1"/>
    <col min="1286" max="1286" width="25.85546875" customWidth="1"/>
    <col min="1287" max="1287" width="9.85546875" customWidth="1"/>
    <col min="1288" max="1288" width="0" hidden="1" customWidth="1"/>
    <col min="1289" max="1289" width="9.42578125" customWidth="1"/>
    <col min="1291" max="1291" width="10.5703125" customWidth="1"/>
    <col min="1292" max="1292" width="9.7109375" bestFit="1" customWidth="1"/>
    <col min="1536" max="1536" width="0" hidden="1" customWidth="1"/>
    <col min="1537" max="1537" width="4.140625" customWidth="1"/>
    <col min="1538" max="1538" width="5.5703125" customWidth="1"/>
    <col min="1539" max="1539" width="6" customWidth="1"/>
    <col min="1540" max="1540" width="8.140625" customWidth="1"/>
    <col min="1541" max="1541" width="6.42578125" customWidth="1"/>
    <col min="1542" max="1542" width="25.85546875" customWidth="1"/>
    <col min="1543" max="1543" width="9.85546875" customWidth="1"/>
    <col min="1544" max="1544" width="0" hidden="1" customWidth="1"/>
    <col min="1545" max="1545" width="9.42578125" customWidth="1"/>
    <col min="1547" max="1547" width="10.5703125" customWidth="1"/>
    <col min="1548" max="1548" width="9.7109375" bestFit="1" customWidth="1"/>
    <col min="1792" max="1792" width="0" hidden="1" customWidth="1"/>
    <col min="1793" max="1793" width="4.140625" customWidth="1"/>
    <col min="1794" max="1794" width="5.5703125" customWidth="1"/>
    <col min="1795" max="1795" width="6" customWidth="1"/>
    <col min="1796" max="1796" width="8.140625" customWidth="1"/>
    <col min="1797" max="1797" width="6.42578125" customWidth="1"/>
    <col min="1798" max="1798" width="25.85546875" customWidth="1"/>
    <col min="1799" max="1799" width="9.85546875" customWidth="1"/>
    <col min="1800" max="1800" width="0" hidden="1" customWidth="1"/>
    <col min="1801" max="1801" width="9.42578125" customWidth="1"/>
    <col min="1803" max="1803" width="10.5703125" customWidth="1"/>
    <col min="1804" max="1804" width="9.7109375" bestFit="1" customWidth="1"/>
    <col min="2048" max="2048" width="0" hidden="1" customWidth="1"/>
    <col min="2049" max="2049" width="4.140625" customWidth="1"/>
    <col min="2050" max="2050" width="5.5703125" customWidth="1"/>
    <col min="2051" max="2051" width="6" customWidth="1"/>
    <col min="2052" max="2052" width="8.140625" customWidth="1"/>
    <col min="2053" max="2053" width="6.42578125" customWidth="1"/>
    <col min="2054" max="2054" width="25.85546875" customWidth="1"/>
    <col min="2055" max="2055" width="9.85546875" customWidth="1"/>
    <col min="2056" max="2056" width="0" hidden="1" customWidth="1"/>
    <col min="2057" max="2057" width="9.42578125" customWidth="1"/>
    <col min="2059" max="2059" width="10.5703125" customWidth="1"/>
    <col min="2060" max="2060" width="9.7109375" bestFit="1" customWidth="1"/>
    <col min="2304" max="2304" width="0" hidden="1" customWidth="1"/>
    <col min="2305" max="2305" width="4.140625" customWidth="1"/>
    <col min="2306" max="2306" width="5.5703125" customWidth="1"/>
    <col min="2307" max="2307" width="6" customWidth="1"/>
    <col min="2308" max="2308" width="8.140625" customWidth="1"/>
    <col min="2309" max="2309" width="6.42578125" customWidth="1"/>
    <col min="2310" max="2310" width="25.85546875" customWidth="1"/>
    <col min="2311" max="2311" width="9.85546875" customWidth="1"/>
    <col min="2312" max="2312" width="0" hidden="1" customWidth="1"/>
    <col min="2313" max="2313" width="9.42578125" customWidth="1"/>
    <col min="2315" max="2315" width="10.5703125" customWidth="1"/>
    <col min="2316" max="2316" width="9.7109375" bestFit="1" customWidth="1"/>
    <col min="2560" max="2560" width="0" hidden="1" customWidth="1"/>
    <col min="2561" max="2561" width="4.140625" customWidth="1"/>
    <col min="2562" max="2562" width="5.5703125" customWidth="1"/>
    <col min="2563" max="2563" width="6" customWidth="1"/>
    <col min="2564" max="2564" width="8.140625" customWidth="1"/>
    <col min="2565" max="2565" width="6.42578125" customWidth="1"/>
    <col min="2566" max="2566" width="25.85546875" customWidth="1"/>
    <col min="2567" max="2567" width="9.85546875" customWidth="1"/>
    <col min="2568" max="2568" width="0" hidden="1" customWidth="1"/>
    <col min="2569" max="2569" width="9.42578125" customWidth="1"/>
    <col min="2571" max="2571" width="10.5703125" customWidth="1"/>
    <col min="2572" max="2572" width="9.7109375" bestFit="1" customWidth="1"/>
    <col min="2816" max="2816" width="0" hidden="1" customWidth="1"/>
    <col min="2817" max="2817" width="4.140625" customWidth="1"/>
    <col min="2818" max="2818" width="5.5703125" customWidth="1"/>
    <col min="2819" max="2819" width="6" customWidth="1"/>
    <col min="2820" max="2820" width="8.140625" customWidth="1"/>
    <col min="2821" max="2821" width="6.42578125" customWidth="1"/>
    <col min="2822" max="2822" width="25.85546875" customWidth="1"/>
    <col min="2823" max="2823" width="9.85546875" customWidth="1"/>
    <col min="2824" max="2824" width="0" hidden="1" customWidth="1"/>
    <col min="2825" max="2825" width="9.42578125" customWidth="1"/>
    <col min="2827" max="2827" width="10.5703125" customWidth="1"/>
    <col min="2828" max="2828" width="9.7109375" bestFit="1" customWidth="1"/>
    <col min="3072" max="3072" width="0" hidden="1" customWidth="1"/>
    <col min="3073" max="3073" width="4.140625" customWidth="1"/>
    <col min="3074" max="3074" width="5.5703125" customWidth="1"/>
    <col min="3075" max="3075" width="6" customWidth="1"/>
    <col min="3076" max="3076" width="8.140625" customWidth="1"/>
    <col min="3077" max="3077" width="6.42578125" customWidth="1"/>
    <col min="3078" max="3078" width="25.85546875" customWidth="1"/>
    <col min="3079" max="3079" width="9.85546875" customWidth="1"/>
    <col min="3080" max="3080" width="0" hidden="1" customWidth="1"/>
    <col min="3081" max="3081" width="9.42578125" customWidth="1"/>
    <col min="3083" max="3083" width="10.5703125" customWidth="1"/>
    <col min="3084" max="3084" width="9.7109375" bestFit="1" customWidth="1"/>
    <col min="3328" max="3328" width="0" hidden="1" customWidth="1"/>
    <col min="3329" max="3329" width="4.140625" customWidth="1"/>
    <col min="3330" max="3330" width="5.5703125" customWidth="1"/>
    <col min="3331" max="3331" width="6" customWidth="1"/>
    <col min="3332" max="3332" width="8.140625" customWidth="1"/>
    <col min="3333" max="3333" width="6.42578125" customWidth="1"/>
    <col min="3334" max="3334" width="25.85546875" customWidth="1"/>
    <col min="3335" max="3335" width="9.85546875" customWidth="1"/>
    <col min="3336" max="3336" width="0" hidden="1" customWidth="1"/>
    <col min="3337" max="3337" width="9.42578125" customWidth="1"/>
    <col min="3339" max="3339" width="10.5703125" customWidth="1"/>
    <col min="3340" max="3340" width="9.7109375" bestFit="1" customWidth="1"/>
    <col min="3584" max="3584" width="0" hidden="1" customWidth="1"/>
    <col min="3585" max="3585" width="4.140625" customWidth="1"/>
    <col min="3586" max="3586" width="5.5703125" customWidth="1"/>
    <col min="3587" max="3587" width="6" customWidth="1"/>
    <col min="3588" max="3588" width="8.140625" customWidth="1"/>
    <col min="3589" max="3589" width="6.42578125" customWidth="1"/>
    <col min="3590" max="3590" width="25.85546875" customWidth="1"/>
    <col min="3591" max="3591" width="9.85546875" customWidth="1"/>
    <col min="3592" max="3592" width="0" hidden="1" customWidth="1"/>
    <col min="3593" max="3593" width="9.42578125" customWidth="1"/>
    <col min="3595" max="3595" width="10.5703125" customWidth="1"/>
    <col min="3596" max="3596" width="9.7109375" bestFit="1" customWidth="1"/>
    <col min="3840" max="3840" width="0" hidden="1" customWidth="1"/>
    <col min="3841" max="3841" width="4.140625" customWidth="1"/>
    <col min="3842" max="3842" width="5.5703125" customWidth="1"/>
    <col min="3843" max="3843" width="6" customWidth="1"/>
    <col min="3844" max="3844" width="8.140625" customWidth="1"/>
    <col min="3845" max="3845" width="6.42578125" customWidth="1"/>
    <col min="3846" max="3846" width="25.85546875" customWidth="1"/>
    <col min="3847" max="3847" width="9.85546875" customWidth="1"/>
    <col min="3848" max="3848" width="0" hidden="1" customWidth="1"/>
    <col min="3849" max="3849" width="9.42578125" customWidth="1"/>
    <col min="3851" max="3851" width="10.5703125" customWidth="1"/>
    <col min="3852" max="3852" width="9.7109375" bestFit="1" customWidth="1"/>
    <col min="4096" max="4096" width="0" hidden="1" customWidth="1"/>
    <col min="4097" max="4097" width="4.140625" customWidth="1"/>
    <col min="4098" max="4098" width="5.5703125" customWidth="1"/>
    <col min="4099" max="4099" width="6" customWidth="1"/>
    <col min="4100" max="4100" width="8.140625" customWidth="1"/>
    <col min="4101" max="4101" width="6.42578125" customWidth="1"/>
    <col min="4102" max="4102" width="25.85546875" customWidth="1"/>
    <col min="4103" max="4103" width="9.85546875" customWidth="1"/>
    <col min="4104" max="4104" width="0" hidden="1" customWidth="1"/>
    <col min="4105" max="4105" width="9.42578125" customWidth="1"/>
    <col min="4107" max="4107" width="10.5703125" customWidth="1"/>
    <col min="4108" max="4108" width="9.7109375" bestFit="1" customWidth="1"/>
    <col min="4352" max="4352" width="0" hidden="1" customWidth="1"/>
    <col min="4353" max="4353" width="4.140625" customWidth="1"/>
    <col min="4354" max="4354" width="5.5703125" customWidth="1"/>
    <col min="4355" max="4355" width="6" customWidth="1"/>
    <col min="4356" max="4356" width="8.140625" customWidth="1"/>
    <col min="4357" max="4357" width="6.42578125" customWidth="1"/>
    <col min="4358" max="4358" width="25.85546875" customWidth="1"/>
    <col min="4359" max="4359" width="9.85546875" customWidth="1"/>
    <col min="4360" max="4360" width="0" hidden="1" customWidth="1"/>
    <col min="4361" max="4361" width="9.42578125" customWidth="1"/>
    <col min="4363" max="4363" width="10.5703125" customWidth="1"/>
    <col min="4364" max="4364" width="9.7109375" bestFit="1" customWidth="1"/>
    <col min="4608" max="4608" width="0" hidden="1" customWidth="1"/>
    <col min="4609" max="4609" width="4.140625" customWidth="1"/>
    <col min="4610" max="4610" width="5.5703125" customWidth="1"/>
    <col min="4611" max="4611" width="6" customWidth="1"/>
    <col min="4612" max="4612" width="8.140625" customWidth="1"/>
    <col min="4613" max="4613" width="6.42578125" customWidth="1"/>
    <col min="4614" max="4614" width="25.85546875" customWidth="1"/>
    <col min="4615" max="4615" width="9.85546875" customWidth="1"/>
    <col min="4616" max="4616" width="0" hidden="1" customWidth="1"/>
    <col min="4617" max="4617" width="9.42578125" customWidth="1"/>
    <col min="4619" max="4619" width="10.5703125" customWidth="1"/>
    <col min="4620" max="4620" width="9.7109375" bestFit="1" customWidth="1"/>
    <col min="4864" max="4864" width="0" hidden="1" customWidth="1"/>
    <col min="4865" max="4865" width="4.140625" customWidth="1"/>
    <col min="4866" max="4866" width="5.5703125" customWidth="1"/>
    <col min="4867" max="4867" width="6" customWidth="1"/>
    <col min="4868" max="4868" width="8.140625" customWidth="1"/>
    <col min="4869" max="4869" width="6.42578125" customWidth="1"/>
    <col min="4870" max="4870" width="25.85546875" customWidth="1"/>
    <col min="4871" max="4871" width="9.85546875" customWidth="1"/>
    <col min="4872" max="4872" width="0" hidden="1" customWidth="1"/>
    <col min="4873" max="4873" width="9.42578125" customWidth="1"/>
    <col min="4875" max="4875" width="10.5703125" customWidth="1"/>
    <col min="4876" max="4876" width="9.7109375" bestFit="1" customWidth="1"/>
    <col min="5120" max="5120" width="0" hidden="1" customWidth="1"/>
    <col min="5121" max="5121" width="4.140625" customWidth="1"/>
    <col min="5122" max="5122" width="5.5703125" customWidth="1"/>
    <col min="5123" max="5123" width="6" customWidth="1"/>
    <col min="5124" max="5124" width="8.140625" customWidth="1"/>
    <col min="5125" max="5125" width="6.42578125" customWidth="1"/>
    <col min="5126" max="5126" width="25.85546875" customWidth="1"/>
    <col min="5127" max="5127" width="9.85546875" customWidth="1"/>
    <col min="5128" max="5128" width="0" hidden="1" customWidth="1"/>
    <col min="5129" max="5129" width="9.42578125" customWidth="1"/>
    <col min="5131" max="5131" width="10.5703125" customWidth="1"/>
    <col min="5132" max="5132" width="9.7109375" bestFit="1" customWidth="1"/>
    <col min="5376" max="5376" width="0" hidden="1" customWidth="1"/>
    <col min="5377" max="5377" width="4.140625" customWidth="1"/>
    <col min="5378" max="5378" width="5.5703125" customWidth="1"/>
    <col min="5379" max="5379" width="6" customWidth="1"/>
    <col min="5380" max="5380" width="8.140625" customWidth="1"/>
    <col min="5381" max="5381" width="6.42578125" customWidth="1"/>
    <col min="5382" max="5382" width="25.85546875" customWidth="1"/>
    <col min="5383" max="5383" width="9.85546875" customWidth="1"/>
    <col min="5384" max="5384" width="0" hidden="1" customWidth="1"/>
    <col min="5385" max="5385" width="9.42578125" customWidth="1"/>
    <col min="5387" max="5387" width="10.5703125" customWidth="1"/>
    <col min="5388" max="5388" width="9.7109375" bestFit="1" customWidth="1"/>
    <col min="5632" max="5632" width="0" hidden="1" customWidth="1"/>
    <col min="5633" max="5633" width="4.140625" customWidth="1"/>
    <col min="5634" max="5634" width="5.5703125" customWidth="1"/>
    <col min="5635" max="5635" width="6" customWidth="1"/>
    <col min="5636" max="5636" width="8.140625" customWidth="1"/>
    <col min="5637" max="5637" width="6.42578125" customWidth="1"/>
    <col min="5638" max="5638" width="25.85546875" customWidth="1"/>
    <col min="5639" max="5639" width="9.85546875" customWidth="1"/>
    <col min="5640" max="5640" width="0" hidden="1" customWidth="1"/>
    <col min="5641" max="5641" width="9.42578125" customWidth="1"/>
    <col min="5643" max="5643" width="10.5703125" customWidth="1"/>
    <col min="5644" max="5644" width="9.7109375" bestFit="1" customWidth="1"/>
    <col min="5888" max="5888" width="0" hidden="1" customWidth="1"/>
    <col min="5889" max="5889" width="4.140625" customWidth="1"/>
    <col min="5890" max="5890" width="5.5703125" customWidth="1"/>
    <col min="5891" max="5891" width="6" customWidth="1"/>
    <col min="5892" max="5892" width="8.140625" customWidth="1"/>
    <col min="5893" max="5893" width="6.42578125" customWidth="1"/>
    <col min="5894" max="5894" width="25.85546875" customWidth="1"/>
    <col min="5895" max="5895" width="9.85546875" customWidth="1"/>
    <col min="5896" max="5896" width="0" hidden="1" customWidth="1"/>
    <col min="5897" max="5897" width="9.42578125" customWidth="1"/>
    <col min="5899" max="5899" width="10.5703125" customWidth="1"/>
    <col min="5900" max="5900" width="9.7109375" bestFit="1" customWidth="1"/>
    <col min="6144" max="6144" width="0" hidden="1" customWidth="1"/>
    <col min="6145" max="6145" width="4.140625" customWidth="1"/>
    <col min="6146" max="6146" width="5.5703125" customWidth="1"/>
    <col min="6147" max="6147" width="6" customWidth="1"/>
    <col min="6148" max="6148" width="8.140625" customWidth="1"/>
    <col min="6149" max="6149" width="6.42578125" customWidth="1"/>
    <col min="6150" max="6150" width="25.85546875" customWidth="1"/>
    <col min="6151" max="6151" width="9.85546875" customWidth="1"/>
    <col min="6152" max="6152" width="0" hidden="1" customWidth="1"/>
    <col min="6153" max="6153" width="9.42578125" customWidth="1"/>
    <col min="6155" max="6155" width="10.5703125" customWidth="1"/>
    <col min="6156" max="6156" width="9.7109375" bestFit="1" customWidth="1"/>
    <col min="6400" max="6400" width="0" hidden="1" customWidth="1"/>
    <col min="6401" max="6401" width="4.140625" customWidth="1"/>
    <col min="6402" max="6402" width="5.5703125" customWidth="1"/>
    <col min="6403" max="6403" width="6" customWidth="1"/>
    <col min="6404" max="6404" width="8.140625" customWidth="1"/>
    <col min="6405" max="6405" width="6.42578125" customWidth="1"/>
    <col min="6406" max="6406" width="25.85546875" customWidth="1"/>
    <col min="6407" max="6407" width="9.85546875" customWidth="1"/>
    <col min="6408" max="6408" width="0" hidden="1" customWidth="1"/>
    <col min="6409" max="6409" width="9.42578125" customWidth="1"/>
    <col min="6411" max="6411" width="10.5703125" customWidth="1"/>
    <col min="6412" max="6412" width="9.7109375" bestFit="1" customWidth="1"/>
    <col min="6656" max="6656" width="0" hidden="1" customWidth="1"/>
    <col min="6657" max="6657" width="4.140625" customWidth="1"/>
    <col min="6658" max="6658" width="5.5703125" customWidth="1"/>
    <col min="6659" max="6659" width="6" customWidth="1"/>
    <col min="6660" max="6660" width="8.140625" customWidth="1"/>
    <col min="6661" max="6661" width="6.42578125" customWidth="1"/>
    <col min="6662" max="6662" width="25.85546875" customWidth="1"/>
    <col min="6663" max="6663" width="9.85546875" customWidth="1"/>
    <col min="6664" max="6664" width="0" hidden="1" customWidth="1"/>
    <col min="6665" max="6665" width="9.42578125" customWidth="1"/>
    <col min="6667" max="6667" width="10.5703125" customWidth="1"/>
    <col min="6668" max="6668" width="9.7109375" bestFit="1" customWidth="1"/>
    <col min="6912" max="6912" width="0" hidden="1" customWidth="1"/>
    <col min="6913" max="6913" width="4.140625" customWidth="1"/>
    <col min="6914" max="6914" width="5.5703125" customWidth="1"/>
    <col min="6915" max="6915" width="6" customWidth="1"/>
    <col min="6916" max="6916" width="8.140625" customWidth="1"/>
    <col min="6917" max="6917" width="6.42578125" customWidth="1"/>
    <col min="6918" max="6918" width="25.85546875" customWidth="1"/>
    <col min="6919" max="6919" width="9.85546875" customWidth="1"/>
    <col min="6920" max="6920" width="0" hidden="1" customWidth="1"/>
    <col min="6921" max="6921" width="9.42578125" customWidth="1"/>
    <col min="6923" max="6923" width="10.5703125" customWidth="1"/>
    <col min="6924" max="6924" width="9.7109375" bestFit="1" customWidth="1"/>
    <col min="7168" max="7168" width="0" hidden="1" customWidth="1"/>
    <col min="7169" max="7169" width="4.140625" customWidth="1"/>
    <col min="7170" max="7170" width="5.5703125" customWidth="1"/>
    <col min="7171" max="7171" width="6" customWidth="1"/>
    <col min="7172" max="7172" width="8.140625" customWidth="1"/>
    <col min="7173" max="7173" width="6.42578125" customWidth="1"/>
    <col min="7174" max="7174" width="25.85546875" customWidth="1"/>
    <col min="7175" max="7175" width="9.85546875" customWidth="1"/>
    <col min="7176" max="7176" width="0" hidden="1" customWidth="1"/>
    <col min="7177" max="7177" width="9.42578125" customWidth="1"/>
    <col min="7179" max="7179" width="10.5703125" customWidth="1"/>
    <col min="7180" max="7180" width="9.7109375" bestFit="1" customWidth="1"/>
    <col min="7424" max="7424" width="0" hidden="1" customWidth="1"/>
    <col min="7425" max="7425" width="4.140625" customWidth="1"/>
    <col min="7426" max="7426" width="5.5703125" customWidth="1"/>
    <col min="7427" max="7427" width="6" customWidth="1"/>
    <col min="7428" max="7428" width="8.140625" customWidth="1"/>
    <col min="7429" max="7429" width="6.42578125" customWidth="1"/>
    <col min="7430" max="7430" width="25.85546875" customWidth="1"/>
    <col min="7431" max="7431" width="9.85546875" customWidth="1"/>
    <col min="7432" max="7432" width="0" hidden="1" customWidth="1"/>
    <col min="7433" max="7433" width="9.42578125" customWidth="1"/>
    <col min="7435" max="7435" width="10.5703125" customWidth="1"/>
    <col min="7436" max="7436" width="9.7109375" bestFit="1" customWidth="1"/>
    <col min="7680" max="7680" width="0" hidden="1" customWidth="1"/>
    <col min="7681" max="7681" width="4.140625" customWidth="1"/>
    <col min="7682" max="7682" width="5.5703125" customWidth="1"/>
    <col min="7683" max="7683" width="6" customWidth="1"/>
    <col min="7684" max="7684" width="8.140625" customWidth="1"/>
    <col min="7685" max="7685" width="6.42578125" customWidth="1"/>
    <col min="7686" max="7686" width="25.85546875" customWidth="1"/>
    <col min="7687" max="7687" width="9.85546875" customWidth="1"/>
    <col min="7688" max="7688" width="0" hidden="1" customWidth="1"/>
    <col min="7689" max="7689" width="9.42578125" customWidth="1"/>
    <col min="7691" max="7691" width="10.5703125" customWidth="1"/>
    <col min="7692" max="7692" width="9.7109375" bestFit="1" customWidth="1"/>
    <col min="7936" max="7936" width="0" hidden="1" customWidth="1"/>
    <col min="7937" max="7937" width="4.140625" customWidth="1"/>
    <col min="7938" max="7938" width="5.5703125" customWidth="1"/>
    <col min="7939" max="7939" width="6" customWidth="1"/>
    <col min="7940" max="7940" width="8.140625" customWidth="1"/>
    <col min="7941" max="7941" width="6.42578125" customWidth="1"/>
    <col min="7942" max="7942" width="25.85546875" customWidth="1"/>
    <col min="7943" max="7943" width="9.85546875" customWidth="1"/>
    <col min="7944" max="7944" width="0" hidden="1" customWidth="1"/>
    <col min="7945" max="7945" width="9.42578125" customWidth="1"/>
    <col min="7947" max="7947" width="10.5703125" customWidth="1"/>
    <col min="7948" max="7948" width="9.7109375" bestFit="1" customWidth="1"/>
    <col min="8192" max="8192" width="0" hidden="1" customWidth="1"/>
    <col min="8193" max="8193" width="4.140625" customWidth="1"/>
    <col min="8194" max="8194" width="5.5703125" customWidth="1"/>
    <col min="8195" max="8195" width="6" customWidth="1"/>
    <col min="8196" max="8196" width="8.140625" customWidth="1"/>
    <col min="8197" max="8197" width="6.42578125" customWidth="1"/>
    <col min="8198" max="8198" width="25.85546875" customWidth="1"/>
    <col min="8199" max="8199" width="9.85546875" customWidth="1"/>
    <col min="8200" max="8200" width="0" hidden="1" customWidth="1"/>
    <col min="8201" max="8201" width="9.42578125" customWidth="1"/>
    <col min="8203" max="8203" width="10.5703125" customWidth="1"/>
    <col min="8204" max="8204" width="9.7109375" bestFit="1" customWidth="1"/>
    <col min="8448" max="8448" width="0" hidden="1" customWidth="1"/>
    <col min="8449" max="8449" width="4.140625" customWidth="1"/>
    <col min="8450" max="8450" width="5.5703125" customWidth="1"/>
    <col min="8451" max="8451" width="6" customWidth="1"/>
    <col min="8452" max="8452" width="8.140625" customWidth="1"/>
    <col min="8453" max="8453" width="6.42578125" customWidth="1"/>
    <col min="8454" max="8454" width="25.85546875" customWidth="1"/>
    <col min="8455" max="8455" width="9.85546875" customWidth="1"/>
    <col min="8456" max="8456" width="0" hidden="1" customWidth="1"/>
    <col min="8457" max="8457" width="9.42578125" customWidth="1"/>
    <col min="8459" max="8459" width="10.5703125" customWidth="1"/>
    <col min="8460" max="8460" width="9.7109375" bestFit="1" customWidth="1"/>
    <col min="8704" max="8704" width="0" hidden="1" customWidth="1"/>
    <col min="8705" max="8705" width="4.140625" customWidth="1"/>
    <col min="8706" max="8706" width="5.5703125" customWidth="1"/>
    <col min="8707" max="8707" width="6" customWidth="1"/>
    <col min="8708" max="8708" width="8.140625" customWidth="1"/>
    <col min="8709" max="8709" width="6.42578125" customWidth="1"/>
    <col min="8710" max="8710" width="25.85546875" customWidth="1"/>
    <col min="8711" max="8711" width="9.85546875" customWidth="1"/>
    <col min="8712" max="8712" width="0" hidden="1" customWidth="1"/>
    <col min="8713" max="8713" width="9.42578125" customWidth="1"/>
    <col min="8715" max="8715" width="10.5703125" customWidth="1"/>
    <col min="8716" max="8716" width="9.7109375" bestFit="1" customWidth="1"/>
    <col min="8960" max="8960" width="0" hidden="1" customWidth="1"/>
    <col min="8961" max="8961" width="4.140625" customWidth="1"/>
    <col min="8962" max="8962" width="5.5703125" customWidth="1"/>
    <col min="8963" max="8963" width="6" customWidth="1"/>
    <col min="8964" max="8964" width="8.140625" customWidth="1"/>
    <col min="8965" max="8965" width="6.42578125" customWidth="1"/>
    <col min="8966" max="8966" width="25.85546875" customWidth="1"/>
    <col min="8967" max="8967" width="9.85546875" customWidth="1"/>
    <col min="8968" max="8968" width="0" hidden="1" customWidth="1"/>
    <col min="8969" max="8969" width="9.42578125" customWidth="1"/>
    <col min="8971" max="8971" width="10.5703125" customWidth="1"/>
    <col min="8972" max="8972" width="9.7109375" bestFit="1" customWidth="1"/>
    <col min="9216" max="9216" width="0" hidden="1" customWidth="1"/>
    <col min="9217" max="9217" width="4.140625" customWidth="1"/>
    <col min="9218" max="9218" width="5.5703125" customWidth="1"/>
    <col min="9219" max="9219" width="6" customWidth="1"/>
    <col min="9220" max="9220" width="8.140625" customWidth="1"/>
    <col min="9221" max="9221" width="6.42578125" customWidth="1"/>
    <col min="9222" max="9222" width="25.85546875" customWidth="1"/>
    <col min="9223" max="9223" width="9.85546875" customWidth="1"/>
    <col min="9224" max="9224" width="0" hidden="1" customWidth="1"/>
    <col min="9225" max="9225" width="9.42578125" customWidth="1"/>
    <col min="9227" max="9227" width="10.5703125" customWidth="1"/>
    <col min="9228" max="9228" width="9.7109375" bestFit="1" customWidth="1"/>
    <col min="9472" max="9472" width="0" hidden="1" customWidth="1"/>
    <col min="9473" max="9473" width="4.140625" customWidth="1"/>
    <col min="9474" max="9474" width="5.5703125" customWidth="1"/>
    <col min="9475" max="9475" width="6" customWidth="1"/>
    <col min="9476" max="9476" width="8.140625" customWidth="1"/>
    <col min="9477" max="9477" width="6.42578125" customWidth="1"/>
    <col min="9478" max="9478" width="25.85546875" customWidth="1"/>
    <col min="9479" max="9479" width="9.85546875" customWidth="1"/>
    <col min="9480" max="9480" width="0" hidden="1" customWidth="1"/>
    <col min="9481" max="9481" width="9.42578125" customWidth="1"/>
    <col min="9483" max="9483" width="10.5703125" customWidth="1"/>
    <col min="9484" max="9484" width="9.7109375" bestFit="1" customWidth="1"/>
    <col min="9728" max="9728" width="0" hidden="1" customWidth="1"/>
    <col min="9729" max="9729" width="4.140625" customWidth="1"/>
    <col min="9730" max="9730" width="5.5703125" customWidth="1"/>
    <col min="9731" max="9731" width="6" customWidth="1"/>
    <col min="9732" max="9732" width="8.140625" customWidth="1"/>
    <col min="9733" max="9733" width="6.42578125" customWidth="1"/>
    <col min="9734" max="9734" width="25.85546875" customWidth="1"/>
    <col min="9735" max="9735" width="9.85546875" customWidth="1"/>
    <col min="9736" max="9736" width="0" hidden="1" customWidth="1"/>
    <col min="9737" max="9737" width="9.42578125" customWidth="1"/>
    <col min="9739" max="9739" width="10.5703125" customWidth="1"/>
    <col min="9740" max="9740" width="9.7109375" bestFit="1" customWidth="1"/>
    <col min="9984" max="9984" width="0" hidden="1" customWidth="1"/>
    <col min="9985" max="9985" width="4.140625" customWidth="1"/>
    <col min="9986" max="9986" width="5.5703125" customWidth="1"/>
    <col min="9987" max="9987" width="6" customWidth="1"/>
    <col min="9988" max="9988" width="8.140625" customWidth="1"/>
    <col min="9989" max="9989" width="6.42578125" customWidth="1"/>
    <col min="9990" max="9990" width="25.85546875" customWidth="1"/>
    <col min="9991" max="9991" width="9.85546875" customWidth="1"/>
    <col min="9992" max="9992" width="0" hidden="1" customWidth="1"/>
    <col min="9993" max="9993" width="9.42578125" customWidth="1"/>
    <col min="9995" max="9995" width="10.5703125" customWidth="1"/>
    <col min="9996" max="9996" width="9.7109375" bestFit="1" customWidth="1"/>
    <col min="10240" max="10240" width="0" hidden="1" customWidth="1"/>
    <col min="10241" max="10241" width="4.140625" customWidth="1"/>
    <col min="10242" max="10242" width="5.5703125" customWidth="1"/>
    <col min="10243" max="10243" width="6" customWidth="1"/>
    <col min="10244" max="10244" width="8.140625" customWidth="1"/>
    <col min="10245" max="10245" width="6.42578125" customWidth="1"/>
    <col min="10246" max="10246" width="25.85546875" customWidth="1"/>
    <col min="10247" max="10247" width="9.85546875" customWidth="1"/>
    <col min="10248" max="10248" width="0" hidden="1" customWidth="1"/>
    <col min="10249" max="10249" width="9.42578125" customWidth="1"/>
    <col min="10251" max="10251" width="10.5703125" customWidth="1"/>
    <col min="10252" max="10252" width="9.7109375" bestFit="1" customWidth="1"/>
    <col min="10496" max="10496" width="0" hidden="1" customWidth="1"/>
    <col min="10497" max="10497" width="4.140625" customWidth="1"/>
    <col min="10498" max="10498" width="5.5703125" customWidth="1"/>
    <col min="10499" max="10499" width="6" customWidth="1"/>
    <col min="10500" max="10500" width="8.140625" customWidth="1"/>
    <col min="10501" max="10501" width="6.42578125" customWidth="1"/>
    <col min="10502" max="10502" width="25.85546875" customWidth="1"/>
    <col min="10503" max="10503" width="9.85546875" customWidth="1"/>
    <col min="10504" max="10504" width="0" hidden="1" customWidth="1"/>
    <col min="10505" max="10505" width="9.42578125" customWidth="1"/>
    <col min="10507" max="10507" width="10.5703125" customWidth="1"/>
    <col min="10508" max="10508" width="9.7109375" bestFit="1" customWidth="1"/>
    <col min="10752" max="10752" width="0" hidden="1" customWidth="1"/>
    <col min="10753" max="10753" width="4.140625" customWidth="1"/>
    <col min="10754" max="10754" width="5.5703125" customWidth="1"/>
    <col min="10755" max="10755" width="6" customWidth="1"/>
    <col min="10756" max="10756" width="8.140625" customWidth="1"/>
    <col min="10757" max="10757" width="6.42578125" customWidth="1"/>
    <col min="10758" max="10758" width="25.85546875" customWidth="1"/>
    <col min="10759" max="10759" width="9.85546875" customWidth="1"/>
    <col min="10760" max="10760" width="0" hidden="1" customWidth="1"/>
    <col min="10761" max="10761" width="9.42578125" customWidth="1"/>
    <col min="10763" max="10763" width="10.5703125" customWidth="1"/>
    <col min="10764" max="10764" width="9.7109375" bestFit="1" customWidth="1"/>
    <col min="11008" max="11008" width="0" hidden="1" customWidth="1"/>
    <col min="11009" max="11009" width="4.140625" customWidth="1"/>
    <col min="11010" max="11010" width="5.5703125" customWidth="1"/>
    <col min="11011" max="11011" width="6" customWidth="1"/>
    <col min="11012" max="11012" width="8.140625" customWidth="1"/>
    <col min="11013" max="11013" width="6.42578125" customWidth="1"/>
    <col min="11014" max="11014" width="25.85546875" customWidth="1"/>
    <col min="11015" max="11015" width="9.85546875" customWidth="1"/>
    <col min="11016" max="11016" width="0" hidden="1" customWidth="1"/>
    <col min="11017" max="11017" width="9.42578125" customWidth="1"/>
    <col min="11019" max="11019" width="10.5703125" customWidth="1"/>
    <col min="11020" max="11020" width="9.7109375" bestFit="1" customWidth="1"/>
    <col min="11264" max="11264" width="0" hidden="1" customWidth="1"/>
    <col min="11265" max="11265" width="4.140625" customWidth="1"/>
    <col min="11266" max="11266" width="5.5703125" customWidth="1"/>
    <col min="11267" max="11267" width="6" customWidth="1"/>
    <col min="11268" max="11268" width="8.140625" customWidth="1"/>
    <col min="11269" max="11269" width="6.42578125" customWidth="1"/>
    <col min="11270" max="11270" width="25.85546875" customWidth="1"/>
    <col min="11271" max="11271" width="9.85546875" customWidth="1"/>
    <col min="11272" max="11272" width="0" hidden="1" customWidth="1"/>
    <col min="11273" max="11273" width="9.42578125" customWidth="1"/>
    <col min="11275" max="11275" width="10.5703125" customWidth="1"/>
    <col min="11276" max="11276" width="9.7109375" bestFit="1" customWidth="1"/>
    <col min="11520" max="11520" width="0" hidden="1" customWidth="1"/>
    <col min="11521" max="11521" width="4.140625" customWidth="1"/>
    <col min="11522" max="11522" width="5.5703125" customWidth="1"/>
    <col min="11523" max="11523" width="6" customWidth="1"/>
    <col min="11524" max="11524" width="8.140625" customWidth="1"/>
    <col min="11525" max="11525" width="6.42578125" customWidth="1"/>
    <col min="11526" max="11526" width="25.85546875" customWidth="1"/>
    <col min="11527" max="11527" width="9.85546875" customWidth="1"/>
    <col min="11528" max="11528" width="0" hidden="1" customWidth="1"/>
    <col min="11529" max="11529" width="9.42578125" customWidth="1"/>
    <col min="11531" max="11531" width="10.5703125" customWidth="1"/>
    <col min="11532" max="11532" width="9.7109375" bestFit="1" customWidth="1"/>
    <col min="11776" max="11776" width="0" hidden="1" customWidth="1"/>
    <col min="11777" max="11777" width="4.140625" customWidth="1"/>
    <col min="11778" max="11778" width="5.5703125" customWidth="1"/>
    <col min="11779" max="11779" width="6" customWidth="1"/>
    <col min="11780" max="11780" width="8.140625" customWidth="1"/>
    <col min="11781" max="11781" width="6.42578125" customWidth="1"/>
    <col min="11782" max="11782" width="25.85546875" customWidth="1"/>
    <col min="11783" max="11783" width="9.85546875" customWidth="1"/>
    <col min="11784" max="11784" width="0" hidden="1" customWidth="1"/>
    <col min="11785" max="11785" width="9.42578125" customWidth="1"/>
    <col min="11787" max="11787" width="10.5703125" customWidth="1"/>
    <col min="11788" max="11788" width="9.7109375" bestFit="1" customWidth="1"/>
    <col min="12032" max="12032" width="0" hidden="1" customWidth="1"/>
    <col min="12033" max="12033" width="4.140625" customWidth="1"/>
    <col min="12034" max="12034" width="5.5703125" customWidth="1"/>
    <col min="12035" max="12035" width="6" customWidth="1"/>
    <col min="12036" max="12036" width="8.140625" customWidth="1"/>
    <col min="12037" max="12037" width="6.42578125" customWidth="1"/>
    <col min="12038" max="12038" width="25.85546875" customWidth="1"/>
    <col min="12039" max="12039" width="9.85546875" customWidth="1"/>
    <col min="12040" max="12040" width="0" hidden="1" customWidth="1"/>
    <col min="12041" max="12041" width="9.42578125" customWidth="1"/>
    <col min="12043" max="12043" width="10.5703125" customWidth="1"/>
    <col min="12044" max="12044" width="9.7109375" bestFit="1" customWidth="1"/>
    <col min="12288" max="12288" width="0" hidden="1" customWidth="1"/>
    <col min="12289" max="12289" width="4.140625" customWidth="1"/>
    <col min="12290" max="12290" width="5.5703125" customWidth="1"/>
    <col min="12291" max="12291" width="6" customWidth="1"/>
    <col min="12292" max="12292" width="8.140625" customWidth="1"/>
    <col min="12293" max="12293" width="6.42578125" customWidth="1"/>
    <col min="12294" max="12294" width="25.85546875" customWidth="1"/>
    <col min="12295" max="12295" width="9.85546875" customWidth="1"/>
    <col min="12296" max="12296" width="0" hidden="1" customWidth="1"/>
    <col min="12297" max="12297" width="9.42578125" customWidth="1"/>
    <col min="12299" max="12299" width="10.5703125" customWidth="1"/>
    <col min="12300" max="12300" width="9.7109375" bestFit="1" customWidth="1"/>
    <col min="12544" max="12544" width="0" hidden="1" customWidth="1"/>
    <col min="12545" max="12545" width="4.140625" customWidth="1"/>
    <col min="12546" max="12546" width="5.5703125" customWidth="1"/>
    <col min="12547" max="12547" width="6" customWidth="1"/>
    <col min="12548" max="12548" width="8.140625" customWidth="1"/>
    <col min="12549" max="12549" width="6.42578125" customWidth="1"/>
    <col min="12550" max="12550" width="25.85546875" customWidth="1"/>
    <col min="12551" max="12551" width="9.85546875" customWidth="1"/>
    <col min="12552" max="12552" width="0" hidden="1" customWidth="1"/>
    <col min="12553" max="12553" width="9.42578125" customWidth="1"/>
    <col min="12555" max="12555" width="10.5703125" customWidth="1"/>
    <col min="12556" max="12556" width="9.7109375" bestFit="1" customWidth="1"/>
    <col min="12800" max="12800" width="0" hidden="1" customWidth="1"/>
    <col min="12801" max="12801" width="4.140625" customWidth="1"/>
    <col min="12802" max="12802" width="5.5703125" customWidth="1"/>
    <col min="12803" max="12803" width="6" customWidth="1"/>
    <col min="12804" max="12804" width="8.140625" customWidth="1"/>
    <col min="12805" max="12805" width="6.42578125" customWidth="1"/>
    <col min="12806" max="12806" width="25.85546875" customWidth="1"/>
    <col min="12807" max="12807" width="9.85546875" customWidth="1"/>
    <col min="12808" max="12808" width="0" hidden="1" customWidth="1"/>
    <col min="12809" max="12809" width="9.42578125" customWidth="1"/>
    <col min="12811" max="12811" width="10.5703125" customWidth="1"/>
    <col min="12812" max="12812" width="9.7109375" bestFit="1" customWidth="1"/>
    <col min="13056" max="13056" width="0" hidden="1" customWidth="1"/>
    <col min="13057" max="13057" width="4.140625" customWidth="1"/>
    <col min="13058" max="13058" width="5.5703125" customWidth="1"/>
    <col min="13059" max="13059" width="6" customWidth="1"/>
    <col min="13060" max="13060" width="8.140625" customWidth="1"/>
    <col min="13061" max="13061" width="6.42578125" customWidth="1"/>
    <col min="13062" max="13062" width="25.85546875" customWidth="1"/>
    <col min="13063" max="13063" width="9.85546875" customWidth="1"/>
    <col min="13064" max="13064" width="0" hidden="1" customWidth="1"/>
    <col min="13065" max="13065" width="9.42578125" customWidth="1"/>
    <col min="13067" max="13067" width="10.5703125" customWidth="1"/>
    <col min="13068" max="13068" width="9.7109375" bestFit="1" customWidth="1"/>
    <col min="13312" max="13312" width="0" hidden="1" customWidth="1"/>
    <col min="13313" max="13313" width="4.140625" customWidth="1"/>
    <col min="13314" max="13314" width="5.5703125" customWidth="1"/>
    <col min="13315" max="13315" width="6" customWidth="1"/>
    <col min="13316" max="13316" width="8.140625" customWidth="1"/>
    <col min="13317" max="13317" width="6.42578125" customWidth="1"/>
    <col min="13318" max="13318" width="25.85546875" customWidth="1"/>
    <col min="13319" max="13319" width="9.85546875" customWidth="1"/>
    <col min="13320" max="13320" width="0" hidden="1" customWidth="1"/>
    <col min="13321" max="13321" width="9.42578125" customWidth="1"/>
    <col min="13323" max="13323" width="10.5703125" customWidth="1"/>
    <col min="13324" max="13324" width="9.7109375" bestFit="1" customWidth="1"/>
    <col min="13568" max="13568" width="0" hidden="1" customWidth="1"/>
    <col min="13569" max="13569" width="4.140625" customWidth="1"/>
    <col min="13570" max="13570" width="5.5703125" customWidth="1"/>
    <col min="13571" max="13571" width="6" customWidth="1"/>
    <col min="13572" max="13572" width="8.140625" customWidth="1"/>
    <col min="13573" max="13573" width="6.42578125" customWidth="1"/>
    <col min="13574" max="13574" width="25.85546875" customWidth="1"/>
    <col min="13575" max="13575" width="9.85546875" customWidth="1"/>
    <col min="13576" max="13576" width="0" hidden="1" customWidth="1"/>
    <col min="13577" max="13577" width="9.42578125" customWidth="1"/>
    <col min="13579" max="13579" width="10.5703125" customWidth="1"/>
    <col min="13580" max="13580" width="9.7109375" bestFit="1" customWidth="1"/>
    <col min="13824" max="13824" width="0" hidden="1" customWidth="1"/>
    <col min="13825" max="13825" width="4.140625" customWidth="1"/>
    <col min="13826" max="13826" width="5.5703125" customWidth="1"/>
    <col min="13827" max="13827" width="6" customWidth="1"/>
    <col min="13828" max="13828" width="8.140625" customWidth="1"/>
    <col min="13829" max="13829" width="6.42578125" customWidth="1"/>
    <col min="13830" max="13830" width="25.85546875" customWidth="1"/>
    <col min="13831" max="13831" width="9.85546875" customWidth="1"/>
    <col min="13832" max="13832" width="0" hidden="1" customWidth="1"/>
    <col min="13833" max="13833" width="9.42578125" customWidth="1"/>
    <col min="13835" max="13835" width="10.5703125" customWidth="1"/>
    <col min="13836" max="13836" width="9.7109375" bestFit="1" customWidth="1"/>
    <col min="14080" max="14080" width="0" hidden="1" customWidth="1"/>
    <col min="14081" max="14081" width="4.140625" customWidth="1"/>
    <col min="14082" max="14082" width="5.5703125" customWidth="1"/>
    <col min="14083" max="14083" width="6" customWidth="1"/>
    <col min="14084" max="14084" width="8.140625" customWidth="1"/>
    <col min="14085" max="14085" width="6.42578125" customWidth="1"/>
    <col min="14086" max="14086" width="25.85546875" customWidth="1"/>
    <col min="14087" max="14087" width="9.85546875" customWidth="1"/>
    <col min="14088" max="14088" width="0" hidden="1" customWidth="1"/>
    <col min="14089" max="14089" width="9.42578125" customWidth="1"/>
    <col min="14091" max="14091" width="10.5703125" customWidth="1"/>
    <col min="14092" max="14092" width="9.7109375" bestFit="1" customWidth="1"/>
    <col min="14336" max="14336" width="0" hidden="1" customWidth="1"/>
    <col min="14337" max="14337" width="4.140625" customWidth="1"/>
    <col min="14338" max="14338" width="5.5703125" customWidth="1"/>
    <col min="14339" max="14339" width="6" customWidth="1"/>
    <col min="14340" max="14340" width="8.140625" customWidth="1"/>
    <col min="14341" max="14341" width="6.42578125" customWidth="1"/>
    <col min="14342" max="14342" width="25.85546875" customWidth="1"/>
    <col min="14343" max="14343" width="9.85546875" customWidth="1"/>
    <col min="14344" max="14344" width="0" hidden="1" customWidth="1"/>
    <col min="14345" max="14345" width="9.42578125" customWidth="1"/>
    <col min="14347" max="14347" width="10.5703125" customWidth="1"/>
    <col min="14348" max="14348" width="9.7109375" bestFit="1" customWidth="1"/>
    <col min="14592" max="14592" width="0" hidden="1" customWidth="1"/>
    <col min="14593" max="14593" width="4.140625" customWidth="1"/>
    <col min="14594" max="14594" width="5.5703125" customWidth="1"/>
    <col min="14595" max="14595" width="6" customWidth="1"/>
    <col min="14596" max="14596" width="8.140625" customWidth="1"/>
    <col min="14597" max="14597" width="6.42578125" customWidth="1"/>
    <col min="14598" max="14598" width="25.85546875" customWidth="1"/>
    <col min="14599" max="14599" width="9.85546875" customWidth="1"/>
    <col min="14600" max="14600" width="0" hidden="1" customWidth="1"/>
    <col min="14601" max="14601" width="9.42578125" customWidth="1"/>
    <col min="14603" max="14603" width="10.5703125" customWidth="1"/>
    <col min="14604" max="14604" width="9.7109375" bestFit="1" customWidth="1"/>
    <col min="14848" max="14848" width="0" hidden="1" customWidth="1"/>
    <col min="14849" max="14849" width="4.140625" customWidth="1"/>
    <col min="14850" max="14850" width="5.5703125" customWidth="1"/>
    <col min="14851" max="14851" width="6" customWidth="1"/>
    <col min="14852" max="14852" width="8.140625" customWidth="1"/>
    <col min="14853" max="14853" width="6.42578125" customWidth="1"/>
    <col min="14854" max="14854" width="25.85546875" customWidth="1"/>
    <col min="14855" max="14855" width="9.85546875" customWidth="1"/>
    <col min="14856" max="14856" width="0" hidden="1" customWidth="1"/>
    <col min="14857" max="14857" width="9.42578125" customWidth="1"/>
    <col min="14859" max="14859" width="10.5703125" customWidth="1"/>
    <col min="14860" max="14860" width="9.7109375" bestFit="1" customWidth="1"/>
    <col min="15104" max="15104" width="0" hidden="1" customWidth="1"/>
    <col min="15105" max="15105" width="4.140625" customWidth="1"/>
    <col min="15106" max="15106" width="5.5703125" customWidth="1"/>
    <col min="15107" max="15107" width="6" customWidth="1"/>
    <col min="15108" max="15108" width="8.140625" customWidth="1"/>
    <col min="15109" max="15109" width="6.42578125" customWidth="1"/>
    <col min="15110" max="15110" width="25.85546875" customWidth="1"/>
    <col min="15111" max="15111" width="9.85546875" customWidth="1"/>
    <col min="15112" max="15112" width="0" hidden="1" customWidth="1"/>
    <col min="15113" max="15113" width="9.42578125" customWidth="1"/>
    <col min="15115" max="15115" width="10.5703125" customWidth="1"/>
    <col min="15116" max="15116" width="9.7109375" bestFit="1" customWidth="1"/>
    <col min="15360" max="15360" width="0" hidden="1" customWidth="1"/>
    <col min="15361" max="15361" width="4.140625" customWidth="1"/>
    <col min="15362" max="15362" width="5.5703125" customWidth="1"/>
    <col min="15363" max="15363" width="6" customWidth="1"/>
    <col min="15364" max="15364" width="8.140625" customWidth="1"/>
    <col min="15365" max="15365" width="6.42578125" customWidth="1"/>
    <col min="15366" max="15366" width="25.85546875" customWidth="1"/>
    <col min="15367" max="15367" width="9.85546875" customWidth="1"/>
    <col min="15368" max="15368" width="0" hidden="1" customWidth="1"/>
    <col min="15369" max="15369" width="9.42578125" customWidth="1"/>
    <col min="15371" max="15371" width="10.5703125" customWidth="1"/>
    <col min="15372" max="15372" width="9.7109375" bestFit="1" customWidth="1"/>
    <col min="15616" max="15616" width="0" hidden="1" customWidth="1"/>
    <col min="15617" max="15617" width="4.140625" customWidth="1"/>
    <col min="15618" max="15618" width="5.5703125" customWidth="1"/>
    <col min="15619" max="15619" width="6" customWidth="1"/>
    <col min="15620" max="15620" width="8.140625" customWidth="1"/>
    <col min="15621" max="15621" width="6.42578125" customWidth="1"/>
    <col min="15622" max="15622" width="25.85546875" customWidth="1"/>
    <col min="15623" max="15623" width="9.85546875" customWidth="1"/>
    <col min="15624" max="15624" width="0" hidden="1" customWidth="1"/>
    <col min="15625" max="15625" width="9.42578125" customWidth="1"/>
    <col min="15627" max="15627" width="10.5703125" customWidth="1"/>
    <col min="15628" max="15628" width="9.7109375" bestFit="1" customWidth="1"/>
    <col min="15872" max="15872" width="0" hidden="1" customWidth="1"/>
    <col min="15873" max="15873" width="4.140625" customWidth="1"/>
    <col min="15874" max="15874" width="5.5703125" customWidth="1"/>
    <col min="15875" max="15875" width="6" customWidth="1"/>
    <col min="15876" max="15876" width="8.140625" customWidth="1"/>
    <col min="15877" max="15877" width="6.42578125" customWidth="1"/>
    <col min="15878" max="15878" width="25.85546875" customWidth="1"/>
    <col min="15879" max="15879" width="9.85546875" customWidth="1"/>
    <col min="15880" max="15880" width="0" hidden="1" customWidth="1"/>
    <col min="15881" max="15881" width="9.42578125" customWidth="1"/>
    <col min="15883" max="15883" width="10.5703125" customWidth="1"/>
    <col min="15884" max="15884" width="9.7109375" bestFit="1" customWidth="1"/>
    <col min="16128" max="16128" width="0" hidden="1" customWidth="1"/>
    <col min="16129" max="16129" width="4.140625" customWidth="1"/>
    <col min="16130" max="16130" width="5.5703125" customWidth="1"/>
    <col min="16131" max="16131" width="6" customWidth="1"/>
    <col min="16132" max="16132" width="8.140625" customWidth="1"/>
    <col min="16133" max="16133" width="6.42578125" customWidth="1"/>
    <col min="16134" max="16134" width="25.85546875" customWidth="1"/>
    <col min="16135" max="16135" width="9.85546875" customWidth="1"/>
    <col min="16136" max="16136" width="0" hidden="1" customWidth="1"/>
    <col min="16137" max="16137" width="9.42578125" customWidth="1"/>
    <col min="16139" max="16139" width="10.5703125" customWidth="1"/>
    <col min="16140" max="16140" width="9.7109375" bestFit="1" customWidth="1"/>
  </cols>
  <sheetData>
    <row r="2" spans="2:14" ht="15.75" thickBot="1" x14ac:dyDescent="0.3"/>
    <row r="3" spans="2:14" ht="18.75" x14ac:dyDescent="0.3">
      <c r="B3" s="235" t="s">
        <v>253</v>
      </c>
      <c r="C3" s="236"/>
      <c r="D3" s="236"/>
      <c r="E3" s="236"/>
      <c r="F3" s="314"/>
      <c r="G3" s="314"/>
      <c r="H3" s="314"/>
      <c r="I3" s="314"/>
      <c r="J3" s="314"/>
      <c r="K3" s="237"/>
      <c r="L3" s="237"/>
      <c r="M3" s="237"/>
      <c r="N3" s="237"/>
    </row>
    <row r="4" spans="2:14" ht="38.25" x14ac:dyDescent="0.25">
      <c r="B4" s="1006" t="s">
        <v>0</v>
      </c>
      <c r="C4" s="1007"/>
      <c r="D4" s="1007"/>
      <c r="E4" s="1007"/>
      <c r="F4" s="1007"/>
      <c r="G4" s="1008"/>
      <c r="H4" s="866" t="s">
        <v>416</v>
      </c>
      <c r="I4" s="866" t="s">
        <v>417</v>
      </c>
      <c r="J4" s="867" t="s">
        <v>418</v>
      </c>
      <c r="K4" s="868" t="s">
        <v>403</v>
      </c>
      <c r="L4" s="868" t="s">
        <v>419</v>
      </c>
      <c r="M4" s="868" t="s">
        <v>420</v>
      </c>
      <c r="N4" s="868" t="s">
        <v>421</v>
      </c>
    </row>
    <row r="5" spans="2:14" ht="33.75" x14ac:dyDescent="0.25">
      <c r="B5" s="239" t="s">
        <v>200</v>
      </c>
      <c r="C5" s="240" t="s">
        <v>201</v>
      </c>
      <c r="D5" s="241" t="s">
        <v>202</v>
      </c>
      <c r="E5" s="241" t="s">
        <v>203</v>
      </c>
      <c r="F5" s="241" t="s">
        <v>228</v>
      </c>
      <c r="G5" s="242" t="s">
        <v>205</v>
      </c>
      <c r="H5" s="505">
        <f>H6+H17</f>
        <v>4760.43</v>
      </c>
      <c r="I5" s="856">
        <f>I6+I17</f>
        <v>12739.92</v>
      </c>
      <c r="J5" s="504">
        <f t="shared" ref="J5:K5" si="0">J6+J17</f>
        <v>24192</v>
      </c>
      <c r="K5" s="504">
        <f t="shared" si="0"/>
        <v>24192</v>
      </c>
      <c r="L5" s="504">
        <f t="shared" ref="L5" si="1">L6+L17</f>
        <v>16260</v>
      </c>
      <c r="M5" s="504">
        <f t="shared" ref="M5:N5" si="2">M6+M17</f>
        <v>18120</v>
      </c>
      <c r="N5" s="504">
        <f t="shared" si="2"/>
        <v>18120</v>
      </c>
    </row>
    <row r="6" spans="2:14" ht="15.75" x14ac:dyDescent="0.25">
      <c r="B6" s="421"/>
      <c r="C6" s="245">
        <v>1</v>
      </c>
      <c r="D6" s="991" t="s">
        <v>254</v>
      </c>
      <c r="E6" s="1009"/>
      <c r="F6" s="1009"/>
      <c r="G6" s="1010"/>
      <c r="H6" s="498">
        <f>H7+H13</f>
        <v>3119</v>
      </c>
      <c r="I6" s="422">
        <f>SUM(I7+I13)</f>
        <v>8751.11</v>
      </c>
      <c r="J6" s="422">
        <f>SUM(J7+J13)</f>
        <v>16992</v>
      </c>
      <c r="K6" s="422">
        <f>SUM(K7+K13)</f>
        <v>16992</v>
      </c>
      <c r="L6" s="422">
        <f>SUM(L7+L13)</f>
        <v>6360</v>
      </c>
      <c r="M6" s="422">
        <f t="shared" ref="M6:N6" si="3">SUM(M7+M13)</f>
        <v>6920</v>
      </c>
      <c r="N6" s="422">
        <f t="shared" si="3"/>
        <v>6920</v>
      </c>
    </row>
    <row r="7" spans="2:14" ht="15.75" x14ac:dyDescent="0.25">
      <c r="B7" s="423"/>
      <c r="C7" s="424"/>
      <c r="D7" s="350">
        <v>1</v>
      </c>
      <c r="E7" s="1062" t="s">
        <v>255</v>
      </c>
      <c r="F7" s="1063"/>
      <c r="G7" s="1064"/>
      <c r="H7" s="617">
        <f>H8</f>
        <v>2898.41</v>
      </c>
      <c r="I7" s="296">
        <f>SUM(I8)</f>
        <v>5230.9400000000005</v>
      </c>
      <c r="J7" s="617">
        <f t="shared" ref="J7:L7" si="4">J8</f>
        <v>15572</v>
      </c>
      <c r="K7" s="617">
        <f t="shared" si="4"/>
        <v>15572</v>
      </c>
      <c r="L7" s="617">
        <f t="shared" si="4"/>
        <v>4900</v>
      </c>
      <c r="M7" s="617">
        <f t="shared" ref="M7:N7" si="5">M8</f>
        <v>5500</v>
      </c>
      <c r="N7" s="617">
        <f t="shared" si="5"/>
        <v>5500</v>
      </c>
    </row>
    <row r="8" spans="2:14" ht="15.75" x14ac:dyDescent="0.25">
      <c r="B8" s="425"/>
      <c r="C8" s="426"/>
      <c r="D8" s="427"/>
      <c r="E8" s="323" t="s">
        <v>256</v>
      </c>
      <c r="F8" s="89">
        <v>630</v>
      </c>
      <c r="G8" s="128" t="s">
        <v>19</v>
      </c>
      <c r="H8" s="67">
        <f>SUM(H9:H12)</f>
        <v>2898.41</v>
      </c>
      <c r="I8" s="101">
        <f>SUM(I9:I12)</f>
        <v>5230.9400000000005</v>
      </c>
      <c r="J8" s="67">
        <f t="shared" ref="J8:K8" si="6">SUM(J9:J12)</f>
        <v>15572</v>
      </c>
      <c r="K8" s="67">
        <f t="shared" si="6"/>
        <v>15572</v>
      </c>
      <c r="L8" s="67">
        <f t="shared" ref="L8" si="7">SUM(L9:L12)</f>
        <v>4900</v>
      </c>
      <c r="M8" s="67">
        <f t="shared" ref="M8:N8" si="8">SUM(M9:M12)</f>
        <v>5500</v>
      </c>
      <c r="N8" s="67">
        <f t="shared" si="8"/>
        <v>5500</v>
      </c>
    </row>
    <row r="9" spans="2:14" ht="15.75" x14ac:dyDescent="0.25">
      <c r="B9" s="425"/>
      <c r="C9" s="426"/>
      <c r="D9" s="427"/>
      <c r="E9" s="323" t="s">
        <v>256</v>
      </c>
      <c r="F9" s="150">
        <v>632</v>
      </c>
      <c r="G9" s="254" t="s">
        <v>91</v>
      </c>
      <c r="H9" s="104">
        <v>2365.63</v>
      </c>
      <c r="I9" s="104">
        <v>811.07</v>
      </c>
      <c r="J9" s="92">
        <v>1200</v>
      </c>
      <c r="K9" s="92">
        <v>1200</v>
      </c>
      <c r="L9" s="92">
        <v>1200</v>
      </c>
      <c r="M9" s="92">
        <v>1200</v>
      </c>
      <c r="N9" s="92">
        <v>1200</v>
      </c>
    </row>
    <row r="10" spans="2:14" ht="15.75" x14ac:dyDescent="0.25">
      <c r="B10" s="425"/>
      <c r="C10" s="426"/>
      <c r="D10" s="427"/>
      <c r="E10" s="323" t="s">
        <v>256</v>
      </c>
      <c r="F10" s="150">
        <v>633</v>
      </c>
      <c r="G10" s="254" t="s">
        <v>92</v>
      </c>
      <c r="H10" s="104">
        <v>138.63999999999999</v>
      </c>
      <c r="I10" s="104">
        <v>2584.46</v>
      </c>
      <c r="J10" s="68">
        <v>2000</v>
      </c>
      <c r="K10" s="68">
        <v>2000</v>
      </c>
      <c r="L10" s="68">
        <v>1000</v>
      </c>
      <c r="M10" s="92">
        <v>2000</v>
      </c>
      <c r="N10" s="92">
        <v>2000</v>
      </c>
    </row>
    <row r="11" spans="2:14" ht="15.75" x14ac:dyDescent="0.25">
      <c r="B11" s="425"/>
      <c r="C11" s="426"/>
      <c r="D11" s="427"/>
      <c r="E11" s="323" t="s">
        <v>256</v>
      </c>
      <c r="F11" s="150">
        <v>635</v>
      </c>
      <c r="G11" s="254" t="s">
        <v>93</v>
      </c>
      <c r="H11" s="104">
        <v>0</v>
      </c>
      <c r="I11" s="104">
        <v>1081.4000000000001</v>
      </c>
      <c r="J11" s="68">
        <v>10872</v>
      </c>
      <c r="K11" s="68">
        <v>10872</v>
      </c>
      <c r="L11" s="92">
        <v>1200</v>
      </c>
      <c r="M11" s="68">
        <v>800</v>
      </c>
      <c r="N11" s="68">
        <v>800</v>
      </c>
    </row>
    <row r="12" spans="2:14" ht="15.75" x14ac:dyDescent="0.25">
      <c r="B12" s="425"/>
      <c r="C12" s="426"/>
      <c r="D12" s="427"/>
      <c r="E12" s="323" t="s">
        <v>256</v>
      </c>
      <c r="F12" s="150">
        <v>637</v>
      </c>
      <c r="G12" s="184" t="s">
        <v>94</v>
      </c>
      <c r="H12" s="500">
        <v>394.14</v>
      </c>
      <c r="I12" s="104">
        <v>754.01</v>
      </c>
      <c r="J12" s="104">
        <v>1500</v>
      </c>
      <c r="K12" s="104">
        <v>1500</v>
      </c>
      <c r="L12" s="104">
        <v>1500</v>
      </c>
      <c r="M12" s="92">
        <v>1500</v>
      </c>
      <c r="N12" s="92">
        <v>1500</v>
      </c>
    </row>
    <row r="13" spans="2:14" ht="15.75" x14ac:dyDescent="0.25">
      <c r="B13" s="423"/>
      <c r="C13" s="424"/>
      <c r="D13" s="270">
        <v>2</v>
      </c>
      <c r="E13" s="1065" t="s">
        <v>257</v>
      </c>
      <c r="F13" s="1066"/>
      <c r="G13" s="1067"/>
      <c r="H13" s="499">
        <f>SUM(H14:H16)</f>
        <v>220.59</v>
      </c>
      <c r="I13" s="296">
        <f>SUM(I14:I16)</f>
        <v>3520.17</v>
      </c>
      <c r="J13" s="272">
        <f t="shared" ref="J13:L13" si="9">SUM(J14:J16)</f>
        <v>1420</v>
      </c>
      <c r="K13" s="272">
        <f t="shared" si="9"/>
        <v>1420</v>
      </c>
      <c r="L13" s="272">
        <f t="shared" si="9"/>
        <v>1460</v>
      </c>
      <c r="M13" s="272">
        <f>SUM(M14:M16)</f>
        <v>1420</v>
      </c>
      <c r="N13" s="272">
        <f t="shared" ref="N13" si="10">SUM(N14:N16)</f>
        <v>1420</v>
      </c>
    </row>
    <row r="14" spans="2:14" ht="26.25" x14ac:dyDescent="0.25">
      <c r="B14" s="425"/>
      <c r="C14" s="426"/>
      <c r="D14" s="346"/>
      <c r="E14" s="335" t="s">
        <v>256</v>
      </c>
      <c r="F14" s="150">
        <v>610</v>
      </c>
      <c r="G14" s="123" t="s">
        <v>3</v>
      </c>
      <c r="H14" s="101">
        <v>180</v>
      </c>
      <c r="I14" s="104">
        <v>0</v>
      </c>
      <c r="J14" s="544">
        <v>1100</v>
      </c>
      <c r="K14" s="544">
        <v>1100</v>
      </c>
      <c r="L14" s="544">
        <v>0</v>
      </c>
      <c r="M14" s="544">
        <v>0</v>
      </c>
      <c r="N14" s="544">
        <v>0</v>
      </c>
    </row>
    <row r="15" spans="2:14" ht="26.25" x14ac:dyDescent="0.25">
      <c r="B15" s="425"/>
      <c r="C15" s="426"/>
      <c r="D15" s="346"/>
      <c r="E15" s="335" t="s">
        <v>256</v>
      </c>
      <c r="F15" s="253">
        <v>620</v>
      </c>
      <c r="G15" s="123" t="s">
        <v>76</v>
      </c>
      <c r="H15" s="101">
        <v>40.590000000000003</v>
      </c>
      <c r="I15" s="104">
        <v>262.55</v>
      </c>
      <c r="J15" s="544">
        <v>220</v>
      </c>
      <c r="K15" s="544">
        <v>220</v>
      </c>
      <c r="L15" s="544">
        <v>360</v>
      </c>
      <c r="M15" s="544">
        <v>220</v>
      </c>
      <c r="N15" s="544">
        <v>220</v>
      </c>
    </row>
    <row r="16" spans="2:14" ht="15.75" x14ac:dyDescent="0.25">
      <c r="B16" s="425"/>
      <c r="C16" s="426"/>
      <c r="D16" s="346"/>
      <c r="E16" s="335" t="s">
        <v>256</v>
      </c>
      <c r="F16" s="253">
        <v>630</v>
      </c>
      <c r="G16" s="123" t="s">
        <v>258</v>
      </c>
      <c r="H16" s="101">
        <v>0</v>
      </c>
      <c r="I16" s="104">
        <v>3257.62</v>
      </c>
      <c r="J16" s="544">
        <v>100</v>
      </c>
      <c r="K16" s="544">
        <v>100</v>
      </c>
      <c r="L16" s="544">
        <v>1100</v>
      </c>
      <c r="M16" s="544">
        <v>1200</v>
      </c>
      <c r="N16" s="544">
        <v>1200</v>
      </c>
    </row>
    <row r="17" spans="2:14" x14ac:dyDescent="0.25">
      <c r="B17" s="244"/>
      <c r="C17" s="245">
        <v>2</v>
      </c>
      <c r="D17" s="997" t="s">
        <v>259</v>
      </c>
      <c r="E17" s="1011"/>
      <c r="F17" s="1011"/>
      <c r="G17" s="1012"/>
      <c r="H17" s="506">
        <f>SUM(H18:H19)</f>
        <v>1641.43</v>
      </c>
      <c r="I17" s="422">
        <f>SUM(I18:I19)</f>
        <v>3988.81</v>
      </c>
      <c r="J17" s="246">
        <f t="shared" ref="J17:N17" si="11">J18+J19</f>
        <v>7200</v>
      </c>
      <c r="K17" s="246">
        <f t="shared" si="11"/>
        <v>7200</v>
      </c>
      <c r="L17" s="246">
        <f t="shared" si="11"/>
        <v>9900</v>
      </c>
      <c r="M17" s="246">
        <f t="shared" si="11"/>
        <v>11200</v>
      </c>
      <c r="N17" s="246">
        <f t="shared" si="11"/>
        <v>11200</v>
      </c>
    </row>
    <row r="18" spans="2:14" x14ac:dyDescent="0.25">
      <c r="B18" s="378"/>
      <c r="C18" s="209"/>
      <c r="D18" s="322"/>
      <c r="E18" s="335" t="s">
        <v>256</v>
      </c>
      <c r="F18" s="134">
        <v>633</v>
      </c>
      <c r="G18" s="132" t="s">
        <v>260</v>
      </c>
      <c r="H18" s="534">
        <v>1341.43</v>
      </c>
      <c r="I18" s="104">
        <v>3288.81</v>
      </c>
      <c r="J18" s="92">
        <v>3200</v>
      </c>
      <c r="K18" s="92">
        <v>3200</v>
      </c>
      <c r="L18" s="92">
        <v>3200</v>
      </c>
      <c r="M18" s="92">
        <v>3200</v>
      </c>
      <c r="N18" s="68">
        <v>3200</v>
      </c>
    </row>
    <row r="19" spans="2:14" ht="39" x14ac:dyDescent="0.25">
      <c r="B19" s="378"/>
      <c r="C19" s="209"/>
      <c r="D19" s="209"/>
      <c r="E19" s="335" t="s">
        <v>256</v>
      </c>
      <c r="F19" s="134">
        <v>642</v>
      </c>
      <c r="G19" s="132" t="s">
        <v>261</v>
      </c>
      <c r="H19" s="534">
        <v>300</v>
      </c>
      <c r="I19" s="104">
        <v>700</v>
      </c>
      <c r="J19" s="92">
        <v>4000</v>
      </c>
      <c r="K19" s="92">
        <v>4000</v>
      </c>
      <c r="L19" s="92">
        <v>6700</v>
      </c>
      <c r="M19" s="92">
        <v>8000</v>
      </c>
      <c r="N19" s="92">
        <v>8000</v>
      </c>
    </row>
    <row r="20" spans="2:14" x14ac:dyDescent="0.25">
      <c r="B20" s="378"/>
      <c r="C20" s="209"/>
      <c r="D20" s="322"/>
      <c r="E20" s="322"/>
      <c r="F20" s="322"/>
      <c r="G20" s="322"/>
      <c r="H20" s="501"/>
      <c r="I20"/>
      <c r="J20" s="182"/>
      <c r="K20" s="182"/>
      <c r="L20" s="310"/>
    </row>
    <row r="21" spans="2:14" ht="15.75" thickBot="1" x14ac:dyDescent="0.3">
      <c r="B21" s="1068"/>
      <c r="C21" s="1069"/>
      <c r="D21" s="428" t="s">
        <v>106</v>
      </c>
      <c r="E21" s="429"/>
      <c r="F21" s="429"/>
      <c r="G21" s="429"/>
      <c r="H21" s="502"/>
      <c r="I21" s="73"/>
      <c r="J21" s="73"/>
      <c r="K21" s="73"/>
      <c r="L21" s="73"/>
      <c r="M21" s="73"/>
      <c r="N21" s="73"/>
    </row>
    <row r="22" spans="2:14" ht="33.75" x14ac:dyDescent="0.25">
      <c r="B22" s="430" t="s">
        <v>200</v>
      </c>
      <c r="C22" s="431" t="s">
        <v>227</v>
      </c>
      <c r="D22" s="432" t="s">
        <v>202</v>
      </c>
      <c r="E22" s="432" t="s">
        <v>203</v>
      </c>
      <c r="F22" s="432" t="s">
        <v>228</v>
      </c>
      <c r="G22" s="433" t="s">
        <v>205</v>
      </c>
      <c r="H22" s="507">
        <f>SUM(H23)</f>
        <v>0</v>
      </c>
      <c r="I22" s="434">
        <f t="shared" ref="I22" si="12">I25+I36</f>
        <v>0</v>
      </c>
      <c r="J22" s="434">
        <f>SUM(J23:J24)</f>
        <v>3000</v>
      </c>
      <c r="K22" s="434">
        <f>SUM(K23:K24)</f>
        <v>3000</v>
      </c>
      <c r="L22" s="333"/>
      <c r="M22" s="333"/>
      <c r="N22" s="333"/>
    </row>
    <row r="23" spans="2:14" x14ac:dyDescent="0.25">
      <c r="B23" s="435"/>
      <c r="C23" s="436"/>
      <c r="D23" s="436"/>
      <c r="E23" s="437" t="s">
        <v>262</v>
      </c>
      <c r="F23" s="438">
        <v>713</v>
      </c>
      <c r="G23" s="367" t="s">
        <v>108</v>
      </c>
      <c r="H23" s="503"/>
      <c r="I23" s="73"/>
      <c r="J23" s="73"/>
      <c r="K23" s="73"/>
      <c r="L23" s="73"/>
      <c r="M23" s="73"/>
      <c r="N23" s="73"/>
    </row>
    <row r="24" spans="2:14" ht="26.25" x14ac:dyDescent="0.25">
      <c r="B24" s="435"/>
      <c r="C24" s="435"/>
      <c r="D24" s="435"/>
      <c r="E24" s="437" t="s">
        <v>256</v>
      </c>
      <c r="F24" s="438">
        <v>740</v>
      </c>
      <c r="G24" s="367" t="s">
        <v>415</v>
      </c>
      <c r="H24" s="503"/>
      <c r="I24" s="73"/>
      <c r="J24" s="73">
        <v>3000</v>
      </c>
      <c r="K24" s="73">
        <v>3000</v>
      </c>
      <c r="L24" s="73"/>
      <c r="M24" s="73"/>
      <c r="N24" s="73"/>
    </row>
    <row r="25" spans="2:14" x14ac:dyDescent="0.25">
      <c r="H25" s="3"/>
      <c r="I25"/>
      <c r="J25"/>
      <c r="K25" s="310"/>
      <c r="L25" s="310"/>
    </row>
    <row r="26" spans="2:14" ht="15.75" x14ac:dyDescent="0.25">
      <c r="B26" s="1061" t="s">
        <v>225</v>
      </c>
      <c r="C26" s="1019"/>
      <c r="D26" s="1019"/>
      <c r="E26" s="1019"/>
      <c r="F26" s="1019"/>
      <c r="G26" s="1019"/>
      <c r="H26" s="407">
        <f>H22+H5</f>
        <v>4760.43</v>
      </c>
      <c r="I26" s="246">
        <f>I5+I22</f>
        <v>12739.92</v>
      </c>
      <c r="J26" s="246">
        <f>J5+J22</f>
        <v>27192</v>
      </c>
      <c r="K26" s="246">
        <f>K5+K22</f>
        <v>27192</v>
      </c>
      <c r="L26" s="246">
        <f t="shared" ref="L26:N26" si="13">L5+L22</f>
        <v>16260</v>
      </c>
      <c r="M26" s="246">
        <f t="shared" si="13"/>
        <v>18120</v>
      </c>
      <c r="N26" s="246">
        <f t="shared" si="13"/>
        <v>18120</v>
      </c>
    </row>
  </sheetData>
  <mergeCells count="7">
    <mergeCell ref="B26:G26"/>
    <mergeCell ref="B4:G4"/>
    <mergeCell ref="D6:G6"/>
    <mergeCell ref="E7:G7"/>
    <mergeCell ref="E13:G13"/>
    <mergeCell ref="D17:G17"/>
    <mergeCell ref="B21:C21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13</vt:i4>
      </vt:variant>
    </vt:vector>
  </HeadingPairs>
  <TitlesOfParts>
    <vt:vector size="13" baseType="lpstr">
      <vt:lpstr>príjem</vt:lpstr>
      <vt:lpstr>výdaj</vt:lpstr>
      <vt:lpstr>PR 1 planovanie, manažment</vt:lpstr>
      <vt:lpstr>PR 2 Služby občanom</vt:lpstr>
      <vt:lpstr>PR 3 odpadové hos.</vt:lpstr>
      <vt:lpstr>PR 4 komunikácie</vt:lpstr>
      <vt:lpstr>PR 5 vzdelávanie</vt:lpstr>
      <vt:lpstr>PR 6 šport</vt:lpstr>
      <vt:lpstr>PR 7 kultúra</vt:lpstr>
      <vt:lpstr>PR 8 ver.osvet.+údržba obce</vt:lpstr>
      <vt:lpstr>PR 9 bývanie</vt:lpstr>
      <vt:lpstr>PR 10 sociálne služby</vt:lpstr>
      <vt:lpstr>sumár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2016-12-20T14:26:27Z</cp:lastPrinted>
  <dcterms:created xsi:type="dcterms:W3CDTF">2015-10-23T09:24:18Z</dcterms:created>
  <dcterms:modified xsi:type="dcterms:W3CDTF">2016-12-21T09:17:41Z</dcterms:modified>
</cp:coreProperties>
</file>