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ROZPOČET\2018\"/>
    </mc:Choice>
  </mc:AlternateContent>
  <bookViews>
    <workbookView xWindow="0" yWindow="0" windowWidth="20490" windowHeight="6795" tabRatio="830" firstSheet="1" activeTab="3"/>
  </bookViews>
  <sheets>
    <sheet name="príjem" sheetId="2" r:id="rId1"/>
    <sheet name="výdaj" sheetId="1" r:id="rId2"/>
    <sheet name="PR 1 planovanie, manažment" sheetId="3" r:id="rId3"/>
    <sheet name="PR 2 Služby občanom" sheetId="4" r:id="rId4"/>
    <sheet name="PR 3 odpadové hos." sheetId="5" r:id="rId5"/>
    <sheet name="PR 4 komunikácie" sheetId="6" r:id="rId6"/>
    <sheet name="PR 5 vzdelávanie" sheetId="7" r:id="rId7"/>
    <sheet name="PR 6 šport" sheetId="8" r:id="rId8"/>
    <sheet name="PR 7 kultúra" sheetId="9" r:id="rId9"/>
    <sheet name="PR 8 ver.osvet.+údržba obce" sheetId="10" r:id="rId10"/>
    <sheet name="PR 9 bývanie" sheetId="11" r:id="rId11"/>
    <sheet name="PR 10 sociálne služby" sheetId="12" r:id="rId12"/>
    <sheet name="sumár" sheetId="13" state="hidden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9" i="1" l="1"/>
  <c r="H197" i="1" l="1"/>
  <c r="M51" i="3" l="1"/>
  <c r="J49" i="1"/>
  <c r="M32" i="3"/>
  <c r="L51" i="3"/>
  <c r="I49" i="1"/>
  <c r="I35" i="1"/>
  <c r="J24" i="1"/>
  <c r="J29" i="1"/>
  <c r="I29" i="1"/>
  <c r="I24" i="1"/>
  <c r="G31" i="2"/>
  <c r="J22" i="1" l="1"/>
  <c r="K51" i="3" l="1"/>
  <c r="H49" i="1"/>
  <c r="H29" i="1"/>
  <c r="L32" i="3"/>
  <c r="H24" i="1"/>
  <c r="K27" i="3"/>
  <c r="G49" i="1" l="1"/>
  <c r="G21" i="1" s="1"/>
  <c r="F49" i="1"/>
  <c r="H32" i="3" l="1"/>
  <c r="H24" i="3" s="1"/>
  <c r="M27" i="3"/>
  <c r="L27" i="3"/>
  <c r="J27" i="3"/>
  <c r="I27" i="3"/>
  <c r="G27" i="3"/>
  <c r="H27" i="3"/>
  <c r="H51" i="3"/>
  <c r="M27" i="5"/>
  <c r="E237" i="1" l="1"/>
  <c r="E216" i="1"/>
  <c r="E176" i="1"/>
  <c r="E157" i="1"/>
  <c r="E156" i="1" s="1"/>
  <c r="E159" i="1"/>
  <c r="E167" i="1"/>
  <c r="F213" i="1"/>
  <c r="E213" i="1"/>
  <c r="E210" i="1"/>
  <c r="G210" i="1"/>
  <c r="F210" i="1"/>
  <c r="D197" i="1"/>
  <c r="J142" i="1"/>
  <c r="I142" i="1"/>
  <c r="H142" i="1"/>
  <c r="F142" i="1"/>
  <c r="E142" i="1"/>
  <c r="D142" i="1"/>
  <c r="E78" i="1"/>
  <c r="E69" i="1"/>
  <c r="J69" i="1"/>
  <c r="E7" i="1"/>
  <c r="I51" i="2"/>
  <c r="H51" i="2"/>
  <c r="G51" i="2"/>
  <c r="D26" i="2"/>
  <c r="F9" i="2"/>
  <c r="E9" i="2"/>
  <c r="J225" i="1"/>
  <c r="I225" i="1"/>
  <c r="H225" i="1"/>
  <c r="E225" i="1"/>
  <c r="J197" i="1"/>
  <c r="J237" i="1" s="1"/>
  <c r="I197" i="1"/>
  <c r="J193" i="1"/>
  <c r="I193" i="1"/>
  <c r="H193" i="1"/>
  <c r="G193" i="1"/>
  <c r="F193" i="1"/>
  <c r="E193" i="1"/>
  <c r="J186" i="1"/>
  <c r="I186" i="1"/>
  <c r="H186" i="1"/>
  <c r="G186" i="1"/>
  <c r="F186" i="1"/>
  <c r="E186" i="1"/>
  <c r="N12" i="12"/>
  <c r="M12" i="12"/>
  <c r="L12" i="12"/>
  <c r="J107" i="1"/>
  <c r="I107" i="1"/>
  <c r="N7" i="6"/>
  <c r="J162" i="1"/>
  <c r="L38" i="3"/>
  <c r="I237" i="1" l="1"/>
  <c r="K65" i="3"/>
  <c r="L20" i="4" l="1"/>
  <c r="I31" i="2" l="1"/>
  <c r="I248" i="1"/>
  <c r="I58" i="2" l="1"/>
  <c r="I63" i="2" s="1"/>
  <c r="I62" i="2"/>
  <c r="I26" i="2"/>
  <c r="I24" i="2"/>
  <c r="I20" i="2"/>
  <c r="I17" i="2"/>
  <c r="I9" i="2"/>
  <c r="I6" i="2"/>
  <c r="H58" i="2"/>
  <c r="H63" i="2" s="1"/>
  <c r="H62" i="2"/>
  <c r="H31" i="2"/>
  <c r="H26" i="2"/>
  <c r="H24" i="2"/>
  <c r="H20" i="2"/>
  <c r="H17" i="2"/>
  <c r="H9" i="2"/>
  <c r="H6" i="2"/>
  <c r="H41" i="2" l="1"/>
  <c r="H61" i="2" s="1"/>
  <c r="H64" i="2" s="1"/>
  <c r="I41" i="2"/>
  <c r="I61" i="2" s="1"/>
  <c r="I64" i="2" s="1"/>
  <c r="I374" i="7"/>
  <c r="M361" i="7"/>
  <c r="L361" i="7"/>
  <c r="K361" i="7"/>
  <c r="J361" i="7"/>
  <c r="I361" i="7"/>
  <c r="G361" i="7"/>
  <c r="M356" i="7"/>
  <c r="M355" i="7" s="1"/>
  <c r="M354" i="7" s="1"/>
  <c r="L356" i="7"/>
  <c r="L355" i="7" s="1"/>
  <c r="L354" i="7" s="1"/>
  <c r="K356" i="7"/>
  <c r="K355" i="7" s="1"/>
  <c r="K354" i="7" s="1"/>
  <c r="J356" i="7"/>
  <c r="I356" i="7"/>
  <c r="H356" i="7"/>
  <c r="H355" i="7" s="1"/>
  <c r="H354" i="7" s="1"/>
  <c r="G356" i="7"/>
  <c r="G355" i="7" s="1"/>
  <c r="G354" i="7" s="1"/>
  <c r="J355" i="7"/>
  <c r="J354" i="7" s="1"/>
  <c r="I355" i="7"/>
  <c r="I354" i="7"/>
  <c r="M351" i="7"/>
  <c r="L351" i="7"/>
  <c r="K351" i="7"/>
  <c r="J351" i="7"/>
  <c r="I351" i="7"/>
  <c r="H351" i="7"/>
  <c r="M349" i="7"/>
  <c r="L349" i="7"/>
  <c r="K349" i="7"/>
  <c r="J349" i="7"/>
  <c r="I349" i="7"/>
  <c r="H349" i="7"/>
  <c r="M346" i="7"/>
  <c r="L346" i="7"/>
  <c r="K346" i="7"/>
  <c r="J346" i="7"/>
  <c r="I346" i="7"/>
  <c r="H346" i="7"/>
  <c r="M343" i="7"/>
  <c r="M340" i="7" s="1"/>
  <c r="L343" i="7"/>
  <c r="L340" i="7" s="1"/>
  <c r="K343" i="7"/>
  <c r="K340" i="7" s="1"/>
  <c r="J343" i="7"/>
  <c r="J340" i="7" s="1"/>
  <c r="I343" i="7"/>
  <c r="I340" i="7" s="1"/>
  <c r="H343" i="7"/>
  <c r="H340" i="7" s="1"/>
  <c r="M337" i="7"/>
  <c r="L337" i="7"/>
  <c r="K337" i="7"/>
  <c r="J337" i="7"/>
  <c r="I337" i="7"/>
  <c r="H337" i="7"/>
  <c r="M333" i="7"/>
  <c r="L333" i="7"/>
  <c r="K333" i="7"/>
  <c r="J333" i="7"/>
  <c r="I333" i="7"/>
  <c r="H333" i="7"/>
  <c r="H329" i="7"/>
  <c r="M328" i="7"/>
  <c r="L328" i="7"/>
  <c r="K328" i="7"/>
  <c r="J328" i="7"/>
  <c r="I328" i="7"/>
  <c r="H328" i="7"/>
  <c r="G328" i="7"/>
  <c r="M304" i="7"/>
  <c r="M247" i="7" s="1"/>
  <c r="L304" i="7"/>
  <c r="K304" i="7"/>
  <c r="J304" i="7"/>
  <c r="H304" i="7"/>
  <c r="H247" i="7" s="1"/>
  <c r="M303" i="7"/>
  <c r="L303" i="7"/>
  <c r="K303" i="7"/>
  <c r="J303" i="7"/>
  <c r="I303" i="7"/>
  <c r="H303" i="7"/>
  <c r="G303" i="7"/>
  <c r="M296" i="7"/>
  <c r="L296" i="7"/>
  <c r="K296" i="7"/>
  <c r="J296" i="7"/>
  <c r="I296" i="7"/>
  <c r="H296" i="7"/>
  <c r="G296" i="7"/>
  <c r="M294" i="7"/>
  <c r="L294" i="7"/>
  <c r="K294" i="7"/>
  <c r="J294" i="7"/>
  <c r="I294" i="7"/>
  <c r="H294" i="7"/>
  <c r="G294" i="7"/>
  <c r="M269" i="7"/>
  <c r="L269" i="7"/>
  <c r="K269" i="7"/>
  <c r="J269" i="7"/>
  <c r="H269" i="7"/>
  <c r="M268" i="7"/>
  <c r="L268" i="7"/>
  <c r="K268" i="7"/>
  <c r="J268" i="7"/>
  <c r="I268" i="7"/>
  <c r="H268" i="7"/>
  <c r="G268" i="7"/>
  <c r="M254" i="7"/>
  <c r="L254" i="7"/>
  <c r="K254" i="7"/>
  <c r="J254" i="7"/>
  <c r="H254" i="7"/>
  <c r="M253" i="7"/>
  <c r="L253" i="7"/>
  <c r="K253" i="7"/>
  <c r="J253" i="7"/>
  <c r="I253" i="7"/>
  <c r="H253" i="7"/>
  <c r="G253" i="7"/>
  <c r="M249" i="7"/>
  <c r="L249" i="7"/>
  <c r="K249" i="7"/>
  <c r="K247" i="7" s="1"/>
  <c r="J249" i="7"/>
  <c r="H249" i="7"/>
  <c r="M248" i="7"/>
  <c r="L248" i="7"/>
  <c r="K248" i="7"/>
  <c r="J248" i="7"/>
  <c r="I248" i="7"/>
  <c r="H248" i="7"/>
  <c r="G248" i="7"/>
  <c r="I247" i="7"/>
  <c r="I233" i="7"/>
  <c r="I227" i="7" s="1"/>
  <c r="H233" i="7"/>
  <c r="H227" i="7" s="1"/>
  <c r="I232" i="7"/>
  <c r="I226" i="7" s="1"/>
  <c r="H232" i="7"/>
  <c r="H226" i="7" s="1"/>
  <c r="G232" i="7"/>
  <c r="G226" i="7" s="1"/>
  <c r="M219" i="7"/>
  <c r="M214" i="7" s="1"/>
  <c r="L219" i="7"/>
  <c r="K219" i="7"/>
  <c r="K214" i="7" s="1"/>
  <c r="J219" i="7"/>
  <c r="I219" i="7"/>
  <c r="I214" i="7" s="1"/>
  <c r="H219" i="7"/>
  <c r="M218" i="7"/>
  <c r="M213" i="7" s="1"/>
  <c r="M242" i="7" s="1"/>
  <c r="L218" i="7"/>
  <c r="K218" i="7"/>
  <c r="K213" i="7" s="1"/>
  <c r="K244" i="7" s="1"/>
  <c r="J218" i="7"/>
  <c r="J213" i="7" s="1"/>
  <c r="I218" i="7"/>
  <c r="I213" i="7" s="1"/>
  <c r="H218" i="7"/>
  <c r="G218" i="7"/>
  <c r="G213" i="7" s="1"/>
  <c r="L214" i="7"/>
  <c r="J214" i="7"/>
  <c r="J245" i="7" s="1"/>
  <c r="H214" i="7"/>
  <c r="L213" i="7"/>
  <c r="L244" i="7" s="1"/>
  <c r="H213" i="7"/>
  <c r="M209" i="7"/>
  <c r="L209" i="7"/>
  <c r="K209" i="7"/>
  <c r="J209" i="7"/>
  <c r="I209" i="7"/>
  <c r="H209" i="7"/>
  <c r="G209" i="7"/>
  <c r="M198" i="7"/>
  <c r="L198" i="7"/>
  <c r="K198" i="7"/>
  <c r="J198" i="7"/>
  <c r="I198" i="7"/>
  <c r="H198" i="7"/>
  <c r="G198" i="7"/>
  <c r="M193" i="7"/>
  <c r="L193" i="7"/>
  <c r="K193" i="7"/>
  <c r="J193" i="7"/>
  <c r="I193" i="7"/>
  <c r="H193" i="7"/>
  <c r="G193" i="7"/>
  <c r="M181" i="7"/>
  <c r="L181" i="7"/>
  <c r="K181" i="7"/>
  <c r="J181" i="7"/>
  <c r="I181" i="7"/>
  <c r="H181" i="7"/>
  <c r="G181" i="7"/>
  <c r="N172" i="7"/>
  <c r="M170" i="7"/>
  <c r="L170" i="7"/>
  <c r="K170" i="7"/>
  <c r="J170" i="7"/>
  <c r="I170" i="7"/>
  <c r="H170" i="7"/>
  <c r="G170" i="7"/>
  <c r="M168" i="7"/>
  <c r="L168" i="7"/>
  <c r="K168" i="7"/>
  <c r="J168" i="7"/>
  <c r="I168" i="7"/>
  <c r="H168" i="7"/>
  <c r="H146" i="7"/>
  <c r="H140" i="7" s="1"/>
  <c r="G146" i="7"/>
  <c r="G140" i="7" s="1"/>
  <c r="M132" i="7"/>
  <c r="M125" i="7" s="1"/>
  <c r="L132" i="7"/>
  <c r="L125" i="7" s="1"/>
  <c r="L163" i="7" s="1"/>
  <c r="K132" i="7"/>
  <c r="K125" i="7" s="1"/>
  <c r="K163" i="7" s="1"/>
  <c r="M131" i="7"/>
  <c r="M124" i="7" s="1"/>
  <c r="L131" i="7"/>
  <c r="L124" i="7" s="1"/>
  <c r="K131" i="7"/>
  <c r="K124" i="7" s="1"/>
  <c r="M130" i="7"/>
  <c r="M123" i="7" s="1"/>
  <c r="M161" i="7" s="1"/>
  <c r="L130" i="7"/>
  <c r="L123" i="7" s="1"/>
  <c r="K130" i="7"/>
  <c r="K123" i="7" s="1"/>
  <c r="J130" i="7"/>
  <c r="J123" i="7" s="1"/>
  <c r="J161" i="7" s="1"/>
  <c r="I130" i="7"/>
  <c r="I123" i="7" s="1"/>
  <c r="H130" i="7"/>
  <c r="G130" i="7"/>
  <c r="G123" i="7" s="1"/>
  <c r="J125" i="7"/>
  <c r="J160" i="7" s="1"/>
  <c r="I125" i="7"/>
  <c r="I154" i="7" s="1"/>
  <c r="J124" i="7"/>
  <c r="J165" i="7" s="1"/>
  <c r="I124" i="7"/>
  <c r="I165" i="7" s="1"/>
  <c r="H123" i="7"/>
  <c r="M120" i="7"/>
  <c r="L120" i="7"/>
  <c r="K120" i="7"/>
  <c r="H120" i="7"/>
  <c r="G120" i="7"/>
  <c r="M111" i="7"/>
  <c r="L111" i="7"/>
  <c r="K111" i="7"/>
  <c r="H111" i="7"/>
  <c r="G111" i="7"/>
  <c r="M108" i="7"/>
  <c r="L108" i="7"/>
  <c r="K108" i="7"/>
  <c r="H108" i="7"/>
  <c r="G108" i="7"/>
  <c r="M97" i="7"/>
  <c r="L97" i="7"/>
  <c r="K97" i="7"/>
  <c r="J97" i="7"/>
  <c r="J92" i="7" s="1"/>
  <c r="I97" i="7"/>
  <c r="I92" i="7" s="1"/>
  <c r="H97" i="7"/>
  <c r="G97" i="7"/>
  <c r="M95" i="7"/>
  <c r="L95" i="7"/>
  <c r="K95" i="7"/>
  <c r="G95" i="7"/>
  <c r="N93" i="7"/>
  <c r="M93" i="7"/>
  <c r="L93" i="7"/>
  <c r="K93" i="7"/>
  <c r="H93" i="7"/>
  <c r="G93" i="7"/>
  <c r="H85" i="7"/>
  <c r="H82" i="7" s="1"/>
  <c r="G85" i="7"/>
  <c r="G82" i="7" s="1"/>
  <c r="M78" i="7"/>
  <c r="L78" i="7"/>
  <c r="L76" i="7" s="1"/>
  <c r="K78" i="7"/>
  <c r="K76" i="7" s="1"/>
  <c r="J78" i="7"/>
  <c r="J76" i="7" s="1"/>
  <c r="J86" i="7" s="1"/>
  <c r="I78" i="7"/>
  <c r="H78" i="7"/>
  <c r="H76" i="7" s="1"/>
  <c r="G78" i="7"/>
  <c r="G76" i="7" s="1"/>
  <c r="M76" i="7"/>
  <c r="M90" i="7" s="1"/>
  <c r="I76" i="7"/>
  <c r="I90" i="7" s="1"/>
  <c r="H72" i="7"/>
  <c r="G72" i="7"/>
  <c r="M62" i="7"/>
  <c r="L62" i="7"/>
  <c r="K62" i="7"/>
  <c r="H62" i="7"/>
  <c r="G62" i="7"/>
  <c r="M58" i="7"/>
  <c r="L58" i="7"/>
  <c r="K58" i="7"/>
  <c r="J58" i="7"/>
  <c r="I58" i="7"/>
  <c r="H58" i="7"/>
  <c r="G58" i="7"/>
  <c r="M46" i="7"/>
  <c r="L46" i="7"/>
  <c r="K46" i="7"/>
  <c r="J46" i="7"/>
  <c r="I46" i="7"/>
  <c r="H46" i="7"/>
  <c r="G46" i="7"/>
  <c r="N40" i="7"/>
  <c r="O184" i="7" s="1"/>
  <c r="M37" i="7"/>
  <c r="L37" i="7"/>
  <c r="K37" i="7"/>
  <c r="J37" i="7"/>
  <c r="I37" i="7"/>
  <c r="I34" i="7" s="1"/>
  <c r="H37" i="7"/>
  <c r="G37" i="7"/>
  <c r="M35" i="7"/>
  <c r="L35" i="7"/>
  <c r="K35" i="7"/>
  <c r="H35" i="7"/>
  <c r="L34" i="7"/>
  <c r="H21" i="7"/>
  <c r="H16" i="7" s="1"/>
  <c r="G21" i="7"/>
  <c r="G16" i="7" s="1"/>
  <c r="M11" i="7"/>
  <c r="M8" i="7" s="1"/>
  <c r="L11" i="7"/>
  <c r="L8" i="7" s="1"/>
  <c r="L26" i="7" s="1"/>
  <c r="K11" i="7"/>
  <c r="K8" i="7" s="1"/>
  <c r="K28" i="7" s="1"/>
  <c r="J11" i="7"/>
  <c r="J8" i="7" s="1"/>
  <c r="I11" i="7"/>
  <c r="I8" i="7" s="1"/>
  <c r="H11" i="7"/>
  <c r="H8" i="7" s="1"/>
  <c r="G11" i="7"/>
  <c r="G8" i="7" s="1"/>
  <c r="K17" i="12"/>
  <c r="K14" i="12" s="1"/>
  <c r="K5" i="12" s="1"/>
  <c r="K26" i="12" s="1"/>
  <c r="K15" i="12"/>
  <c r="K12" i="12"/>
  <c r="K9" i="12"/>
  <c r="K8" i="12"/>
  <c r="K13" i="11"/>
  <c r="K8" i="11"/>
  <c r="K7" i="11"/>
  <c r="K20" i="10"/>
  <c r="K14" i="10"/>
  <c r="K12" i="10"/>
  <c r="K8" i="10"/>
  <c r="K7" i="10"/>
  <c r="K6" i="10" s="1"/>
  <c r="K24" i="10" s="1"/>
  <c r="K22" i="9"/>
  <c r="K17" i="9"/>
  <c r="K13" i="9"/>
  <c r="K8" i="9"/>
  <c r="K7" i="9"/>
  <c r="K6" i="9" s="1"/>
  <c r="K5" i="9" s="1"/>
  <c r="K26" i="9" s="1"/>
  <c r="K12" i="8"/>
  <c r="K6" i="8"/>
  <c r="K17" i="8" s="1"/>
  <c r="K13" i="6"/>
  <c r="K7" i="6"/>
  <c r="K5" i="6"/>
  <c r="K18" i="6" s="1"/>
  <c r="K18" i="5"/>
  <c r="K12" i="5"/>
  <c r="K10" i="5" s="1"/>
  <c r="K7" i="5"/>
  <c r="K6" i="5"/>
  <c r="K40" i="4"/>
  <c r="K34" i="4"/>
  <c r="K32" i="4"/>
  <c r="K31" i="4" s="1"/>
  <c r="K26" i="4"/>
  <c r="K25" i="4" s="1"/>
  <c r="K20" i="4"/>
  <c r="K17" i="4" s="1"/>
  <c r="K11" i="4"/>
  <c r="K8" i="4" s="1"/>
  <c r="K7" i="4" s="1"/>
  <c r="K6" i="4" s="1"/>
  <c r="J97" i="3"/>
  <c r="J93" i="3"/>
  <c r="J90" i="3"/>
  <c r="J87" i="3"/>
  <c r="J86" i="3"/>
  <c r="J80" i="3"/>
  <c r="J79" i="3" s="1"/>
  <c r="J77" i="3"/>
  <c r="J71" i="3"/>
  <c r="J68" i="3" s="1"/>
  <c r="J51" i="3"/>
  <c r="J44" i="3"/>
  <c r="J38" i="3"/>
  <c r="J32" i="3"/>
  <c r="J25" i="3"/>
  <c r="J15" i="3"/>
  <c r="J10" i="3"/>
  <c r="G254" i="1"/>
  <c r="G256" i="1" s="1"/>
  <c r="G248" i="1"/>
  <c r="G260" i="1" s="1"/>
  <c r="G225" i="1"/>
  <c r="G213" i="1"/>
  <c r="G204" i="1"/>
  <c r="G197" i="1"/>
  <c r="G177" i="1"/>
  <c r="G176" i="1" s="1"/>
  <c r="G172" i="1"/>
  <c r="G167" i="1"/>
  <c r="G166" i="1" s="1"/>
  <c r="G162" i="1"/>
  <c r="G161" i="1" s="1"/>
  <c r="G157" i="1"/>
  <c r="G156" i="1" s="1"/>
  <c r="G152" i="1"/>
  <c r="G147" i="1"/>
  <c r="G146" i="1" s="1"/>
  <c r="G142" i="1"/>
  <c r="G139" i="1"/>
  <c r="G138" i="1" s="1"/>
  <c r="G134" i="1"/>
  <c r="G133" i="1" s="1"/>
  <c r="G129" i="1"/>
  <c r="G127" i="1" s="1"/>
  <c r="G122" i="1"/>
  <c r="G121" i="1" s="1"/>
  <c r="G117" i="1"/>
  <c r="G115" i="1" s="1"/>
  <c r="G112" i="1"/>
  <c r="G111" i="1" s="1"/>
  <c r="G107" i="1"/>
  <c r="G105" i="1" s="1"/>
  <c r="G100" i="1"/>
  <c r="G94" i="1"/>
  <c r="G93" i="1" s="1"/>
  <c r="G91" i="1"/>
  <c r="G87" i="1"/>
  <c r="G81" i="1"/>
  <c r="G78" i="1" s="1"/>
  <c r="G72" i="1"/>
  <c r="G69" i="1" s="1"/>
  <c r="G64" i="1"/>
  <c r="G41" i="1"/>
  <c r="G35" i="1"/>
  <c r="G29" i="1"/>
  <c r="G24" i="1"/>
  <c r="G22" i="1"/>
  <c r="G12" i="1"/>
  <c r="G7" i="1"/>
  <c r="F58" i="2"/>
  <c r="F63" i="2" s="1"/>
  <c r="F51" i="2"/>
  <c r="F62" i="2" s="1"/>
  <c r="F31" i="2"/>
  <c r="F26" i="2"/>
  <c r="F24" i="2"/>
  <c r="F20" i="2"/>
  <c r="F17" i="2"/>
  <c r="F6" i="2"/>
  <c r="J12" i="8"/>
  <c r="I97" i="3"/>
  <c r="I93" i="3"/>
  <c r="I90" i="3"/>
  <c r="I8" i="3" s="1"/>
  <c r="I105" i="3" s="1"/>
  <c r="I87" i="3"/>
  <c r="I86" i="3" s="1"/>
  <c r="I80" i="3"/>
  <c r="I79" i="3" s="1"/>
  <c r="I77" i="3"/>
  <c r="I71" i="3"/>
  <c r="I68" i="3" s="1"/>
  <c r="I51" i="3"/>
  <c r="I44" i="3"/>
  <c r="I38" i="3"/>
  <c r="I32" i="3"/>
  <c r="I25" i="3"/>
  <c r="I15" i="3"/>
  <c r="I10" i="3"/>
  <c r="F225" i="1"/>
  <c r="F162" i="1"/>
  <c r="F94" i="1"/>
  <c r="F93" i="1" s="1"/>
  <c r="F254" i="1"/>
  <c r="F256" i="1" s="1"/>
  <c r="F248" i="1"/>
  <c r="F260" i="1" s="1"/>
  <c r="F204" i="1"/>
  <c r="F197" i="1"/>
  <c r="F177" i="1"/>
  <c r="F176" i="1" s="1"/>
  <c r="F172" i="1"/>
  <c r="F167" i="1"/>
  <c r="F166" i="1" s="1"/>
  <c r="F157" i="1"/>
  <c r="F156" i="1" s="1"/>
  <c r="F152" i="1"/>
  <c r="F147" i="1"/>
  <c r="F146" i="1" s="1"/>
  <c r="F139" i="1"/>
  <c r="F138" i="1" s="1"/>
  <c r="F134" i="1"/>
  <c r="F133" i="1" s="1"/>
  <c r="F129" i="1"/>
  <c r="F127" i="1" s="1"/>
  <c r="F122" i="1"/>
  <c r="F121" i="1" s="1"/>
  <c r="F117" i="1"/>
  <c r="F115" i="1" s="1"/>
  <c r="F112" i="1"/>
  <c r="F111" i="1" s="1"/>
  <c r="F107" i="1"/>
  <c r="F105" i="1" s="1"/>
  <c r="F100" i="1"/>
  <c r="F91" i="1"/>
  <c r="F87" i="1"/>
  <c r="F81" i="1"/>
  <c r="F78" i="1" s="1"/>
  <c r="F72" i="1"/>
  <c r="F69" i="1" s="1"/>
  <c r="F64" i="1"/>
  <c r="F41" i="1"/>
  <c r="F35" i="1"/>
  <c r="F29" i="1"/>
  <c r="F24" i="1"/>
  <c r="F22" i="1"/>
  <c r="F12" i="1"/>
  <c r="F7" i="1"/>
  <c r="E58" i="2"/>
  <c r="E63" i="2" s="1"/>
  <c r="E51" i="2"/>
  <c r="E62" i="2" s="1"/>
  <c r="D51" i="2"/>
  <c r="C51" i="2"/>
  <c r="E31" i="2"/>
  <c r="E26" i="2"/>
  <c r="E24" i="2"/>
  <c r="D24" i="2"/>
  <c r="E20" i="2"/>
  <c r="E17" i="2"/>
  <c r="E6" i="2"/>
  <c r="J167" i="7" l="1"/>
  <c r="L91" i="7"/>
  <c r="L88" i="7"/>
  <c r="M34" i="7"/>
  <c r="G92" i="7"/>
  <c r="M92" i="7"/>
  <c r="H246" i="7"/>
  <c r="H212" i="7" s="1"/>
  <c r="L246" i="7"/>
  <c r="L247" i="7"/>
  <c r="H34" i="7"/>
  <c r="H7" i="7" s="1"/>
  <c r="H92" i="7"/>
  <c r="H75" i="7" s="1"/>
  <c r="K92" i="7"/>
  <c r="F41" i="2"/>
  <c r="F61" i="2" s="1"/>
  <c r="F64" i="2" s="1"/>
  <c r="K5" i="5"/>
  <c r="K27" i="5" s="1"/>
  <c r="K6" i="11"/>
  <c r="K44" i="4"/>
  <c r="F237" i="1"/>
  <c r="F259" i="1" s="1"/>
  <c r="F21" i="1"/>
  <c r="F6" i="1" s="1"/>
  <c r="G6" i="1"/>
  <c r="I161" i="7"/>
  <c r="I158" i="7"/>
  <c r="M239" i="7"/>
  <c r="M235" i="7"/>
  <c r="M245" i="7"/>
  <c r="K24" i="7"/>
  <c r="K26" i="7"/>
  <c r="J34" i="7"/>
  <c r="I91" i="7"/>
  <c r="J143" i="7"/>
  <c r="I150" i="7"/>
  <c r="M158" i="7"/>
  <c r="I167" i="7"/>
  <c r="M167" i="7"/>
  <c r="G167" i="7"/>
  <c r="G122" i="7" s="1"/>
  <c r="K167" i="7"/>
  <c r="G34" i="7"/>
  <c r="G7" i="7" s="1"/>
  <c r="K34" i="7"/>
  <c r="I87" i="7"/>
  <c r="M91" i="7"/>
  <c r="I144" i="7"/>
  <c r="I246" i="7"/>
  <c r="I212" i="7" s="1"/>
  <c r="I4" i="7" s="1"/>
  <c r="I367" i="7" s="1"/>
  <c r="M246" i="7"/>
  <c r="J246" i="7"/>
  <c r="G246" i="7"/>
  <c r="G212" i="7" s="1"/>
  <c r="K246" i="7"/>
  <c r="J247" i="7"/>
  <c r="L92" i="7"/>
  <c r="M87" i="7"/>
  <c r="J157" i="7"/>
  <c r="I162" i="7"/>
  <c r="L162" i="7"/>
  <c r="L159" i="7"/>
  <c r="M154" i="7"/>
  <c r="M166" i="7"/>
  <c r="L158" i="7"/>
  <c r="L155" i="7"/>
  <c r="M165" i="7"/>
  <c r="M144" i="7"/>
  <c r="M162" i="7"/>
  <c r="M150" i="7"/>
  <c r="M241" i="7"/>
  <c r="L145" i="7"/>
  <c r="M237" i="7"/>
  <c r="M243" i="7"/>
  <c r="M240" i="7"/>
  <c r="M236" i="7"/>
  <c r="L151" i="7"/>
  <c r="K160" i="7"/>
  <c r="M244" i="7"/>
  <c r="J24" i="3"/>
  <c r="J8" i="3"/>
  <c r="J105" i="3" s="1"/>
  <c r="G237" i="1"/>
  <c r="G259" i="1" s="1"/>
  <c r="J32" i="7"/>
  <c r="J24" i="7"/>
  <c r="J26" i="7"/>
  <c r="J30" i="7"/>
  <c r="J22" i="7"/>
  <c r="J17" i="7"/>
  <c r="I32" i="7"/>
  <c r="I26" i="7"/>
  <c r="I24" i="7"/>
  <c r="I17" i="7"/>
  <c r="I30" i="7"/>
  <c r="I22" i="7"/>
  <c r="M30" i="7"/>
  <c r="M28" i="7"/>
  <c r="M26" i="7"/>
  <c r="M32" i="7"/>
  <c r="M24" i="7"/>
  <c r="M22" i="7"/>
  <c r="L22" i="7"/>
  <c r="K155" i="7"/>
  <c r="K158" i="7"/>
  <c r="K161" i="7"/>
  <c r="K149" i="7"/>
  <c r="K143" i="7"/>
  <c r="L24" i="7"/>
  <c r="K164" i="7"/>
  <c r="J244" i="7"/>
  <c r="J242" i="7"/>
  <c r="J240" i="7"/>
  <c r="J238" i="7"/>
  <c r="J236" i="7"/>
  <c r="J234" i="7"/>
  <c r="G75" i="7"/>
  <c r="K88" i="7"/>
  <c r="K91" i="7"/>
  <c r="K87" i="7"/>
  <c r="K90" i="7"/>
  <c r="K86" i="7"/>
  <c r="K89" i="7"/>
  <c r="M157" i="7"/>
  <c r="M160" i="7"/>
  <c r="M163" i="7"/>
  <c r="M151" i="7"/>
  <c r="M145" i="7"/>
  <c r="J164" i="7"/>
  <c r="J152" i="7"/>
  <c r="J155" i="7"/>
  <c r="J158" i="7"/>
  <c r="K159" i="7"/>
  <c r="K162" i="7"/>
  <c r="K150" i="7"/>
  <c r="K144" i="7"/>
  <c r="K165" i="7"/>
  <c r="K153" i="7"/>
  <c r="L166" i="7"/>
  <c r="L154" i="7"/>
  <c r="L157" i="7"/>
  <c r="L160" i="7"/>
  <c r="J149" i="7"/>
  <c r="K152" i="7"/>
  <c r="H167" i="7"/>
  <c r="H122" i="7" s="1"/>
  <c r="L167" i="7"/>
  <c r="M234" i="7"/>
  <c r="M238" i="7"/>
  <c r="L32" i="7"/>
  <c r="L30" i="7"/>
  <c r="L28" i="7"/>
  <c r="J156" i="7"/>
  <c r="J159" i="7"/>
  <c r="J162" i="7"/>
  <c r="J150" i="7"/>
  <c r="J144" i="7"/>
  <c r="K32" i="7"/>
  <c r="K30" i="7"/>
  <c r="K22" i="7"/>
  <c r="J89" i="7"/>
  <c r="J83" i="7"/>
  <c r="J88" i="7"/>
  <c r="J91" i="7"/>
  <c r="J87" i="7"/>
  <c r="J90" i="7"/>
  <c r="I157" i="7"/>
  <c r="I160" i="7"/>
  <c r="I163" i="7"/>
  <c r="I151" i="7"/>
  <c r="I145" i="7"/>
  <c r="J153" i="7"/>
  <c r="K156" i="7"/>
  <c r="I166" i="7"/>
  <c r="L245" i="7"/>
  <c r="L243" i="7"/>
  <c r="L241" i="7"/>
  <c r="L239" i="7"/>
  <c r="L237" i="7"/>
  <c r="L235" i="7"/>
  <c r="K245" i="7"/>
  <c r="K243" i="7"/>
  <c r="K241" i="7"/>
  <c r="K239" i="7"/>
  <c r="K237" i="7"/>
  <c r="K235" i="7"/>
  <c r="I88" i="7"/>
  <c r="M88" i="7"/>
  <c r="L89" i="7"/>
  <c r="L152" i="7"/>
  <c r="J154" i="7"/>
  <c r="I155" i="7"/>
  <c r="M155" i="7"/>
  <c r="L156" i="7"/>
  <c r="K157" i="7"/>
  <c r="I159" i="7"/>
  <c r="M159" i="7"/>
  <c r="L164" i="7"/>
  <c r="J166" i="7"/>
  <c r="J235" i="7"/>
  <c r="J237" i="7"/>
  <c r="J239" i="7"/>
  <c r="J241" i="7"/>
  <c r="J243" i="7"/>
  <c r="I83" i="7"/>
  <c r="L86" i="7"/>
  <c r="I89" i="7"/>
  <c r="M89" i="7"/>
  <c r="L90" i="7"/>
  <c r="L143" i="7"/>
  <c r="J145" i="7"/>
  <c r="L149" i="7"/>
  <c r="J151" i="7"/>
  <c r="I152" i="7"/>
  <c r="M152" i="7"/>
  <c r="L153" i="7"/>
  <c r="K154" i="7"/>
  <c r="I156" i="7"/>
  <c r="M156" i="7"/>
  <c r="L161" i="7"/>
  <c r="J163" i="7"/>
  <c r="I164" i="7"/>
  <c r="M164" i="7"/>
  <c r="L165" i="7"/>
  <c r="K166" i="7"/>
  <c r="K234" i="7"/>
  <c r="K236" i="7"/>
  <c r="K238" i="7"/>
  <c r="K240" i="7"/>
  <c r="K242" i="7"/>
  <c r="I86" i="7"/>
  <c r="M86" i="7"/>
  <c r="L87" i="7"/>
  <c r="I143" i="7"/>
  <c r="M143" i="7"/>
  <c r="L144" i="7"/>
  <c r="K145" i="7"/>
  <c r="I149" i="7"/>
  <c r="M149" i="7"/>
  <c r="L150" i="7"/>
  <c r="K151" i="7"/>
  <c r="I153" i="7"/>
  <c r="M153" i="7"/>
  <c r="L234" i="7"/>
  <c r="L236" i="7"/>
  <c r="L238" i="7"/>
  <c r="L240" i="7"/>
  <c r="L242" i="7"/>
  <c r="K18" i="11"/>
  <c r="K5" i="11"/>
  <c r="G183" i="1"/>
  <c r="G258" i="1" s="1"/>
  <c r="G262" i="1" s="1"/>
  <c r="G263" i="1" s="1"/>
  <c r="I24" i="3"/>
  <c r="F161" i="1"/>
  <c r="E41" i="2"/>
  <c r="E61" i="2" s="1"/>
  <c r="E64" i="2" s="1"/>
  <c r="I85" i="7" l="1"/>
  <c r="M21" i="7"/>
  <c r="M16" i="7" s="1"/>
  <c r="M7" i="7" s="1"/>
  <c r="K148" i="7"/>
  <c r="I82" i="7"/>
  <c r="I75" i="7" s="1"/>
  <c r="H6" i="7"/>
  <c r="L147" i="7"/>
  <c r="M85" i="7"/>
  <c r="M82" i="7" s="1"/>
  <c r="M75" i="7" s="1"/>
  <c r="M233" i="7"/>
  <c r="M227" i="7" s="1"/>
  <c r="G6" i="7"/>
  <c r="G4" i="7" s="1"/>
  <c r="G367" i="7" s="1"/>
  <c r="L146" i="7"/>
  <c r="J85" i="7"/>
  <c r="J82" i="7" s="1"/>
  <c r="J75" i="7" s="1"/>
  <c r="M147" i="7"/>
  <c r="M141" i="7" s="1"/>
  <c r="L233" i="7"/>
  <c r="L227" i="7" s="1"/>
  <c r="L148" i="7"/>
  <c r="L142" i="7" s="1"/>
  <c r="J232" i="7"/>
  <c r="J226" i="7" s="1"/>
  <c r="J233" i="7"/>
  <c r="J227" i="7" s="1"/>
  <c r="H4" i="7"/>
  <c r="H367" i="7" s="1"/>
  <c r="K147" i="7"/>
  <c r="K141" i="7" s="1"/>
  <c r="M148" i="7"/>
  <c r="M142" i="7" s="1"/>
  <c r="M146" i="7"/>
  <c r="M140" i="7" s="1"/>
  <c r="K233" i="7"/>
  <c r="K227" i="7" s="1"/>
  <c r="L232" i="7"/>
  <c r="L226" i="7" s="1"/>
  <c r="L212" i="7" s="1"/>
  <c r="L141" i="7"/>
  <c r="I146" i="7"/>
  <c r="I140" i="7" s="1"/>
  <c r="I122" i="7" s="1"/>
  <c r="K232" i="7"/>
  <c r="K226" i="7" s="1"/>
  <c r="L140" i="7"/>
  <c r="L85" i="7"/>
  <c r="L82" i="7" s="1"/>
  <c r="L75" i="7" s="1"/>
  <c r="M232" i="7"/>
  <c r="M226" i="7" s="1"/>
  <c r="K85" i="7"/>
  <c r="K82" i="7" s="1"/>
  <c r="K146" i="7"/>
  <c r="K140" i="7" s="1"/>
  <c r="L21" i="7"/>
  <c r="L16" i="7" s="1"/>
  <c r="L7" i="7" s="1"/>
  <c r="J21" i="7"/>
  <c r="J16" i="7" s="1"/>
  <c r="J7" i="7" s="1"/>
  <c r="K142" i="7"/>
  <c r="K21" i="7"/>
  <c r="K16" i="7" s="1"/>
  <c r="J146" i="7"/>
  <c r="J140" i="7" s="1"/>
  <c r="J122" i="7" s="1"/>
  <c r="I21" i="7"/>
  <c r="I16" i="7" s="1"/>
  <c r="I7" i="7" s="1"/>
  <c r="F183" i="1"/>
  <c r="F258" i="1" s="1"/>
  <c r="F262" i="1" s="1"/>
  <c r="F263" i="1" s="1"/>
  <c r="M212" i="7" l="1"/>
  <c r="L122" i="7"/>
  <c r="L6" i="7" s="1"/>
  <c r="L4" i="7" s="1"/>
  <c r="L367" i="7" s="1"/>
  <c r="J212" i="7"/>
  <c r="J4" i="7" s="1"/>
  <c r="J367" i="7" s="1"/>
  <c r="K122" i="7"/>
  <c r="O172" i="7" s="1"/>
  <c r="H373" i="7" s="1"/>
  <c r="K373" i="7" s="1"/>
  <c r="M122" i="7"/>
  <c r="M6" i="7" s="1"/>
  <c r="M4" i="7" s="1"/>
  <c r="M367" i="7" s="1"/>
  <c r="K7" i="7"/>
  <c r="O40" i="7"/>
  <c r="O93" i="7"/>
  <c r="H372" i="7" s="1"/>
  <c r="K75" i="7"/>
  <c r="K212" i="7"/>
  <c r="N17" i="12"/>
  <c r="N15" i="12"/>
  <c r="N9" i="12"/>
  <c r="N8" i="12" s="1"/>
  <c r="I13" i="11"/>
  <c r="I6" i="11" s="1"/>
  <c r="I8" i="11"/>
  <c r="I7" i="11"/>
  <c r="N13" i="11"/>
  <c r="N8" i="11"/>
  <c r="N7" i="11"/>
  <c r="N20" i="10"/>
  <c r="N14" i="10"/>
  <c r="N12" i="10"/>
  <c r="N8" i="10"/>
  <c r="N7" i="10" s="1"/>
  <c r="N17" i="9"/>
  <c r="N13" i="9"/>
  <c r="N8" i="9"/>
  <c r="N7" i="9" s="1"/>
  <c r="N12" i="8"/>
  <c r="N6" i="8"/>
  <c r="N13" i="6"/>
  <c r="N5" i="6"/>
  <c r="I12" i="5"/>
  <c r="N18" i="5"/>
  <c r="N12" i="5"/>
  <c r="N10" i="5" s="1"/>
  <c r="N7" i="5"/>
  <c r="N6" i="5" s="1"/>
  <c r="I11" i="4"/>
  <c r="N40" i="4"/>
  <c r="N34" i="4"/>
  <c r="N32" i="4"/>
  <c r="N31" i="4" s="1"/>
  <c r="N26" i="4"/>
  <c r="N25" i="4" s="1"/>
  <c r="N20" i="4"/>
  <c r="N17" i="4" s="1"/>
  <c r="N8" i="4"/>
  <c r="H44" i="3"/>
  <c r="G51" i="3"/>
  <c r="D216" i="1"/>
  <c r="J210" i="1"/>
  <c r="I210" i="1"/>
  <c r="H210" i="1"/>
  <c r="D210" i="1"/>
  <c r="D159" i="1"/>
  <c r="H159" i="1"/>
  <c r="I159" i="1"/>
  <c r="J159" i="1"/>
  <c r="D31" i="2"/>
  <c r="H15" i="3"/>
  <c r="H49" i="3"/>
  <c r="H65" i="3"/>
  <c r="H71" i="3"/>
  <c r="H68" i="3" s="1"/>
  <c r="H79" i="3"/>
  <c r="H86" i="3"/>
  <c r="H90" i="3"/>
  <c r="H93" i="3"/>
  <c r="H97" i="3"/>
  <c r="M97" i="3"/>
  <c r="M93" i="3"/>
  <c r="M90" i="3"/>
  <c r="M87" i="3"/>
  <c r="M86" i="3" s="1"/>
  <c r="M80" i="3"/>
  <c r="M79" i="3" s="1"/>
  <c r="M77" i="3"/>
  <c r="M71" i="3"/>
  <c r="M68" i="3" s="1"/>
  <c r="M65" i="3"/>
  <c r="M49" i="3"/>
  <c r="M44" i="3"/>
  <c r="M38" i="3"/>
  <c r="M25" i="3"/>
  <c r="M15" i="3"/>
  <c r="M10" i="3"/>
  <c r="E12" i="1"/>
  <c r="E22" i="1"/>
  <c r="E24" i="1"/>
  <c r="E29" i="1"/>
  <c r="E35" i="1"/>
  <c r="E41" i="1"/>
  <c r="E49" i="1"/>
  <c r="E64" i="1"/>
  <c r="E87" i="1"/>
  <c r="E91" i="1"/>
  <c r="E93" i="1"/>
  <c r="E100" i="1"/>
  <c r="E105" i="1"/>
  <c r="E112" i="1"/>
  <c r="E111" i="1" s="1"/>
  <c r="E115" i="1"/>
  <c r="E122" i="1"/>
  <c r="E121" i="1" s="1"/>
  <c r="E127" i="1"/>
  <c r="E134" i="1"/>
  <c r="E133" i="1" s="1"/>
  <c r="E139" i="1"/>
  <c r="E138" i="1" s="1"/>
  <c r="E146" i="1"/>
  <c r="E152" i="1"/>
  <c r="E161" i="1"/>
  <c r="E166" i="1"/>
  <c r="E172" i="1"/>
  <c r="E197" i="1"/>
  <c r="E204" i="1"/>
  <c r="E207" i="1"/>
  <c r="E218" i="1"/>
  <c r="E220" i="1"/>
  <c r="E222" i="1"/>
  <c r="D20" i="2"/>
  <c r="D17" i="2"/>
  <c r="D9" i="2"/>
  <c r="D6" i="2"/>
  <c r="K6" i="7" l="1"/>
  <c r="J373" i="7"/>
  <c r="E21" i="1"/>
  <c r="N14" i="12"/>
  <c r="N5" i="12" s="1"/>
  <c r="N26" i="12" s="1"/>
  <c r="N6" i="10"/>
  <c r="N24" i="10" s="1"/>
  <c r="N6" i="9"/>
  <c r="N5" i="9" s="1"/>
  <c r="N26" i="9" s="1"/>
  <c r="N18" i="6"/>
  <c r="N5" i="5"/>
  <c r="N27" i="5" s="1"/>
  <c r="N7" i="4"/>
  <c r="N6" i="4" s="1"/>
  <c r="N44" i="4" s="1"/>
  <c r="M24" i="3"/>
  <c r="M9" i="3" s="1"/>
  <c r="M8" i="3" s="1"/>
  <c r="M105" i="3" s="1"/>
  <c r="O183" i="7"/>
  <c r="O185" i="7" s="1"/>
  <c r="H371" i="7"/>
  <c r="K4" i="7"/>
  <c r="K367" i="7" s="1"/>
  <c r="K372" i="7"/>
  <c r="J372" i="7"/>
  <c r="N17" i="8"/>
  <c r="H9" i="3"/>
  <c r="H8" i="3" s="1"/>
  <c r="H105" i="3" s="1"/>
  <c r="D41" i="2"/>
  <c r="D61" i="2" s="1"/>
  <c r="N6" i="11"/>
  <c r="N18" i="11" s="1"/>
  <c r="E6" i="1"/>
  <c r="E183" i="1" s="1"/>
  <c r="K371" i="7" l="1"/>
  <c r="H374" i="7"/>
  <c r="J374" i="7" s="1"/>
  <c r="J371" i="7"/>
  <c r="N5" i="11"/>
  <c r="H107" i="1" l="1"/>
  <c r="J254" i="1" l="1"/>
  <c r="J256" i="1" s="1"/>
  <c r="J248" i="1"/>
  <c r="J260" i="1" s="1"/>
  <c r="J207" i="1"/>
  <c r="J204" i="1"/>
  <c r="J177" i="1"/>
  <c r="J176" i="1" s="1"/>
  <c r="J172" i="1"/>
  <c r="J167" i="1"/>
  <c r="J166" i="1" s="1"/>
  <c r="J161" i="1" s="1"/>
  <c r="J157" i="1"/>
  <c r="J152" i="1"/>
  <c r="J147" i="1"/>
  <c r="J146" i="1" s="1"/>
  <c r="J139" i="1"/>
  <c r="J138" i="1" s="1"/>
  <c r="J134" i="1"/>
  <c r="J133" i="1" s="1"/>
  <c r="J129" i="1"/>
  <c r="J127" i="1" s="1"/>
  <c r="J122" i="1"/>
  <c r="J121" i="1" s="1"/>
  <c r="J117" i="1"/>
  <c r="J115" i="1" s="1"/>
  <c r="J112" i="1"/>
  <c r="J111" i="1" s="1"/>
  <c r="J105" i="1"/>
  <c r="J100" i="1"/>
  <c r="J94" i="1"/>
  <c r="J93" i="1" s="1"/>
  <c r="J91" i="1"/>
  <c r="J87" i="1"/>
  <c r="J81" i="1"/>
  <c r="J78" i="1" s="1"/>
  <c r="J64" i="1"/>
  <c r="J47" i="1"/>
  <c r="J41" i="1"/>
  <c r="J35" i="1"/>
  <c r="J12" i="1"/>
  <c r="J7" i="1"/>
  <c r="J21" i="1" l="1"/>
  <c r="J6" i="1" s="1"/>
  <c r="J183" i="1" s="1"/>
  <c r="J258" i="1" s="1"/>
  <c r="J156" i="1"/>
  <c r="J259" i="1"/>
  <c r="J262" i="1" l="1"/>
  <c r="J263" i="1" s="1"/>
  <c r="M8" i="11" l="1"/>
  <c r="L8" i="11"/>
  <c r="L7" i="11"/>
  <c r="M7" i="11"/>
  <c r="H122" i="1" l="1"/>
  <c r="I122" i="1"/>
  <c r="H35" i="1" l="1"/>
  <c r="L15" i="12"/>
  <c r="M15" i="12"/>
  <c r="L8" i="10"/>
  <c r="L7" i="10" s="1"/>
  <c r="M8" i="10"/>
  <c r="M7" i="10" s="1"/>
  <c r="L17" i="9"/>
  <c r="M17" i="9"/>
  <c r="L6" i="8"/>
  <c r="M6" i="8"/>
  <c r="L7" i="6"/>
  <c r="L5" i="6" s="1"/>
  <c r="M7" i="6"/>
  <c r="M5" i="6" s="1"/>
  <c r="M7" i="5"/>
  <c r="M6" i="5" s="1"/>
  <c r="L7" i="5"/>
  <c r="L6" i="5" s="1"/>
  <c r="L12" i="5"/>
  <c r="M12" i="5"/>
  <c r="M26" i="4"/>
  <c r="M25" i="4" s="1"/>
  <c r="L26" i="4"/>
  <c r="L25" i="4" s="1"/>
  <c r="M20" i="4"/>
  <c r="M11" i="4"/>
  <c r="L11" i="4"/>
  <c r="L71" i="3"/>
  <c r="K77" i="3"/>
  <c r="L77" i="3"/>
  <c r="H100" i="1" l="1"/>
  <c r="I100" i="1"/>
  <c r="D87" i="1" l="1"/>
  <c r="H72" i="1"/>
  <c r="H69" i="1" s="1"/>
  <c r="I72" i="1"/>
  <c r="I69" i="1" s="1"/>
  <c r="H81" i="1"/>
  <c r="H78" i="1" s="1"/>
  <c r="I81" i="1"/>
  <c r="I78" i="1" s="1"/>
  <c r="G24" i="2" l="1"/>
  <c r="J9" i="12" l="1"/>
  <c r="J12" i="12"/>
  <c r="J15" i="12"/>
  <c r="J17" i="12"/>
  <c r="I17" i="12"/>
  <c r="I14" i="12" s="1"/>
  <c r="I15" i="12"/>
  <c r="I12" i="12"/>
  <c r="I9" i="12"/>
  <c r="I8" i="12" s="1"/>
  <c r="J7" i="11"/>
  <c r="J8" i="11"/>
  <c r="J13" i="11"/>
  <c r="J20" i="10"/>
  <c r="J8" i="10"/>
  <c r="J7" i="10" s="1"/>
  <c r="J14" i="10"/>
  <c r="J12" i="10" s="1"/>
  <c r="J8" i="9"/>
  <c r="J7" i="9" s="1"/>
  <c r="J13" i="9"/>
  <c r="J17" i="9"/>
  <c r="J22" i="9"/>
  <c r="I22" i="9"/>
  <c r="I17" i="9"/>
  <c r="I13" i="9"/>
  <c r="I7" i="9"/>
  <c r="J6" i="8"/>
  <c r="I6" i="8"/>
  <c r="I12" i="8"/>
  <c r="J7" i="6"/>
  <c r="J5" i="6" s="1"/>
  <c r="J13" i="6"/>
  <c r="I13" i="6"/>
  <c r="I5" i="6"/>
  <c r="J7" i="5"/>
  <c r="J6" i="5" s="1"/>
  <c r="J12" i="5"/>
  <c r="J10" i="5" s="1"/>
  <c r="J18" i="5"/>
  <c r="I18" i="5"/>
  <c r="I10" i="5"/>
  <c r="I7" i="5"/>
  <c r="I6" i="5" s="1"/>
  <c r="J11" i="4"/>
  <c r="J8" i="4" s="1"/>
  <c r="J20" i="4"/>
  <c r="J17" i="4" s="1"/>
  <c r="J26" i="4"/>
  <c r="J25" i="4" s="1"/>
  <c r="J32" i="4"/>
  <c r="J34" i="4"/>
  <c r="J40" i="4"/>
  <c r="I40" i="4"/>
  <c r="I34" i="4"/>
  <c r="I32" i="4"/>
  <c r="I26" i="4"/>
  <c r="I25" i="4" s="1"/>
  <c r="I17" i="4"/>
  <c r="I8" i="4"/>
  <c r="J6" i="11" l="1"/>
  <c r="J18" i="11" s="1"/>
  <c r="J14" i="12"/>
  <c r="J18" i="6"/>
  <c r="I5" i="12"/>
  <c r="I26" i="12" s="1"/>
  <c r="J8" i="12"/>
  <c r="J6" i="10"/>
  <c r="J24" i="10" s="1"/>
  <c r="I6" i="9"/>
  <c r="I5" i="9" s="1"/>
  <c r="I26" i="9" s="1"/>
  <c r="J6" i="9"/>
  <c r="J5" i="9" s="1"/>
  <c r="I18" i="6"/>
  <c r="I5" i="5"/>
  <c r="J5" i="5"/>
  <c r="J27" i="5" s="1"/>
  <c r="I7" i="4"/>
  <c r="J31" i="4"/>
  <c r="J5" i="11"/>
  <c r="I18" i="11"/>
  <c r="I5" i="11"/>
  <c r="I27" i="5"/>
  <c r="J7" i="4"/>
  <c r="I31" i="4"/>
  <c r="J5" i="12" l="1"/>
  <c r="J26" i="12" s="1"/>
  <c r="J6" i="4"/>
  <c r="J44" i="4" s="1"/>
  <c r="I6" i="4"/>
  <c r="I44" i="4" s="1"/>
  <c r="E254" i="1"/>
  <c r="E256" i="1" s="1"/>
  <c r="E248" i="1"/>
  <c r="E260" i="1" s="1"/>
  <c r="D58" i="2"/>
  <c r="D63" i="2" s="1"/>
  <c r="D62" i="2"/>
  <c r="D64" i="2" l="1"/>
  <c r="E258" i="1"/>
  <c r="E259" i="1"/>
  <c r="E262" i="1" l="1"/>
  <c r="E263" i="1" s="1"/>
  <c r="H17" i="12" l="1"/>
  <c r="H15" i="12"/>
  <c r="H14" i="12"/>
  <c r="H12" i="12"/>
  <c r="H9" i="12"/>
  <c r="H13" i="11"/>
  <c r="H8" i="11"/>
  <c r="H7" i="11"/>
  <c r="H6" i="11" s="1"/>
  <c r="H14" i="10"/>
  <c r="H22" i="9"/>
  <c r="H17" i="9"/>
  <c r="H13" i="9"/>
  <c r="H8" i="9"/>
  <c r="H7" i="9"/>
  <c r="H6" i="9" s="1"/>
  <c r="H5" i="9" s="1"/>
  <c r="H26" i="9" s="1"/>
  <c r="H13" i="6"/>
  <c r="H7" i="6"/>
  <c r="H5" i="6" s="1"/>
  <c r="H18" i="5"/>
  <c r="H12" i="5"/>
  <c r="H10" i="5" s="1"/>
  <c r="H7" i="5"/>
  <c r="H6" i="5"/>
  <c r="H34" i="4"/>
  <c r="H32" i="4"/>
  <c r="H31" i="4" s="1"/>
  <c r="H26" i="4"/>
  <c r="H25" i="4" s="1"/>
  <c r="H20" i="4"/>
  <c r="H17" i="4"/>
  <c r="H11" i="4"/>
  <c r="H8" i="4"/>
  <c r="G97" i="3"/>
  <c r="G93" i="3"/>
  <c r="G90" i="3"/>
  <c r="G87" i="3"/>
  <c r="G86" i="3" s="1"/>
  <c r="G80" i="3"/>
  <c r="G79" i="3" s="1"/>
  <c r="G77" i="3"/>
  <c r="G71" i="3"/>
  <c r="G68" i="3" s="1"/>
  <c r="G65" i="3"/>
  <c r="G49" i="3"/>
  <c r="G44" i="3"/>
  <c r="G38" i="3"/>
  <c r="G32" i="3"/>
  <c r="G25" i="3"/>
  <c r="G15" i="3"/>
  <c r="G10" i="3"/>
  <c r="H18" i="6" l="1"/>
  <c r="H8" i="12"/>
  <c r="H5" i="12" s="1"/>
  <c r="H26" i="12" s="1"/>
  <c r="H5" i="5"/>
  <c r="H7" i="4"/>
  <c r="H6" i="4" s="1"/>
  <c r="G24" i="3"/>
  <c r="G9" i="3" s="1"/>
  <c r="G8" i="3" s="1"/>
  <c r="H18" i="11"/>
  <c r="H5" i="11"/>
  <c r="D177" i="1" l="1"/>
  <c r="D176" i="1" s="1"/>
  <c r="D172" i="1"/>
  <c r="D167" i="1"/>
  <c r="D166" i="1" s="1"/>
  <c r="D162" i="1" s="1"/>
  <c r="D161" i="1" s="1"/>
  <c r="D157" i="1"/>
  <c r="D156" i="1" s="1"/>
  <c r="D47" i="1"/>
  <c r="D254" i="1"/>
  <c r="D256" i="1" s="1"/>
  <c r="D248" i="1"/>
  <c r="D260" i="1" s="1"/>
  <c r="D225" i="1"/>
  <c r="D213" i="1"/>
  <c r="D207" i="1"/>
  <c r="D204" i="1"/>
  <c r="D193" i="1"/>
  <c r="D186" i="1"/>
  <c r="D152" i="1"/>
  <c r="D147" i="1"/>
  <c r="D146" i="1" s="1"/>
  <c r="D139" i="1"/>
  <c r="D138" i="1" s="1"/>
  <c r="D134" i="1"/>
  <c r="D133" i="1" s="1"/>
  <c r="D129" i="1"/>
  <c r="D127" i="1" s="1"/>
  <c r="D122" i="1"/>
  <c r="D121" i="1" s="1"/>
  <c r="D117" i="1"/>
  <c r="D115" i="1" s="1"/>
  <c r="D112" i="1"/>
  <c r="D111" i="1" s="1"/>
  <c r="D107" i="1"/>
  <c r="D105" i="1" s="1"/>
  <c r="D100" i="1"/>
  <c r="D94" i="1"/>
  <c r="D93" i="1" s="1"/>
  <c r="D91" i="1"/>
  <c r="D81" i="1"/>
  <c r="D78" i="1" s="1"/>
  <c r="D72" i="1"/>
  <c r="D69" i="1" s="1"/>
  <c r="D64" i="1"/>
  <c r="D49" i="1"/>
  <c r="D41" i="1"/>
  <c r="D35" i="1"/>
  <c r="D29" i="1"/>
  <c r="D24" i="1"/>
  <c r="D22" i="1"/>
  <c r="D12" i="1"/>
  <c r="D7" i="1"/>
  <c r="C62" i="2"/>
  <c r="C31" i="2"/>
  <c r="C26" i="2"/>
  <c r="C24" i="2"/>
  <c r="C20" i="2"/>
  <c r="C17" i="2"/>
  <c r="C9" i="2"/>
  <c r="C6" i="2"/>
  <c r="D237" i="1" l="1"/>
  <c r="D259" i="1" s="1"/>
  <c r="D21" i="1"/>
  <c r="D6" i="1" s="1"/>
  <c r="D183" i="1" s="1"/>
  <c r="C41" i="2"/>
  <c r="C61" i="2" s="1"/>
  <c r="D258" i="1" l="1"/>
  <c r="D262" i="1" s="1"/>
  <c r="D263" i="1" s="1"/>
  <c r="H204" i="1" l="1"/>
  <c r="K97" i="3"/>
  <c r="L9" i="12"/>
  <c r="L8" i="12" s="1"/>
  <c r="M9" i="12"/>
  <c r="M8" i="12" s="1"/>
  <c r="L13" i="11"/>
  <c r="M13" i="11"/>
  <c r="M14" i="10"/>
  <c r="L14" i="10"/>
  <c r="L8" i="9"/>
  <c r="L7" i="9" s="1"/>
  <c r="M8" i="9"/>
  <c r="M7" i="9" s="1"/>
  <c r="L18" i="5"/>
  <c r="L27" i="5" s="1"/>
  <c r="M18" i="5"/>
  <c r="L32" i="4"/>
  <c r="M32" i="4"/>
  <c r="L87" i="3"/>
  <c r="L86" i="3" s="1"/>
  <c r="K87" i="3"/>
  <c r="K86" i="3" s="1"/>
  <c r="L80" i="3"/>
  <c r="K80" i="3"/>
  <c r="L65" i="3"/>
  <c r="L49" i="3"/>
  <c r="K49" i="3"/>
  <c r="L44" i="3"/>
  <c r="K44" i="3"/>
  <c r="K38" i="3"/>
  <c r="K32" i="3"/>
  <c r="L25" i="3"/>
  <c r="K25" i="3"/>
  <c r="L15" i="3"/>
  <c r="K15" i="3"/>
  <c r="L10" i="3"/>
  <c r="K10" i="3"/>
  <c r="K24" i="3" l="1"/>
  <c r="L24" i="3"/>
  <c r="H254" i="1"/>
  <c r="H256" i="1" s="1"/>
  <c r="I254" i="1"/>
  <c r="I256" i="1" s="1"/>
  <c r="G58" i="2"/>
  <c r="G63" i="2" s="1"/>
  <c r="G62" i="2"/>
  <c r="H248" i="1"/>
  <c r="H260" i="1" s="1"/>
  <c r="I260" i="1"/>
  <c r="H177" i="1"/>
  <c r="H176" i="1" s="1"/>
  <c r="I177" i="1"/>
  <c r="I176" i="1" s="1"/>
  <c r="H172" i="1"/>
  <c r="I172" i="1"/>
  <c r="H157" i="1"/>
  <c r="I157" i="1"/>
  <c r="H167" i="1"/>
  <c r="H166" i="1" s="1"/>
  <c r="H161" i="1" s="1"/>
  <c r="I167" i="1"/>
  <c r="I166" i="1" s="1"/>
  <c r="I162" i="1" s="1"/>
  <c r="I161" i="1" s="1"/>
  <c r="H152" i="1"/>
  <c r="I152" i="1"/>
  <c r="H147" i="1"/>
  <c r="H146" i="1" s="1"/>
  <c r="I147" i="1"/>
  <c r="I146" i="1" s="1"/>
  <c r="H139" i="1"/>
  <c r="H138" i="1" s="1"/>
  <c r="I139" i="1"/>
  <c r="I138" i="1" s="1"/>
  <c r="H134" i="1"/>
  <c r="H133" i="1" s="1"/>
  <c r="I134" i="1"/>
  <c r="I133" i="1" s="1"/>
  <c r="I127" i="1"/>
  <c r="H129" i="1"/>
  <c r="H127" i="1" s="1"/>
  <c r="H121" i="1"/>
  <c r="I121" i="1"/>
  <c r="H117" i="1"/>
  <c r="H115" i="1" s="1"/>
  <c r="I117" i="1"/>
  <c r="I115" i="1" s="1"/>
  <c r="H112" i="1"/>
  <c r="H111" i="1" s="1"/>
  <c r="I112" i="1"/>
  <c r="I111" i="1" s="1"/>
  <c r="H105" i="1"/>
  <c r="I105" i="1"/>
  <c r="H94" i="1"/>
  <c r="H93" i="1" s="1"/>
  <c r="I94" i="1"/>
  <c r="I93" i="1" s="1"/>
  <c r="H91" i="1"/>
  <c r="I91" i="1"/>
  <c r="H87" i="1"/>
  <c r="I87" i="1"/>
  <c r="H64" i="1"/>
  <c r="I64" i="1"/>
  <c r="H47" i="1"/>
  <c r="I47" i="1"/>
  <c r="H41" i="1"/>
  <c r="I41" i="1"/>
  <c r="I21" i="1" s="1"/>
  <c r="H22" i="1"/>
  <c r="I22" i="1"/>
  <c r="H12" i="1"/>
  <c r="I12" i="1"/>
  <c r="H7" i="1"/>
  <c r="I7" i="1"/>
  <c r="I207" i="1"/>
  <c r="I204" i="1"/>
  <c r="I259" i="1" l="1"/>
  <c r="H237" i="1"/>
  <c r="H259" i="1" s="1"/>
  <c r="I156" i="1"/>
  <c r="I6" i="1"/>
  <c r="I183" i="1" s="1"/>
  <c r="I258" i="1" s="1"/>
  <c r="H156" i="1"/>
  <c r="H21" i="1"/>
  <c r="H6" i="1" s="1"/>
  <c r="I262" i="1" l="1"/>
  <c r="I263" i="1" s="1"/>
  <c r="H183" i="1"/>
  <c r="H258" i="1" s="1"/>
  <c r="L17" i="12"/>
  <c r="L14" i="12" s="1"/>
  <c r="L5" i="12" s="1"/>
  <c r="M17" i="12"/>
  <c r="M14" i="12" s="1"/>
  <c r="M5" i="12" s="1"/>
  <c r="L6" i="11"/>
  <c r="L5" i="11" s="1"/>
  <c r="M6" i="11"/>
  <c r="M5" i="11" s="1"/>
  <c r="L20" i="10"/>
  <c r="M20" i="10"/>
  <c r="L12" i="10"/>
  <c r="L6" i="10" s="1"/>
  <c r="M12" i="10"/>
  <c r="M6" i="10" s="1"/>
  <c r="I12" i="10"/>
  <c r="I8" i="10"/>
  <c r="I7" i="10" s="1"/>
  <c r="H8" i="10"/>
  <c r="L13" i="9"/>
  <c r="L6" i="9" s="1"/>
  <c r="L5" i="9" s="1"/>
  <c r="L26" i="9" s="1"/>
  <c r="M13" i="9"/>
  <c r="M6" i="9" s="1"/>
  <c r="M5" i="9" s="1"/>
  <c r="M26" i="9" s="1"/>
  <c r="J17" i="8"/>
  <c r="L12" i="8"/>
  <c r="L17" i="8" s="1"/>
  <c r="M12" i="8"/>
  <c r="M17" i="8" s="1"/>
  <c r="I17" i="8"/>
  <c r="L13" i="6"/>
  <c r="L18" i="6" s="1"/>
  <c r="M13" i="6"/>
  <c r="M18" i="6" s="1"/>
  <c r="H27" i="5"/>
  <c r="L10" i="5"/>
  <c r="L5" i="5" s="1"/>
  <c r="M10" i="5"/>
  <c r="M5" i="5" s="1"/>
  <c r="L40" i="4"/>
  <c r="M40" i="4"/>
  <c r="L34" i="4"/>
  <c r="M34" i="4"/>
  <c r="M31" i="4" s="1"/>
  <c r="L17" i="4"/>
  <c r="M17" i="4"/>
  <c r="L8" i="4"/>
  <c r="M8" i="4"/>
  <c r="L97" i="3"/>
  <c r="K93" i="3"/>
  <c r="L93" i="3"/>
  <c r="L90" i="3"/>
  <c r="K90" i="3"/>
  <c r="K79" i="3"/>
  <c r="L79" i="3"/>
  <c r="K68" i="3"/>
  <c r="L68" i="3"/>
  <c r="L24" i="10" l="1"/>
  <c r="M24" i="10"/>
  <c r="H262" i="1"/>
  <c r="H263" i="1" s="1"/>
  <c r="M7" i="4"/>
  <c r="M6" i="4" s="1"/>
  <c r="M44" i="4" s="1"/>
  <c r="L7" i="4"/>
  <c r="I6" i="10"/>
  <c r="H44" i="4"/>
  <c r="L9" i="3"/>
  <c r="L8" i="3" s="1"/>
  <c r="L105" i="3" s="1"/>
  <c r="K9" i="3"/>
  <c r="K8" i="3" s="1"/>
  <c r="K105" i="3" s="1"/>
  <c r="L26" i="12"/>
  <c r="M26" i="12"/>
  <c r="M18" i="11"/>
  <c r="L18" i="11"/>
  <c r="L31" i="4"/>
  <c r="L6" i="4" l="1"/>
  <c r="L44" i="4" s="1"/>
  <c r="G6" i="2"/>
  <c r="G9" i="2"/>
  <c r="G17" i="2"/>
  <c r="G20" i="2"/>
  <c r="G26" i="2"/>
  <c r="G41" i="2" l="1"/>
  <c r="G61" i="2" s="1"/>
  <c r="G64" i="2" s="1"/>
  <c r="G105" i="3" l="1"/>
  <c r="I20" i="10"/>
  <c r="I24" i="10" s="1"/>
  <c r="H20" i="10"/>
  <c r="H12" i="10"/>
  <c r="H7" i="10"/>
  <c r="H12" i="8"/>
  <c r="H6" i="8"/>
  <c r="H17" i="8" l="1"/>
  <c r="J26" i="9"/>
  <c r="H6" i="10"/>
  <c r="H24" i="10" s="1"/>
  <c r="C58" i="2" l="1"/>
  <c r="C63" i="2"/>
  <c r="C64" i="2"/>
</calcChain>
</file>

<file path=xl/sharedStrings.xml><?xml version="1.0" encoding="utf-8"?>
<sst xmlns="http://schemas.openxmlformats.org/spreadsheetml/2006/main" count="1513" uniqueCount="459">
  <si>
    <t>Bežné výdavky</t>
  </si>
  <si>
    <t>v Eur</t>
  </si>
  <si>
    <t>01.1.1 Výdavky verejnej správy</t>
  </si>
  <si>
    <t>Mzdy, platy, sl.príjmy a ost.osobné vyrovnania</t>
  </si>
  <si>
    <t>Tarifný plat, osob. plat, základný plat</t>
  </si>
  <si>
    <t>Príplatky</t>
  </si>
  <si>
    <t>Odmeny</t>
  </si>
  <si>
    <t xml:space="preserve">Doplatok k platu </t>
  </si>
  <si>
    <t>Poistné a príspevok do poisťovní</t>
  </si>
  <si>
    <t>Poistné do Všeobecnej zdravotnej poisťovne</t>
  </si>
  <si>
    <t>Poistné do ostatných zdravotných poisťovní</t>
  </si>
  <si>
    <t>625 001</t>
  </si>
  <si>
    <t>Na nemocenské poistenie</t>
  </si>
  <si>
    <t>625 002</t>
  </si>
  <si>
    <t>Na starobné poistenie</t>
  </si>
  <si>
    <t>Na úrazové poistenie</t>
  </si>
  <si>
    <t>Na invalidné poistenie</t>
  </si>
  <si>
    <t>Na poistenie v nezamestnanosti</t>
  </si>
  <si>
    <t>Na poistenie do rezervného fondu solidarity</t>
  </si>
  <si>
    <t>Tovary a služby</t>
  </si>
  <si>
    <t>z toho</t>
  </si>
  <si>
    <t>Cestovné náhrady</t>
  </si>
  <si>
    <t>631 001</t>
  </si>
  <si>
    <t>Tuzemské</t>
  </si>
  <si>
    <t>Energie, voda a telef.náklady</t>
  </si>
  <si>
    <t>Energie</t>
  </si>
  <si>
    <t>Vodné, stočné</t>
  </si>
  <si>
    <t>Poštovné služby a telekomunikačné služby</t>
  </si>
  <si>
    <t xml:space="preserve">Materiál </t>
  </si>
  <si>
    <t>Výpočtová technika</t>
  </si>
  <si>
    <t>Všeobecný materiál</t>
  </si>
  <si>
    <t>Špeciálny materiál</t>
  </si>
  <si>
    <t>Knihy, časopisy, noviny, učebnice, uč. pomôcky.....</t>
  </si>
  <si>
    <t>Softvér a licencie</t>
  </si>
  <si>
    <t>Reprezentačné</t>
  </si>
  <si>
    <t>Dopravné</t>
  </si>
  <si>
    <t>634 001</t>
  </si>
  <si>
    <t>Palivo, mazivá, oleje, špeciálne kvapaliny</t>
  </si>
  <si>
    <t>Servis, údržba, opravy a výdavky s tým spojené</t>
  </si>
  <si>
    <t>Poistenie</t>
  </si>
  <si>
    <t>Karty, známky poplatky</t>
  </si>
  <si>
    <t>Pracovné odevy, pomôcky</t>
  </si>
  <si>
    <t>Rutinná a štandartná údržba,budov,výp.techniky</t>
  </si>
  <si>
    <t>635 002</t>
  </si>
  <si>
    <t>Výpočtovej techniky</t>
  </si>
  <si>
    <t>Prevádzkových strojov, prístrojov, zariadení, techniky</t>
  </si>
  <si>
    <t>Špeciálne stroje prístroje, zariadenia, techniky a náradia</t>
  </si>
  <si>
    <t>Budov, objektov alebo ich častí</t>
  </si>
  <si>
    <t>Nájomné za nájom (stojana na vodu,rohože)</t>
  </si>
  <si>
    <t>Služby</t>
  </si>
  <si>
    <t>637 001</t>
  </si>
  <si>
    <t>Školenia, kurzy, semináre, porady, konferencie, symp.</t>
  </si>
  <si>
    <t>Propagácia, reklama a inzercia</t>
  </si>
  <si>
    <t>Všeobecné služby</t>
  </si>
  <si>
    <t xml:space="preserve">Špeciálne služby </t>
  </si>
  <si>
    <t>Poplatky a odvody</t>
  </si>
  <si>
    <t>Stravovanie</t>
  </si>
  <si>
    <t>Poistné</t>
  </si>
  <si>
    <t>Prídel do sociálneho fondu</t>
  </si>
  <si>
    <t>Provízia</t>
  </si>
  <si>
    <t>Odmeny a príspevky-poslanci ob.zastup.</t>
  </si>
  <si>
    <t>Odmeny zamestnancov mimopracovného pomeru (dohoda o vykonaní práce)</t>
  </si>
  <si>
    <t>Bežné transfery</t>
  </si>
  <si>
    <t>Členské ZMOS</t>
  </si>
  <si>
    <t>Bežné trnafery na odchodné</t>
  </si>
  <si>
    <t>Bežné transfery na nemocenské dávky</t>
  </si>
  <si>
    <t>01.3.3 Iné všeobecné služby /matrika/</t>
  </si>
  <si>
    <t>Energie, voda a komunikácie</t>
  </si>
  <si>
    <t>Materiál</t>
  </si>
  <si>
    <t xml:space="preserve">01.7.0 Transakcie verejného dlhu </t>
  </si>
  <si>
    <t xml:space="preserve">Splácanie úrokov </t>
  </si>
  <si>
    <t>02.2.2 Civilná obrana</t>
  </si>
  <si>
    <t>03.2.0 Ochrana pred požiarmi</t>
  </si>
  <si>
    <t>Rutinná a štandartná údržba</t>
  </si>
  <si>
    <t>04.1.2 Všeobecno-pracovná oblasť - aktivač.čin.</t>
  </si>
  <si>
    <t>04.5.1 Cestná doprava</t>
  </si>
  <si>
    <t>Poistné a príspevky do poisťovní</t>
  </si>
  <si>
    <t>05.1.0 Nakladanie s odpadmi</t>
  </si>
  <si>
    <t>Všeobecné služby -A.S.A</t>
  </si>
  <si>
    <t>05.2.0 Nakladanie s odpad.vodami (kanalizácia)</t>
  </si>
  <si>
    <t>06.1.0 Bývanie a občianska vybavenosť inde neklasifikované</t>
  </si>
  <si>
    <t>Energie, voda a telekomunikačné náklady</t>
  </si>
  <si>
    <t>Rutinná a štandardná údržba</t>
  </si>
  <si>
    <t xml:space="preserve">06.2.0 Údržba obce </t>
  </si>
  <si>
    <t xml:space="preserve">Rutinná a štandartná údržba </t>
  </si>
  <si>
    <t xml:space="preserve">Služby </t>
  </si>
  <si>
    <t>06.4.0 Verejné osvetlenie</t>
  </si>
  <si>
    <t xml:space="preserve">07.6.0 Zdravotníctvo inde neklasifikované </t>
  </si>
  <si>
    <t>Energie, voda a telekomunikačné služby</t>
  </si>
  <si>
    <t>Transfery jednotlivcom a neziskovým PO (futbalisti)</t>
  </si>
  <si>
    <t>08.2.0 Kultúrne služby</t>
  </si>
  <si>
    <t>vodné stočné, energie</t>
  </si>
  <si>
    <t>všeobecný materiál</t>
  </si>
  <si>
    <t>rutinná a štandardná údržba</t>
  </si>
  <si>
    <t>všeobecné služby - pranie obrusov</t>
  </si>
  <si>
    <t xml:space="preserve">08.3.0 Vysielacie a vydavateľské služby </t>
  </si>
  <si>
    <t>Nájomné za prenájom (podperné body)</t>
  </si>
  <si>
    <t>Rutinná a štandardná údržba káblová televízia</t>
  </si>
  <si>
    <t>Všeobecné služby (miestny rozhlas)</t>
  </si>
  <si>
    <t>Dane (leasingová zmluva)</t>
  </si>
  <si>
    <t>08.4.0 Náboženské a iné spoločenské služby</t>
  </si>
  <si>
    <t>09.1.2.1 Základné vzdelanie s bežnou starostlivosťou</t>
  </si>
  <si>
    <t>10.2.0 Staroba</t>
  </si>
  <si>
    <t>Materiál (Posedenie s dôchodcami)</t>
  </si>
  <si>
    <t>Všeobecné služby (Stravovanie pre dôchodcov)</t>
  </si>
  <si>
    <t>Bežné výdavky spolu:</t>
  </si>
  <si>
    <t>Kapitálové výdavky</t>
  </si>
  <si>
    <t>Nákup výpočtovej techniky</t>
  </si>
  <si>
    <t>Nákup strojov, prístrojov</t>
  </si>
  <si>
    <t>Prípravná a projektová dokumentácia</t>
  </si>
  <si>
    <t>Rekonštrukcia a modernizácia</t>
  </si>
  <si>
    <t>05.2.0 Nakladanie s odpad.vodami</t>
  </si>
  <si>
    <t>Kanalizačné prípojky</t>
  </si>
  <si>
    <t>06.2.0 Rozvoj obcí</t>
  </si>
  <si>
    <t>Nákup,strojov, prístrojov</t>
  </si>
  <si>
    <t>08.3.0 Vysielateľské a vydavateľské služby</t>
  </si>
  <si>
    <t>717 001 40</t>
  </si>
  <si>
    <t>Realizácia nových stavieb</t>
  </si>
  <si>
    <t xml:space="preserve">09.1.2.1 Základné vzdelanie s bežnou starostlivosťou  </t>
  </si>
  <si>
    <t>Kapitálové výdavky spolu:</t>
  </si>
  <si>
    <t xml:space="preserve">Výdavkové finančné operácie </t>
  </si>
  <si>
    <t>01.7.0  Transakcie verejného dlhu</t>
  </si>
  <si>
    <t>821 007  00</t>
  </si>
  <si>
    <t>Splác. tuzemskej istiny z úverov ŠFRB  2x15 b.j.</t>
  </si>
  <si>
    <t>821 007  10</t>
  </si>
  <si>
    <t>Splácanie tuzemskej istiny z úverov ŠFRB 30 b.j.</t>
  </si>
  <si>
    <t>821 007  20</t>
  </si>
  <si>
    <t>Splácanie tuzemskej istiny z úverov ŠFRB 2x20 b.j.</t>
  </si>
  <si>
    <t>821 007  30</t>
  </si>
  <si>
    <t>Splác. tuzemskej istiny z úverov ŠFRB  3x24 b.j.</t>
  </si>
  <si>
    <t>821 007 40</t>
  </si>
  <si>
    <t>Splác. tuzemskej istiny z úverov ŠFRB  2x24 b.j.</t>
  </si>
  <si>
    <t>Splácanie istiny z bankových úverov - leasing</t>
  </si>
  <si>
    <t xml:space="preserve">Bežné príjmy </t>
  </si>
  <si>
    <t>v Eur.</t>
  </si>
  <si>
    <t>Daňové príjmy - dane z príjmov, dane z majetku</t>
  </si>
  <si>
    <t>Výnos dane z príjmov poukázaný územnej samospráve</t>
  </si>
  <si>
    <t>Daň z nehnuteľnosti</t>
  </si>
  <si>
    <t>Daňové príjmy - dane za špecifické služby</t>
  </si>
  <si>
    <t>Za psa</t>
  </si>
  <si>
    <t>Za nevýherné hracie automaty</t>
  </si>
  <si>
    <t>Za ubytovanie</t>
  </si>
  <si>
    <t>Za užívanie verejného priestratstva</t>
  </si>
  <si>
    <t>Za komunálne odpady a drobné stavebné odpady</t>
  </si>
  <si>
    <t>Za jadrové zariadenia</t>
  </si>
  <si>
    <t>Nedaňové príjmy - príjmy z podnikania a z vlastníctva majetku</t>
  </si>
  <si>
    <t>Z prenajatých pozemkov</t>
  </si>
  <si>
    <t>Z prenajatých budov, priestorov, objektov</t>
  </si>
  <si>
    <t>Nedaňové príjmy - administratívne poplatky a iné poplatky a platby</t>
  </si>
  <si>
    <t>Administratívne poplatky</t>
  </si>
  <si>
    <t>Pokuty a penále za porušenie predpisov</t>
  </si>
  <si>
    <t>Poplatky a platby z nepriemyselného a náhodného pred.služ.</t>
  </si>
  <si>
    <t>Nedaňové príjmy - úroky z tuzemských úverov, pôžičiek</t>
  </si>
  <si>
    <t xml:space="preserve">Úroky  z tuzemských úverov, pôžičiek a vkladov </t>
  </si>
  <si>
    <t>Iné nedaňové príjmy</t>
  </si>
  <si>
    <t>vrátené finančné prostriedky od FO</t>
  </si>
  <si>
    <t>Tuzemské bežné granty a transfery</t>
  </si>
  <si>
    <t xml:space="preserve">Transfery v rámci VS - zo št.rozp. Na ZŠ /z KŠÚ/ </t>
  </si>
  <si>
    <t xml:space="preserve">T v rámci VS - zo ŠR na matriku, hlásenie obyvateľov /z KÚ/ </t>
  </si>
  <si>
    <t>T v rámci VS - zo ŠR Koordinátori, CO</t>
  </si>
  <si>
    <t>T v rámci VS - zo ŠR na stavebnú činnosť</t>
  </si>
  <si>
    <t>T v rámci VS - zo ŠR Sčítanie obyvateľov, Voľby</t>
  </si>
  <si>
    <t>Bežné príjmy spolu:</t>
  </si>
  <si>
    <t>Kapitálové príjmy</t>
  </si>
  <si>
    <t xml:space="preserve">Príjmy zo združených investičných prostriedkov </t>
  </si>
  <si>
    <t>Príjmové finančné operácie</t>
  </si>
  <si>
    <t>Príjmy z ostatných finančných operácií</t>
  </si>
  <si>
    <t>Sumarizácia príjmov</t>
  </si>
  <si>
    <t xml:space="preserve">Kapitálové príjmy </t>
  </si>
  <si>
    <t>Rozpočtové príjmy spolu</t>
  </si>
  <si>
    <t>Prevod prostriedkov z RFa ostatných fondov</t>
  </si>
  <si>
    <t>Iné príjmové finančné operácie</t>
  </si>
  <si>
    <t>Bankové úvery</t>
  </si>
  <si>
    <t>transfery</t>
  </si>
  <si>
    <t>projektová dokumentácia</t>
  </si>
  <si>
    <t xml:space="preserve">09.1.1.1 Základné vzdelanie s bežnou starostlivosťou  </t>
  </si>
  <si>
    <t>splacanie istiny 
z bankových úverov</t>
  </si>
  <si>
    <t>Nákup nehmotných aktív</t>
  </si>
  <si>
    <t>realizácia stavieb a ich tech.zhodnotenie</t>
  </si>
  <si>
    <t>Prevádzkových strojov, prístrojov, zariadení, techniky a náradia</t>
  </si>
  <si>
    <t xml:space="preserve">                                                                                             Príjmy</t>
  </si>
  <si>
    <t>Realizácia nových stavieb-dotácia</t>
  </si>
  <si>
    <t>Realizácia nových stavieb-úver</t>
  </si>
  <si>
    <t>manipulačné poplatky</t>
  </si>
  <si>
    <t>01.6.0. Hlásenie obyvateľov, voľby</t>
  </si>
  <si>
    <t>príjmy spolu</t>
  </si>
  <si>
    <t xml:space="preserve">Kapitálové výdavky </t>
  </si>
  <si>
    <t>Výdavkové finančné operácie</t>
  </si>
  <si>
    <t>Rozpočtové výdavky školy</t>
  </si>
  <si>
    <t xml:space="preserve">výdavky spolu </t>
  </si>
  <si>
    <t>výsledok hospodárenia</t>
  </si>
  <si>
    <t xml:space="preserve">vlastné príjmy školy </t>
  </si>
  <si>
    <t>Program 1:   Plánovanie, manažment a kontrola</t>
  </si>
  <si>
    <t>program</t>
  </si>
  <si>
    <t>podprogram</t>
  </si>
  <si>
    <t>projekt/
prvok</t>
  </si>
  <si>
    <t>funkčná 
klasifi
kácia</t>
  </si>
  <si>
    <t>položka/
podpoložka</t>
  </si>
  <si>
    <t>názov</t>
  </si>
  <si>
    <t>Manažment obce</t>
  </si>
  <si>
    <t>01.1.1.</t>
  </si>
  <si>
    <t xml:space="preserve">Knihy, časopisy, noviny, učebnice, </t>
  </si>
  <si>
    <t xml:space="preserve">Palivo, mazivá, oleje, </t>
  </si>
  <si>
    <t xml:space="preserve">Servis, údržba, opravy </t>
  </si>
  <si>
    <t>Rutinná údržba,budov,výpočtovej 
techniky</t>
  </si>
  <si>
    <t xml:space="preserve">Nájomné za prenájom </t>
  </si>
  <si>
    <t>Prvádzkových strojov, prístrojov, zariadení, techniky a náradia</t>
  </si>
  <si>
    <t>01.6.0. Voľby</t>
  </si>
  <si>
    <t>01.6.0.</t>
  </si>
  <si>
    <t>dopravné</t>
  </si>
  <si>
    <t>02.2.0.</t>
  </si>
  <si>
    <t>03.2.0.</t>
  </si>
  <si>
    <t>07.6.0.</t>
  </si>
  <si>
    <t>Členstvo obce v samosprávnych organizáciách a združeniach</t>
  </si>
  <si>
    <t>Propagácia a prezentácia obce</t>
  </si>
  <si>
    <t>1.1.1.</t>
  </si>
  <si>
    <t>Realizácia stavieb a ich 
tech.zhodnotenie</t>
  </si>
  <si>
    <t>Spolu</t>
  </si>
  <si>
    <t>Program 2:   Služby občanom</t>
  </si>
  <si>
    <t>podprog-ram</t>
  </si>
  <si>
    <t>položka</t>
  </si>
  <si>
    <t>Administratívne služby pre občanov</t>
  </si>
  <si>
    <t>Matrika</t>
  </si>
  <si>
    <t>01.3.3.</t>
  </si>
  <si>
    <t>Hlásenie obyvateľov</t>
  </si>
  <si>
    <t>Obecné cintoríny a Domy smútku</t>
  </si>
  <si>
    <t>08.4.0.</t>
  </si>
  <si>
    <t>Médiá</t>
  </si>
  <si>
    <t xml:space="preserve"> - Obecný rozhlas</t>
  </si>
  <si>
    <t>8.3.0.</t>
  </si>
  <si>
    <t xml:space="preserve"> - Káblová televízia</t>
  </si>
  <si>
    <t>funk.
klasifi
kácia</t>
  </si>
  <si>
    <t>Program 3:   Odpadové hospodárstvo</t>
  </si>
  <si>
    <t>Nakladanie s odpadom</t>
  </si>
  <si>
    <t>05.1.0.</t>
  </si>
  <si>
    <t>Kanalizácia</t>
  </si>
  <si>
    <t>05.2.0.</t>
  </si>
  <si>
    <t xml:space="preserve">Poistné a príspevky </t>
  </si>
  <si>
    <t xml:space="preserve">Prípravná a projektová dokumentácia  </t>
  </si>
  <si>
    <t>Program 4:   Komunikácie</t>
  </si>
  <si>
    <t>04.5.1.</t>
  </si>
  <si>
    <t>Program 6:   Šport</t>
  </si>
  <si>
    <t>08.1.0.</t>
  </si>
  <si>
    <t>čistička a WC</t>
  </si>
  <si>
    <t>Program 7:   Kultúra</t>
  </si>
  <si>
    <t>Kultúrna infraštruktúra</t>
  </si>
  <si>
    <t xml:space="preserve">Kultúrny dom </t>
  </si>
  <si>
    <t>08.2.0.</t>
  </si>
  <si>
    <t>Knižnica</t>
  </si>
  <si>
    <t xml:space="preserve">Tovary a služby </t>
  </si>
  <si>
    <t>Organizácia a podpora kultúrnych podujatí</t>
  </si>
  <si>
    <t>Materiál - kultúra</t>
  </si>
  <si>
    <t>08.3.0.</t>
  </si>
  <si>
    <t>Program 8:   Prostredie pre život</t>
  </si>
  <si>
    <t>Verejné osvetlenie</t>
  </si>
  <si>
    <t>06.4.0.</t>
  </si>
  <si>
    <t>Správa a údržba zelene</t>
  </si>
  <si>
    <t>06.2.0.</t>
  </si>
  <si>
    <t>Program 9:   Bývanie</t>
  </si>
  <si>
    <t>Správa bytového fondu</t>
  </si>
  <si>
    <t xml:space="preserve"> Bývanie a občianska vybavenosť </t>
  </si>
  <si>
    <t>06.1.0.</t>
  </si>
  <si>
    <t>01.7.0.</t>
  </si>
  <si>
    <t>rozp.klasi-
fikácia</t>
  </si>
  <si>
    <t>Program 10:   Sociálne služby</t>
  </si>
  <si>
    <t>Opatrovateľská služby v byte občana</t>
  </si>
  <si>
    <t>10.4.0.</t>
  </si>
  <si>
    <t>Mzdy a odvody</t>
  </si>
  <si>
    <t>Starostlivosť o seniorov</t>
  </si>
  <si>
    <t>10.2.0.</t>
  </si>
  <si>
    <t>Transfery jednotlivocom a neziskovým PO (Jednota dôchodcov Brestovany)</t>
  </si>
  <si>
    <t>Starostlivosť o občanov v núdzi</t>
  </si>
  <si>
    <t xml:space="preserve"> - Dávky v hmontej a sociálnej núdzi</t>
  </si>
  <si>
    <t>10.7.0.</t>
  </si>
  <si>
    <t xml:space="preserve"> - Aktivačné práce</t>
  </si>
  <si>
    <t>04.1.2.</t>
  </si>
  <si>
    <t>Doplatok k platu</t>
  </si>
  <si>
    <t>Telekomunikačná technika</t>
  </si>
  <si>
    <t>T. z rozpočtu vyššieho územného celku</t>
  </si>
  <si>
    <t>T v rámci VS - recyklačný fond,z MV</t>
  </si>
  <si>
    <t>Bežné  transfery</t>
  </si>
  <si>
    <t>08.1.0 Rekreačné a športové služby (futbalisti)</t>
  </si>
  <si>
    <t>Vrátenie príjmov z minulých rokov</t>
  </si>
  <si>
    <t xml:space="preserve">všeobecné služby </t>
  </si>
  <si>
    <t>Materiál (kulturne akcie)</t>
  </si>
  <si>
    <t>8.4.0.</t>
  </si>
  <si>
    <t>Program 5:   Vzdelávanie</t>
  </si>
  <si>
    <t>Rozpočet 2018</t>
  </si>
  <si>
    <t>Materská škola, 
školský klub detí, školská jedáleň</t>
  </si>
  <si>
    <t>Materská škola</t>
  </si>
  <si>
    <t>09.1.1.1</t>
  </si>
  <si>
    <t>Mzdy,platy, a ost.vyrovnania</t>
  </si>
  <si>
    <t>Tarifný plat, osobný plat, základný plat, funkčný plat</t>
  </si>
  <si>
    <t>Osobný príplatok</t>
  </si>
  <si>
    <t xml:space="preserve"> </t>
  </si>
  <si>
    <t>Ostatné príplatky</t>
  </si>
  <si>
    <t>Poistné a prísp.do poisťovní</t>
  </si>
  <si>
    <t>všeobecná zdravotná poisťovňa</t>
  </si>
  <si>
    <t>dôvera</t>
  </si>
  <si>
    <t>Poistné do sociálnej poisťovne</t>
  </si>
  <si>
    <t>Poistenie v nezamestnanosti</t>
  </si>
  <si>
    <t>Rezervný fond</t>
  </si>
  <si>
    <t>Energie, voda a poštové služby</t>
  </si>
  <si>
    <t>energie</t>
  </si>
  <si>
    <t>originálne</t>
  </si>
  <si>
    <t>Poštové služby a telekomunikačné</t>
  </si>
  <si>
    <t>Komunikačná infraštruktúra</t>
  </si>
  <si>
    <t>Interiérové vybavenie</t>
  </si>
  <si>
    <t>Prevádzkové stroje, prístroje,..</t>
  </si>
  <si>
    <t>Knihy, časopisy, noviny,...</t>
  </si>
  <si>
    <t>Pracovné odevy, obuv,...</t>
  </si>
  <si>
    <t>Rutinná a štan.údržba</t>
  </si>
  <si>
    <t>Náhrady</t>
  </si>
  <si>
    <t>poistné</t>
  </si>
  <si>
    <t>Transfery jednotlivcom</t>
  </si>
  <si>
    <t>Na odchodné</t>
  </si>
  <si>
    <t>nemocenské dávky</t>
  </si>
  <si>
    <t>Školský klub detí</t>
  </si>
  <si>
    <t>09.5.0.</t>
  </si>
  <si>
    <t>Školská jedáleň</t>
  </si>
  <si>
    <t>09.6.0.1</t>
  </si>
  <si>
    <t>09.6.0.2</t>
  </si>
  <si>
    <t>09.6.0.3</t>
  </si>
  <si>
    <t>Softvér</t>
  </si>
  <si>
    <t>Školenie, kurzy, semináre</t>
  </si>
  <si>
    <t>Špeciálne služby</t>
  </si>
  <si>
    <t>Základná škola</t>
  </si>
  <si>
    <t>09.1.2.1</t>
  </si>
  <si>
    <t>09.2.1.1</t>
  </si>
  <si>
    <t xml:space="preserve">energie </t>
  </si>
  <si>
    <t xml:space="preserve">Vodné, stočné </t>
  </si>
  <si>
    <t>Špeciálne stroje, prístroje, ....</t>
  </si>
  <si>
    <t>Palivá</t>
  </si>
  <si>
    <t>palivá</t>
  </si>
  <si>
    <t>Odmeny zamestnancov mimo prac.</t>
  </si>
  <si>
    <t>preddavky</t>
  </si>
  <si>
    <t>Špeciálne služby OU</t>
  </si>
  <si>
    <t>Predškoláci</t>
  </si>
  <si>
    <t>Hmotná núdza</t>
  </si>
  <si>
    <t>Na dávku v hmotnej núdzi</t>
  </si>
  <si>
    <t>Sociálne znevýhod.prostredia</t>
  </si>
  <si>
    <t>Vzdelávacie poukazy</t>
  </si>
  <si>
    <t>09.1.1.</t>
  </si>
  <si>
    <t>Realizácia stavieb</t>
  </si>
  <si>
    <t>09.6.0.1.</t>
  </si>
  <si>
    <t>Nákup strojov - prevádzkové</t>
  </si>
  <si>
    <t>09.1.2.</t>
  </si>
  <si>
    <t>Prípr.a projekt.dokumetnácia</t>
  </si>
  <si>
    <t>Originálne</t>
  </si>
  <si>
    <t>rekultivácia skládky</t>
  </si>
  <si>
    <t xml:space="preserve">obnova parku </t>
  </si>
  <si>
    <t>Prípravna a projektová dokumetácia</t>
  </si>
  <si>
    <t>Kultúrne služby knižnica</t>
  </si>
  <si>
    <t xml:space="preserve">Transfery občianskym združeniam </t>
  </si>
  <si>
    <t>Kapitálový transfer zo ŠR - MŠ</t>
  </si>
  <si>
    <t>Kapitálový transfer zo ŠR - osvetlenie parku</t>
  </si>
  <si>
    <t>vratky do štátneho rozpočtu</t>
  </si>
  <si>
    <t>08.2.0 Kultúrne služby - kultúrny dom</t>
  </si>
  <si>
    <t>obec - osobitný príjemca</t>
  </si>
  <si>
    <t>obstaranie kapitalových aktív - Kanalizačné prípojky</t>
  </si>
  <si>
    <t>Chodník areál MŠ</t>
  </si>
  <si>
    <t>Osvetlenie v areáli ZŠ</t>
  </si>
  <si>
    <t>telocvičňa</t>
  </si>
  <si>
    <t>Výťažky z lotérií a iných hier</t>
  </si>
  <si>
    <t>Príjmy z náhradného poistného plnenia</t>
  </si>
  <si>
    <t>T v rámci VS - dotácia pre hasičov</t>
  </si>
  <si>
    <t>Poštové služby telekomunikačný - internet</t>
  </si>
  <si>
    <t>prístavba,výstavba a rekonštrukcia MŠ</t>
  </si>
  <si>
    <t>Rekonšt. prevádzkových strojov - vlastné zdroje</t>
  </si>
  <si>
    <t>Rekonšt. prevádzkových strojov - dotácia</t>
  </si>
  <si>
    <t>Transfery občianskym združeniam</t>
  </si>
  <si>
    <t>plnenie rozpočtu rok 2015</t>
  </si>
  <si>
    <t>návrh 
rozpočtu rok 2018</t>
  </si>
  <si>
    <t>návrh 
rozpočtu rok 2019</t>
  </si>
  <si>
    <t>Zadržané finančné prostreidky</t>
  </si>
  <si>
    <t xml:space="preserve">                                    Výdavky </t>
  </si>
  <si>
    <t>Konkurzy a súťaže</t>
  </si>
  <si>
    <t xml:space="preserve">všeobecný materiál </t>
  </si>
  <si>
    <t>Rozpočet 2019</t>
  </si>
  <si>
    <t>špeciálne služby</t>
  </si>
  <si>
    <t>dohoda-mzdy</t>
  </si>
  <si>
    <t>telekomunikačná technika</t>
  </si>
  <si>
    <t>prepravné a nájom dopravných prost.</t>
  </si>
  <si>
    <t>Asistent učiteľa</t>
  </si>
  <si>
    <t>Škola v prírode + Lyžiarsky výcvik</t>
  </si>
  <si>
    <t>Príspevok na učebnice</t>
  </si>
  <si>
    <t>Obnova parku</t>
  </si>
  <si>
    <t>Rekon. a moder. str. a zar.</t>
  </si>
  <si>
    <t>na žiaka</t>
  </si>
  <si>
    <t>Povinný prídel do sociálneho fondu</t>
  </si>
  <si>
    <t>Bežné transf. jednotlivcom, neziskovýcm PO (Dudváh, Malženice,MFO )</t>
  </si>
  <si>
    <t>Bežné transf. jednotlivcom, neziskovýcm právnickým osobám a poskytovateľom zdr. Pomoci (Dudváh, Malženice, MAS IN REGION, MFO)</t>
  </si>
  <si>
    <t>plnenie rozpočtu rok 2016</t>
  </si>
  <si>
    <t xml:space="preserve">                                                                                 ROZPOČET  Obce Brestovany na rok 2018-2020</t>
  </si>
  <si>
    <t>posledná úprava za rok 2017</t>
  </si>
  <si>
    <t>návrh 
rozpočtu rok 2020</t>
  </si>
  <si>
    <t>Všeobecné služby -FCC</t>
  </si>
  <si>
    <t>kompostéry</t>
  </si>
  <si>
    <t>Zberný dvor-stavba ZD</t>
  </si>
  <si>
    <t>očakávaná skutočnosť rok 2017</t>
  </si>
  <si>
    <t>návrh rozpočtu rok 2018</t>
  </si>
  <si>
    <t>návrh rozpočtu rok 2020</t>
  </si>
  <si>
    <t>plnenie rozpočtu 2016</t>
  </si>
  <si>
    <t>T v rámci VS - rodinné prídavky</t>
  </si>
  <si>
    <t>Príjmy zo združených investičných prostried.</t>
  </si>
  <si>
    <t>Dotácia z recykl. fondu(smetné nádoby)</t>
  </si>
  <si>
    <t>Rodinné prídavky</t>
  </si>
  <si>
    <t>Smetné nádoby vlastné zdroje</t>
  </si>
  <si>
    <t>Smetné nádoby dotácia</t>
  </si>
  <si>
    <t xml:space="preserve">realizácia stavieb </t>
  </si>
  <si>
    <t>08.1.0 Rekreácia, kultúra a náboženstvo</t>
  </si>
  <si>
    <t>prípravná a projektová dokumentácia kotolňa</t>
  </si>
  <si>
    <t>rekonštrukcia 3. budovy ZŠ dotácia</t>
  </si>
  <si>
    <t>08.4.0 Náboženské a oné spoločenské služby</t>
  </si>
  <si>
    <t>Výdavky rok 2018</t>
  </si>
  <si>
    <t>posledná úprava rok 2017</t>
  </si>
  <si>
    <t>nákup mechanizácie, smetné nádoby - vlastné zdroje</t>
  </si>
  <si>
    <t>nákup mechanizácie a smetné nádoby dotácia</t>
  </si>
  <si>
    <t>posledná úprava rozpočtu rok 2017</t>
  </si>
  <si>
    <t>plnenie rozpoštu rok 2016</t>
  </si>
  <si>
    <t>poslendá úprava rozpočtu rok 2017</t>
  </si>
  <si>
    <t>Rozpočet 2020</t>
  </si>
  <si>
    <t>Z úhrad za dobývací priestor</t>
  </si>
  <si>
    <t>Kapitálový transfer zo ŠR - zdravie na tanieri</t>
  </si>
  <si>
    <t xml:space="preserve">Kapitálový transfer zo ŠR - kamer. systém </t>
  </si>
  <si>
    <t>Nákup strojov, prístrojov - dotácia</t>
  </si>
  <si>
    <t>Realizácia nových stavieb - chodník</t>
  </si>
  <si>
    <t>Rekonštrukcia a modernizácia - KD</t>
  </si>
  <si>
    <t>zberný dvor</t>
  </si>
  <si>
    <t>Relizácia stavieb - chodník</t>
  </si>
  <si>
    <t>Rekonš. a moder. - ihrisko</t>
  </si>
  <si>
    <t>Rekonš. a moder. - KD</t>
  </si>
  <si>
    <t>Skutočné plnenie 2015</t>
  </si>
  <si>
    <t>Skutočné plnenie 2016</t>
  </si>
  <si>
    <t>Schválený rozpočet 2017</t>
  </si>
  <si>
    <t>vlastné príjmy</t>
  </si>
  <si>
    <t xml:space="preserve">Poštové služby </t>
  </si>
  <si>
    <t>Poštové služby</t>
  </si>
  <si>
    <t>Telekomunikačné služby</t>
  </si>
  <si>
    <t>OK</t>
  </si>
  <si>
    <t>Vlastné príjmy</t>
  </si>
  <si>
    <t>Výpočtová technika Mimoriad.výsled.</t>
  </si>
  <si>
    <t>Rozpočet na rok 2018</t>
  </si>
  <si>
    <t>Počet detí k 15.9.2017</t>
  </si>
  <si>
    <t>Komentár: V mzdových prostriedkach sú zohľadnené Platové tarify a stupnice platových taríf o 4% od 1.1.2018 a zvýšenie platov  o 2% priznaných funkčných platov  v termíne</t>
  </si>
  <si>
    <t xml:space="preserve">od 1.9.2018 do 31.12.2018 u všetkých nepedagogických zamestnancoch na základe  "Memorandum o úprave platových pomerov zamestnancov v štátnej službe  a niektorých </t>
  </si>
  <si>
    <t>zamestnancov pri výkone práce vo verejnemom záujme - usmernenie", ktoré je prílohou Vyššej kolektívnej zmluvy na rok 2017 a 2018. A zároveň u pedagogických zamestnancov je zohľadnené</t>
  </si>
  <si>
    <t>zvýšenie započítanej praxe k 31.12.2017 a od 1.9.2018 zvýšenie o 6% platovej tarify. V roku 2018 sa vyplatí odmena pri dožití 50. rokov trom zamestnankyňam.</t>
  </si>
  <si>
    <t>Vypracovala: Mgr. Jana Strakošová</t>
  </si>
  <si>
    <t>Bežné transfery na odstup.</t>
  </si>
  <si>
    <t>Bežné transfery na nemocen. dávky</t>
  </si>
  <si>
    <t>Transfery jednotlivocom a neziskovým PO (fajn centrum, holubári, poľovníci, Bučany)</t>
  </si>
  <si>
    <t>Zostatok prostriedkov zo ŠR z predchádz.r.</t>
  </si>
  <si>
    <t xml:space="preserve">Rekonš.a a moder. </t>
  </si>
  <si>
    <t>návrh
rozpočtu rok 2019</t>
  </si>
  <si>
    <t xml:space="preserve">
návrh rozpočtu rok 2020</t>
  </si>
  <si>
    <t>Kapitálový transfer zo ŠR - rekoštr. Chodníka,kotolne</t>
  </si>
  <si>
    <t>Očak. skutoč. 2017</t>
  </si>
  <si>
    <t>Transfery jednotlivocom a neziskovým PO (,fajn centrum,holubári, Bucany, polovníci,Križovany)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</si>
</sst>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EUR&quot;_-;\-* #,##0.00\ &quot;EUR&quot;_-;_-* &quot;-&quot;??\ &quot;EUR&quot;_-;_-@_-"/>
    <numFmt numFmtId="43" formatCode="_-* #,##0.00\ _E_U_R_-;\-* #,##0.00\ _E_U_R_-;_-* &quot;-&quot;??\ _E_U_R_-;_-@_-"/>
    <numFmt numFmtId="164" formatCode="#,##0.00\ &quot;Sk&quot;;[Red]\-#,##0.00\ &quot;Sk&quot;"/>
    <numFmt numFmtId="165" formatCode="#,##0\ [$€-1]"/>
    <numFmt numFmtId="166" formatCode="#,##0\ [$€-1];[Red]\-#,##0\ [$€-1]"/>
    <numFmt numFmtId="167" formatCode="#,##0.00\ &quot;€&quot;"/>
  </numFmts>
  <fonts count="1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4"/>
      <name val="Arial"/>
      <family val="2"/>
    </font>
    <font>
      <i/>
      <sz val="11"/>
      <name val="Arial"/>
      <family val="2"/>
    </font>
    <font>
      <sz val="10"/>
      <name val="Arial"/>
      <family val="2"/>
      <charset val="238"/>
    </font>
    <font>
      <sz val="14"/>
      <color indexed="10"/>
      <name val="Arial"/>
      <family val="2"/>
    </font>
    <font>
      <b/>
      <i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  <charset val="238"/>
    </font>
    <font>
      <i/>
      <sz val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color indexed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name val="Arial"/>
      <family val="2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4"/>
      <color indexed="10"/>
      <name val="Arial"/>
      <family val="2"/>
    </font>
    <font>
      <i/>
      <sz val="12"/>
      <name val="Arial"/>
      <family val="2"/>
    </font>
    <font>
      <i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4"/>
      <name val="Arial CE"/>
      <charset val="238"/>
    </font>
    <font>
      <b/>
      <sz val="9"/>
      <name val="Arial CE"/>
      <charset val="238"/>
    </font>
    <font>
      <sz val="8"/>
      <name val="Arial CE"/>
      <family val="2"/>
      <charset val="238"/>
    </font>
    <font>
      <b/>
      <i/>
      <sz val="10"/>
      <color indexed="60"/>
      <name val="Arial"/>
      <family val="2"/>
      <charset val="238"/>
    </font>
    <font>
      <b/>
      <i/>
      <sz val="9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i/>
      <sz val="10"/>
      <name val="Arial CE"/>
      <charset val="238"/>
    </font>
    <font>
      <b/>
      <i/>
      <sz val="10"/>
      <name val="Arial"/>
      <family val="2"/>
    </font>
    <font>
      <i/>
      <sz val="10"/>
      <name val="Arial CE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 CE"/>
      <charset val="238"/>
    </font>
    <font>
      <i/>
      <sz val="9"/>
      <name val="Arial"/>
      <family val="2"/>
    </font>
    <font>
      <sz val="9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i/>
      <sz val="11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7"/>
      <name val="Arial CE"/>
      <family val="2"/>
      <charset val="238"/>
    </font>
    <font>
      <i/>
      <sz val="7"/>
      <name val="Arial CE"/>
      <family val="2"/>
      <charset val="238"/>
    </font>
    <font>
      <i/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color indexed="10"/>
      <name val="Arial"/>
      <family val="2"/>
      <charset val="238"/>
    </font>
    <font>
      <b/>
      <i/>
      <sz val="10"/>
      <color indexed="61"/>
      <name val="Arial"/>
      <family val="2"/>
      <charset val="238"/>
    </font>
    <font>
      <b/>
      <sz val="11"/>
      <name val="Arial CE"/>
      <charset val="238"/>
    </font>
    <font>
      <b/>
      <i/>
      <sz val="10"/>
      <color rgb="FF99330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</font>
    <font>
      <sz val="10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i/>
      <sz val="8"/>
      <name val="Arial"/>
      <family val="2"/>
      <charset val="238"/>
    </font>
    <font>
      <i/>
      <sz val="8"/>
      <color indexed="1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8"/>
      <color indexed="57"/>
      <name val="Arial"/>
      <family val="2"/>
      <charset val="238"/>
    </font>
    <font>
      <i/>
      <sz val="10"/>
      <color indexed="57"/>
      <name val="Arial"/>
      <family val="2"/>
      <charset val="238"/>
    </font>
    <font>
      <i/>
      <sz val="8"/>
      <color rgb="FF00B050"/>
      <name val="Arial"/>
      <family val="2"/>
      <charset val="238"/>
    </font>
    <font>
      <i/>
      <sz val="10"/>
      <color rgb="FF00B050"/>
      <name val="Arial"/>
      <family val="2"/>
      <charset val="238"/>
    </font>
    <font>
      <i/>
      <sz val="8"/>
      <color theme="9" tint="-0.249977111117893"/>
      <name val="Arial"/>
      <family val="2"/>
      <charset val="238"/>
    </font>
    <font>
      <b/>
      <i/>
      <sz val="8"/>
      <color theme="9" tint="-0.249977111117893"/>
      <name val="Arial"/>
      <family val="2"/>
      <charset val="238"/>
    </font>
    <font>
      <i/>
      <sz val="10"/>
      <color theme="9" tint="-0.249977111117893"/>
      <name val="Arial"/>
      <family val="2"/>
      <charset val="238"/>
    </font>
    <font>
      <b/>
      <i/>
      <sz val="10"/>
      <color theme="9" tint="-0.249977111117893"/>
      <name val="Arial"/>
      <family val="2"/>
      <charset val="238"/>
    </font>
    <font>
      <b/>
      <i/>
      <sz val="10"/>
      <color theme="9"/>
      <name val="Arial"/>
      <family val="2"/>
      <charset val="238"/>
    </font>
    <font>
      <i/>
      <sz val="10"/>
      <color indexed="50"/>
      <name val="Arial"/>
      <family val="2"/>
      <charset val="238"/>
    </font>
    <font>
      <i/>
      <sz val="8"/>
      <color indexed="50"/>
      <name val="Arial"/>
      <family val="2"/>
      <charset val="238"/>
    </font>
    <font>
      <i/>
      <sz val="11"/>
      <name val="Calibri"/>
      <family val="2"/>
      <charset val="238"/>
      <scheme val="minor"/>
    </font>
    <font>
      <i/>
      <sz val="11"/>
      <color rgb="FF00B05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0"/>
      <color rgb="FFFF0000"/>
      <name val="Arial"/>
      <family val="2"/>
      <charset val="238"/>
    </font>
    <font>
      <i/>
      <sz val="10"/>
      <color theme="9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9"/>
      <name val="Arial"/>
      <family val="2"/>
    </font>
    <font>
      <b/>
      <i/>
      <sz val="9"/>
      <color indexed="10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8"/>
      <color theme="9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62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4" fontId="0" fillId="0" borderId="0" xfId="0" applyNumberFormat="1"/>
    <xf numFmtId="0" fontId="4" fillId="0" borderId="0" xfId="0" applyFont="1"/>
    <xf numFmtId="0" fontId="6" fillId="0" borderId="0" xfId="0" applyFont="1" applyFill="1" applyBorder="1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14" fillId="0" borderId="0" xfId="0" applyFont="1" applyFill="1" applyBorder="1"/>
    <xf numFmtId="0" fontId="10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/>
    </xf>
    <xf numFmtId="0" fontId="14" fillId="0" borderId="0" xfId="0" applyFont="1"/>
    <xf numFmtId="0" fontId="8" fillId="0" borderId="0" xfId="0" applyFont="1" applyFill="1" applyBorder="1"/>
    <xf numFmtId="0" fontId="8" fillId="0" borderId="0" xfId="0" applyFont="1"/>
    <xf numFmtId="4" fontId="0" fillId="0" borderId="0" xfId="0" applyNumberFormat="1" applyFill="1" applyBorder="1"/>
    <xf numFmtId="0" fontId="16" fillId="0" borderId="0" xfId="0" applyFont="1" applyFill="1" applyBorder="1"/>
    <xf numFmtId="0" fontId="16" fillId="0" borderId="0" xfId="0" applyFont="1" applyFill="1"/>
    <xf numFmtId="0" fontId="15" fillId="0" borderId="0" xfId="0" applyFont="1" applyFill="1" applyBorder="1"/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/>
    <xf numFmtId="0" fontId="16" fillId="0" borderId="0" xfId="0" applyFont="1" applyFill="1" applyBorder="1" applyAlignment="1">
      <alignment horizontal="left"/>
    </xf>
    <xf numFmtId="4" fontId="0" fillId="0" borderId="0" xfId="0" applyNumberFormat="1" applyFill="1"/>
    <xf numFmtId="0" fontId="10" fillId="0" borderId="0" xfId="0" applyFont="1" applyFill="1" applyBorder="1"/>
    <xf numFmtId="0" fontId="7" fillId="0" borderId="0" xfId="0" applyFont="1" applyFill="1" applyBorder="1"/>
    <xf numFmtId="3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wrapText="1"/>
    </xf>
    <xf numFmtId="3" fontId="10" fillId="0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10" fillId="0" borderId="0" xfId="0" applyFont="1" applyFill="1"/>
    <xf numFmtId="0" fontId="23" fillId="0" borderId="0" xfId="0" applyFont="1" applyFill="1"/>
    <xf numFmtId="3" fontId="22" fillId="0" borderId="0" xfId="0" applyNumberFormat="1" applyFont="1" applyFill="1"/>
    <xf numFmtId="3" fontId="15" fillId="0" borderId="0" xfId="0" applyNumberFormat="1" applyFont="1" applyFill="1" applyAlignment="1">
      <alignment horizontal="left"/>
    </xf>
    <xf numFmtId="0" fontId="15" fillId="0" borderId="0" xfId="0" applyFont="1" applyFill="1"/>
    <xf numFmtId="0" fontId="0" fillId="0" borderId="0" xfId="0" applyFill="1" applyAlignment="1">
      <alignment wrapText="1"/>
    </xf>
    <xf numFmtId="3" fontId="22" fillId="0" borderId="0" xfId="0" applyNumberFormat="1" applyFon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0" fillId="0" borderId="0" xfId="0" applyNumberFormat="1" applyFill="1"/>
    <xf numFmtId="3" fontId="22" fillId="0" borderId="0" xfId="0" applyNumberFormat="1" applyFont="1" applyFill="1" applyAlignment="1">
      <alignment horizontal="right"/>
    </xf>
    <xf numFmtId="165" fontId="0" fillId="0" borderId="0" xfId="0" applyNumberFormat="1" applyFill="1" applyAlignment="1">
      <alignment horizontal="left"/>
    </xf>
    <xf numFmtId="165" fontId="15" fillId="0" borderId="0" xfId="0" applyNumberFormat="1" applyFont="1" applyFill="1" applyAlignment="1">
      <alignment horizontal="left"/>
    </xf>
    <xf numFmtId="165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right"/>
    </xf>
    <xf numFmtId="3" fontId="15" fillId="0" borderId="0" xfId="0" applyNumberFormat="1" applyFont="1" applyFill="1"/>
    <xf numFmtId="166" fontId="15" fillId="0" borderId="0" xfId="0" applyNumberFormat="1" applyFont="1" applyFill="1" applyBorder="1" applyAlignment="1">
      <alignment horizontal="left"/>
    </xf>
    <xf numFmtId="166" fontId="15" fillId="0" borderId="0" xfId="0" applyNumberFormat="1" applyFont="1" applyFill="1" applyAlignment="1">
      <alignment horizontal="left"/>
    </xf>
    <xf numFmtId="0" fontId="9" fillId="6" borderId="4" xfId="0" applyFont="1" applyFill="1" applyBorder="1" applyAlignment="1">
      <alignment horizontal="center" vertical="center" wrapText="1"/>
    </xf>
    <xf numFmtId="0" fontId="14" fillId="0" borderId="4" xfId="0" applyFont="1" applyFill="1" applyBorder="1"/>
    <xf numFmtId="4" fontId="24" fillId="0" borderId="4" xfId="0" applyNumberFormat="1" applyFont="1" applyFill="1" applyBorder="1"/>
    <xf numFmtId="4" fontId="25" fillId="0" borderId="4" xfId="0" applyNumberFormat="1" applyFont="1" applyFill="1" applyBorder="1"/>
    <xf numFmtId="4" fontId="24" fillId="2" borderId="4" xfId="0" applyNumberFormat="1" applyFont="1" applyFill="1" applyBorder="1"/>
    <xf numFmtId="4" fontId="25" fillId="5" borderId="4" xfId="0" applyNumberFormat="1" applyFont="1" applyFill="1" applyBorder="1"/>
    <xf numFmtId="4" fontId="25" fillId="0" borderId="4" xfId="0" applyNumberFormat="1" applyFont="1" applyFill="1" applyBorder="1" applyAlignment="1">
      <alignment horizontal="right"/>
    </xf>
    <xf numFmtId="4" fontId="24" fillId="9" borderId="4" xfId="0" applyNumberFormat="1" applyFont="1" applyFill="1" applyBorder="1"/>
    <xf numFmtId="4" fontId="25" fillId="7" borderId="4" xfId="0" applyNumberFormat="1" applyFont="1" applyFill="1" applyBorder="1"/>
    <xf numFmtId="4" fontId="24" fillId="7" borderId="4" xfId="0" applyNumberFormat="1" applyFont="1" applyFill="1" applyBorder="1"/>
    <xf numFmtId="4" fontId="25" fillId="2" borderId="4" xfId="0" applyNumberFormat="1" applyFont="1" applyFill="1" applyBorder="1"/>
    <xf numFmtId="4" fontId="25" fillId="0" borderId="4" xfId="0" applyNumberFormat="1" applyFont="1" applyBorder="1"/>
    <xf numFmtId="0" fontId="15" fillId="0" borderId="4" xfId="0" applyFont="1" applyFill="1" applyBorder="1" applyAlignment="1">
      <alignment horizontal="left"/>
    </xf>
    <xf numFmtId="3" fontId="14" fillId="0" borderId="4" xfId="0" applyNumberFormat="1" applyFont="1" applyFill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0" fontId="14" fillId="0" borderId="4" xfId="0" applyFont="1" applyFill="1" applyBorder="1" applyAlignment="1">
      <alignment horizontal="left"/>
    </xf>
    <xf numFmtId="0" fontId="14" fillId="0" borderId="4" xfId="0" applyFont="1" applyBorder="1"/>
    <xf numFmtId="0" fontId="15" fillId="2" borderId="4" xfId="0" applyFont="1" applyFill="1" applyBorder="1" applyAlignment="1">
      <alignment horizontal="left"/>
    </xf>
    <xf numFmtId="0" fontId="27" fillId="0" borderId="0" xfId="0" applyFont="1"/>
    <xf numFmtId="0" fontId="25" fillId="0" borderId="0" xfId="0" applyFont="1"/>
    <xf numFmtId="0" fontId="25" fillId="2" borderId="2" xfId="0" applyFont="1" applyFill="1" applyBorder="1"/>
    <xf numFmtId="0" fontId="25" fillId="4" borderId="2" xfId="0" applyFont="1" applyFill="1" applyBorder="1"/>
    <xf numFmtId="0" fontId="24" fillId="5" borderId="4" xfId="0" applyFont="1" applyFill="1" applyBorder="1" applyAlignment="1">
      <alignment horizontal="left"/>
    </xf>
    <xf numFmtId="0" fontId="25" fillId="5" borderId="1" xfId="0" applyFont="1" applyFill="1" applyBorder="1"/>
    <xf numFmtId="0" fontId="24" fillId="0" borderId="4" xfId="0" applyFont="1" applyFill="1" applyBorder="1" applyAlignment="1">
      <alignment horizontal="left"/>
    </xf>
    <xf numFmtId="0" fontId="25" fillId="0" borderId="1" xfId="0" applyFont="1" applyFill="1" applyBorder="1"/>
    <xf numFmtId="0" fontId="14" fillId="0" borderId="0" xfId="0" applyFont="1" applyFill="1"/>
    <xf numFmtId="4" fontId="30" fillId="0" borderId="4" xfId="0" applyNumberFormat="1" applyFont="1" applyFill="1" applyBorder="1"/>
    <xf numFmtId="0" fontId="25" fillId="0" borderId="4" xfId="0" applyFont="1" applyFill="1" applyBorder="1"/>
    <xf numFmtId="0" fontId="25" fillId="0" borderId="4" xfId="0" applyFont="1" applyBorder="1"/>
    <xf numFmtId="3" fontId="25" fillId="0" borderId="4" xfId="0" applyNumberFormat="1" applyFont="1" applyFill="1" applyBorder="1"/>
    <xf numFmtId="0" fontId="29" fillId="0" borderId="4" xfId="0" applyFont="1" applyBorder="1"/>
    <xf numFmtId="0" fontId="29" fillId="0" borderId="0" xfId="0" applyFont="1" applyFill="1"/>
    <xf numFmtId="0" fontId="29" fillId="0" borderId="0" xfId="0" applyFont="1"/>
    <xf numFmtId="3" fontId="15" fillId="0" borderId="4" xfId="0" applyNumberFormat="1" applyFont="1" applyFill="1" applyBorder="1" applyAlignment="1">
      <alignment horizontal="left"/>
    </xf>
    <xf numFmtId="4" fontId="24" fillId="0" borderId="4" xfId="0" applyNumberFormat="1" applyFont="1" applyFill="1" applyBorder="1" applyAlignment="1">
      <alignment wrapText="1"/>
    </xf>
    <xf numFmtId="4" fontId="25" fillId="0" borderId="5" xfId="0" applyNumberFormat="1" applyFont="1" applyFill="1" applyBorder="1"/>
    <xf numFmtId="4" fontId="24" fillId="2" borderId="4" xfId="0" applyNumberFormat="1" applyFont="1" applyFill="1" applyBorder="1" applyAlignment="1">
      <alignment wrapText="1"/>
    </xf>
    <xf numFmtId="4" fontId="25" fillId="0" borderId="4" xfId="0" applyNumberFormat="1" applyFont="1" applyFill="1" applyBorder="1" applyAlignment="1">
      <alignment wrapText="1"/>
    </xf>
    <xf numFmtId="4" fontId="24" fillId="2" borderId="4" xfId="0" applyNumberFormat="1" applyFont="1" applyFill="1" applyBorder="1" applyAlignment="1"/>
    <xf numFmtId="4" fontId="25" fillId="0" borderId="4" xfId="0" applyNumberFormat="1" applyFont="1" applyFill="1" applyBorder="1" applyAlignment="1"/>
    <xf numFmtId="4" fontId="24" fillId="0" borderId="4" xfId="0" applyNumberFormat="1" applyFont="1" applyFill="1" applyBorder="1" applyAlignment="1"/>
    <xf numFmtId="4" fontId="25" fillId="0" borderId="0" xfId="0" applyNumberFormat="1" applyFont="1" applyBorder="1"/>
    <xf numFmtId="4" fontId="25" fillId="0" borderId="1" xfId="0" applyNumberFormat="1" applyFont="1" applyBorder="1"/>
    <xf numFmtId="4" fontId="24" fillId="4" borderId="4" xfId="0" applyNumberFormat="1" applyFont="1" applyFill="1" applyBorder="1"/>
    <xf numFmtId="4" fontId="24" fillId="4" borderId="4" xfId="0" applyNumberFormat="1" applyFont="1" applyFill="1" applyBorder="1" applyAlignment="1">
      <alignment vertical="center" wrapText="1"/>
    </xf>
    <xf numFmtId="4" fontId="25" fillId="3" borderId="4" xfId="0" applyNumberFormat="1" applyFont="1" applyFill="1" applyBorder="1"/>
    <xf numFmtId="3" fontId="29" fillId="0" borderId="4" xfId="0" applyNumberFormat="1" applyFont="1" applyBorder="1" applyAlignment="1">
      <alignment horizontal="left"/>
    </xf>
    <xf numFmtId="4" fontId="25" fillId="0" borderId="0" xfId="0" applyNumberFormat="1" applyFont="1" applyFill="1" applyBorder="1"/>
    <xf numFmtId="4" fontId="24" fillId="6" borderId="4" xfId="0" applyNumberFormat="1" applyFont="1" applyFill="1" applyBorder="1" applyAlignment="1">
      <alignment wrapText="1"/>
    </xf>
    <xf numFmtId="4" fontId="25" fillId="9" borderId="4" xfId="0" applyNumberFormat="1" applyFont="1" applyFill="1" applyBorder="1"/>
    <xf numFmtId="0" fontId="14" fillId="0" borderId="4" xfId="0" applyFont="1" applyBorder="1" applyAlignment="1">
      <alignment horizontal="left"/>
    </xf>
    <xf numFmtId="0" fontId="14" fillId="3" borderId="4" xfId="0" applyFont="1" applyFill="1" applyBorder="1" applyAlignment="1">
      <alignment horizontal="left"/>
    </xf>
    <xf numFmtId="3" fontId="14" fillId="3" borderId="4" xfId="0" applyNumberFormat="1" applyFont="1" applyFill="1" applyBorder="1" applyAlignment="1">
      <alignment horizontal="left"/>
    </xf>
    <xf numFmtId="3" fontId="15" fillId="3" borderId="4" xfId="0" applyNumberFormat="1" applyFont="1" applyFill="1" applyBorder="1" applyAlignment="1">
      <alignment horizontal="left"/>
    </xf>
    <xf numFmtId="0" fontId="24" fillId="0" borderId="4" xfId="0" applyFont="1" applyFill="1" applyBorder="1" applyAlignment="1">
      <alignment wrapText="1"/>
    </xf>
    <xf numFmtId="0" fontId="24" fillId="2" borderId="4" xfId="0" applyFont="1" applyFill="1" applyBorder="1" applyAlignment="1">
      <alignment horizontal="left"/>
    </xf>
    <xf numFmtId="3" fontId="15" fillId="0" borderId="4" xfId="0" applyNumberFormat="1" applyFont="1" applyBorder="1" applyAlignment="1">
      <alignment horizontal="left"/>
    </xf>
    <xf numFmtId="0" fontId="15" fillId="0" borderId="4" xfId="0" applyFont="1" applyFill="1" applyBorder="1"/>
    <xf numFmtId="0" fontId="24" fillId="2" borderId="4" xfId="0" applyFont="1" applyFill="1" applyBorder="1"/>
    <xf numFmtId="0" fontId="24" fillId="0" borderId="4" xfId="0" applyFont="1" applyFill="1" applyBorder="1"/>
    <xf numFmtId="3" fontId="14" fillId="0" borderId="4" xfId="0" applyNumberFormat="1" applyFont="1" applyBorder="1"/>
    <xf numFmtId="14" fontId="25" fillId="0" borderId="4" xfId="0" applyNumberFormat="1" applyFont="1" applyFill="1" applyBorder="1"/>
    <xf numFmtId="0" fontId="25" fillId="0" borderId="4" xfId="0" applyFont="1" applyFill="1" applyBorder="1" applyAlignment="1">
      <alignment horizontal="left"/>
    </xf>
    <xf numFmtId="0" fontId="25" fillId="0" borderId="4" xfId="0" applyFont="1" applyFill="1" applyBorder="1" applyAlignment="1">
      <alignment wrapText="1"/>
    </xf>
    <xf numFmtId="14" fontId="14" fillId="0" borderId="4" xfId="0" applyNumberFormat="1" applyFont="1" applyFill="1" applyBorder="1"/>
    <xf numFmtId="3" fontId="25" fillId="0" borderId="4" xfId="0" applyNumberFormat="1" applyFont="1" applyFill="1" applyBorder="1" applyAlignment="1">
      <alignment horizontal="left"/>
    </xf>
    <xf numFmtId="0" fontId="25" fillId="3" borderId="4" xfId="0" applyFont="1" applyFill="1" applyBorder="1" applyAlignment="1">
      <alignment horizontal="left"/>
    </xf>
    <xf numFmtId="0" fontId="25" fillId="0" borderId="4" xfId="0" applyNumberFormat="1" applyFont="1" applyFill="1" applyBorder="1"/>
    <xf numFmtId="0" fontId="25" fillId="3" borderId="4" xfId="0" applyFont="1" applyFill="1" applyBorder="1"/>
    <xf numFmtId="0" fontId="29" fillId="0" borderId="0" xfId="0" applyFont="1" applyBorder="1"/>
    <xf numFmtId="0" fontId="25" fillId="4" borderId="4" xfId="0" applyFont="1" applyFill="1" applyBorder="1" applyAlignment="1">
      <alignment horizontal="left"/>
    </xf>
    <xf numFmtId="4" fontId="25" fillId="0" borderId="1" xfId="0" applyNumberFormat="1" applyFont="1" applyFill="1" applyBorder="1"/>
    <xf numFmtId="4" fontId="25" fillId="4" borderId="4" xfId="0" applyNumberFormat="1" applyFont="1" applyFill="1" applyBorder="1"/>
    <xf numFmtId="0" fontId="29" fillId="0" borderId="4" xfId="0" applyFont="1" applyBorder="1" applyAlignment="1">
      <alignment horizontal="left"/>
    </xf>
    <xf numFmtId="2" fontId="14" fillId="0" borderId="4" xfId="0" applyNumberFormat="1" applyFont="1" applyFill="1" applyBorder="1"/>
    <xf numFmtId="0" fontId="14" fillId="5" borderId="4" xfId="0" applyFont="1" applyFill="1" applyBorder="1" applyAlignment="1">
      <alignment vertical="center"/>
    </xf>
    <xf numFmtId="0" fontId="14" fillId="5" borderId="4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left"/>
    </xf>
    <xf numFmtId="0" fontId="25" fillId="4" borderId="1" xfId="0" applyFont="1" applyFill="1" applyBorder="1" applyAlignment="1">
      <alignment horizontal="left"/>
    </xf>
    <xf numFmtId="0" fontId="25" fillId="5" borderId="4" xfId="0" applyFont="1" applyFill="1" applyBorder="1" applyAlignment="1">
      <alignment horizontal="left"/>
    </xf>
    <xf numFmtId="3" fontId="25" fillId="0" borderId="4" xfId="0" applyNumberFormat="1" applyFont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5" fillId="0" borderId="6" xfId="0" applyFont="1" applyFill="1" applyBorder="1"/>
    <xf numFmtId="0" fontId="30" fillId="0" borderId="4" xfId="0" applyFont="1" applyBorder="1"/>
    <xf numFmtId="0" fontId="25" fillId="4" borderId="1" xfId="0" applyFont="1" applyFill="1" applyBorder="1"/>
    <xf numFmtId="3" fontId="30" fillId="0" borderId="4" xfId="0" applyNumberFormat="1" applyFont="1" applyFill="1" applyBorder="1"/>
    <xf numFmtId="3" fontId="25" fillId="4" borderId="4" xfId="0" applyNumberFormat="1" applyFont="1" applyFill="1" applyBorder="1"/>
    <xf numFmtId="0" fontId="25" fillId="0" borderId="0" xfId="0" applyFont="1" applyBorder="1"/>
    <xf numFmtId="3" fontId="28" fillId="0" borderId="0" xfId="0" applyNumberFormat="1" applyFont="1" applyFill="1" applyBorder="1"/>
    <xf numFmtId="0" fontId="24" fillId="0" borderId="1" xfId="0" applyFont="1" applyFill="1" applyBorder="1"/>
    <xf numFmtId="0" fontId="24" fillId="2" borderId="1" xfId="0" applyFont="1" applyFill="1" applyBorder="1"/>
    <xf numFmtId="0" fontId="24" fillId="4" borderId="4" xfId="0" applyFont="1" applyFill="1" applyBorder="1" applyAlignment="1">
      <alignment horizontal="left"/>
    </xf>
    <xf numFmtId="0" fontId="24" fillId="4" borderId="1" xfId="0" applyFont="1" applyFill="1" applyBorder="1"/>
    <xf numFmtId="3" fontId="24" fillId="5" borderId="4" xfId="0" applyNumberFormat="1" applyFont="1" applyFill="1" applyBorder="1"/>
    <xf numFmtId="14" fontId="24" fillId="2" borderId="4" xfId="0" applyNumberFormat="1" applyFont="1" applyFill="1" applyBorder="1"/>
    <xf numFmtId="0" fontId="24" fillId="2" borderId="4" xfId="0" applyFont="1" applyFill="1" applyBorder="1" applyAlignment="1">
      <alignment wrapText="1"/>
    </xf>
    <xf numFmtId="0" fontId="24" fillId="3" borderId="4" xfId="0" applyFont="1" applyFill="1" applyBorder="1" applyAlignment="1">
      <alignment horizontal="left"/>
    </xf>
    <xf numFmtId="0" fontId="33" fillId="0" borderId="4" xfId="0" applyFont="1" applyBorder="1"/>
    <xf numFmtId="3" fontId="24" fillId="3" borderId="4" xfId="0" applyNumberFormat="1" applyFont="1" applyFill="1" applyBorder="1" applyAlignment="1">
      <alignment horizontal="left"/>
    </xf>
    <xf numFmtId="0" fontId="26" fillId="0" borderId="0" xfId="0" applyFont="1" applyFill="1" applyBorder="1"/>
    <xf numFmtId="0" fontId="26" fillId="0" borderId="0" xfId="0" applyFont="1"/>
    <xf numFmtId="3" fontId="24" fillId="0" borderId="4" xfId="0" applyNumberFormat="1" applyFont="1" applyFill="1" applyBorder="1" applyAlignment="1">
      <alignment horizontal="left"/>
    </xf>
    <xf numFmtId="0" fontId="24" fillId="2" borderId="4" xfId="0" applyNumberFormat="1" applyFont="1" applyFill="1" applyBorder="1"/>
    <xf numFmtId="0" fontId="35" fillId="0" borderId="0" xfId="0" applyFont="1" applyFill="1" applyBorder="1"/>
    <xf numFmtId="0" fontId="35" fillId="0" borderId="0" xfId="0" applyFont="1"/>
    <xf numFmtId="0" fontId="36" fillId="0" borderId="0" xfId="0" applyFont="1" applyFill="1" applyBorder="1"/>
    <xf numFmtId="0" fontId="36" fillId="0" borderId="0" xfId="0" applyFont="1"/>
    <xf numFmtId="0" fontId="37" fillId="0" borderId="0" xfId="0" applyFont="1" applyAlignment="1">
      <alignment horizontal="left"/>
    </xf>
    <xf numFmtId="0" fontId="25" fillId="0" borderId="4" xfId="0" applyFont="1" applyBorder="1" applyAlignment="1">
      <alignment horizontal="left"/>
    </xf>
    <xf numFmtId="0" fontId="25" fillId="3" borderId="4" xfId="0" applyFont="1" applyFill="1" applyBorder="1" applyAlignment="1">
      <alignment wrapText="1"/>
    </xf>
    <xf numFmtId="0" fontId="24" fillId="3" borderId="4" xfId="0" applyFont="1" applyFill="1" applyBorder="1" applyAlignment="1">
      <alignment wrapText="1"/>
    </xf>
    <xf numFmtId="0" fontId="24" fillId="0" borderId="4" xfId="0" applyFont="1" applyBorder="1"/>
    <xf numFmtId="0" fontId="30" fillId="0" borderId="0" xfId="0" applyFont="1" applyBorder="1"/>
    <xf numFmtId="0" fontId="25" fillId="5" borderId="4" xfId="0" applyFont="1" applyFill="1" applyBorder="1" applyAlignment="1">
      <alignment vertical="center" wrapText="1"/>
    </xf>
    <xf numFmtId="0" fontId="30" fillId="0" borderId="4" xfId="0" applyFont="1" applyBorder="1" applyAlignment="1">
      <alignment wrapText="1"/>
    </xf>
    <xf numFmtId="0" fontId="36" fillId="0" borderId="0" xfId="0" applyFont="1" applyBorder="1"/>
    <xf numFmtId="0" fontId="3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164" fontId="32" fillId="0" borderId="0" xfId="1" applyNumberFormat="1" applyFont="1" applyFill="1" applyBorder="1"/>
    <xf numFmtId="4" fontId="13" fillId="0" borderId="0" xfId="1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0" fontId="13" fillId="0" borderId="0" xfId="0" applyFont="1" applyFill="1" applyBorder="1"/>
    <xf numFmtId="4" fontId="38" fillId="0" borderId="0" xfId="1" applyNumberFormat="1" applyFont="1" applyFill="1" applyBorder="1"/>
    <xf numFmtId="4" fontId="38" fillId="0" borderId="0" xfId="0" applyNumberFormat="1" applyFont="1" applyFill="1" applyBorder="1"/>
    <xf numFmtId="0" fontId="15" fillId="4" borderId="4" xfId="0" applyFont="1" applyFill="1" applyBorder="1" applyAlignment="1">
      <alignment vertical="center"/>
    </xf>
    <xf numFmtId="0" fontId="15" fillId="4" borderId="4" xfId="0" applyFont="1" applyFill="1" applyBorder="1" applyAlignment="1">
      <alignment horizontal="left" vertical="center"/>
    </xf>
    <xf numFmtId="0" fontId="24" fillId="4" borderId="4" xfId="0" applyFont="1" applyFill="1" applyBorder="1" applyAlignment="1">
      <alignment vertical="center" wrapText="1"/>
    </xf>
    <xf numFmtId="14" fontId="24" fillId="4" borderId="4" xfId="0" applyNumberFormat="1" applyFont="1" applyFill="1" applyBorder="1"/>
    <xf numFmtId="0" fontId="24" fillId="4" borderId="4" xfId="0" applyFont="1" applyFill="1" applyBorder="1" applyAlignment="1">
      <alignment wrapText="1"/>
    </xf>
    <xf numFmtId="0" fontId="24" fillId="4" borderId="4" xfId="0" applyFont="1" applyFill="1" applyBorder="1"/>
    <xf numFmtId="4" fontId="24" fillId="0" borderId="4" xfId="0" applyNumberFormat="1" applyFont="1" applyFill="1" applyBorder="1" applyAlignment="1">
      <alignment vertical="center" wrapText="1"/>
    </xf>
    <xf numFmtId="0" fontId="0" fillId="0" borderId="4" xfId="0" applyBorder="1"/>
    <xf numFmtId="4" fontId="25" fillId="0" borderId="1" xfId="0" applyNumberFormat="1" applyFont="1" applyFill="1" applyBorder="1" applyAlignment="1">
      <alignment wrapText="1"/>
    </xf>
    <xf numFmtId="4" fontId="24" fillId="2" borderId="1" xfId="0" applyNumberFormat="1" applyFont="1" applyFill="1" applyBorder="1" applyAlignment="1">
      <alignment wrapText="1"/>
    </xf>
    <xf numFmtId="0" fontId="15" fillId="5" borderId="4" xfId="0" applyFont="1" applyFill="1" applyBorder="1"/>
    <xf numFmtId="0" fontId="15" fillId="5" borderId="4" xfId="0" applyFont="1" applyFill="1" applyBorder="1" applyAlignment="1">
      <alignment horizontal="left"/>
    </xf>
    <xf numFmtId="0" fontId="24" fillId="5" borderId="1" xfId="0" applyFont="1" applyFill="1" applyBorder="1" applyAlignment="1">
      <alignment wrapText="1"/>
    </xf>
    <xf numFmtId="4" fontId="24" fillId="5" borderId="1" xfId="0" applyNumberFormat="1" applyFont="1" applyFill="1" applyBorder="1" applyAlignment="1">
      <alignment wrapText="1"/>
    </xf>
    <xf numFmtId="0" fontId="31" fillId="0" borderId="4" xfId="0" applyFont="1" applyBorder="1"/>
    <xf numFmtId="0" fontId="39" fillId="0" borderId="4" xfId="0" applyFont="1" applyFill="1" applyBorder="1"/>
    <xf numFmtId="0" fontId="39" fillId="0" borderId="0" xfId="0" applyFont="1" applyFill="1" applyBorder="1"/>
    <xf numFmtId="4" fontId="31" fillId="0" borderId="0" xfId="0" applyNumberFormat="1" applyFont="1" applyFill="1" applyBorder="1"/>
    <xf numFmtId="0" fontId="42" fillId="0" borderId="4" xfId="0" applyFont="1" applyFill="1" applyBorder="1" applyAlignment="1">
      <alignment wrapText="1"/>
    </xf>
    <xf numFmtId="4" fontId="41" fillId="0" borderId="0" xfId="0" applyNumberFormat="1" applyFont="1" applyFill="1" applyBorder="1"/>
    <xf numFmtId="0" fontId="24" fillId="6" borderId="4" xfId="0" applyFont="1" applyFill="1" applyBorder="1" applyAlignment="1">
      <alignment horizontal="left"/>
    </xf>
    <xf numFmtId="0" fontId="25" fillId="7" borderId="4" xfId="0" applyFont="1" applyFill="1" applyBorder="1"/>
    <xf numFmtId="0" fontId="25" fillId="8" borderId="4" xfId="0" applyFont="1" applyFill="1" applyBorder="1"/>
    <xf numFmtId="0" fontId="42" fillId="7" borderId="4" xfId="0" applyFont="1" applyFill="1" applyBorder="1" applyAlignment="1">
      <alignment wrapText="1"/>
    </xf>
    <xf numFmtId="0" fontId="42" fillId="8" borderId="4" xfId="0" applyFont="1" applyFill="1" applyBorder="1" applyAlignment="1">
      <alignment wrapText="1"/>
    </xf>
    <xf numFmtId="0" fontId="40" fillId="10" borderId="4" xfId="0" applyFont="1" applyFill="1" applyBorder="1" applyAlignment="1">
      <alignment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3" fillId="11" borderId="9" xfId="0" applyFont="1" applyFill="1" applyBorder="1" applyAlignment="1">
      <alignment horizontal="left"/>
    </xf>
    <xf numFmtId="0" fontId="43" fillId="11" borderId="10" xfId="0" applyFont="1" applyFill="1" applyBorder="1" applyAlignment="1">
      <alignment horizontal="left"/>
    </xf>
    <xf numFmtId="0" fontId="0" fillId="12" borderId="4" xfId="0" applyFill="1" applyBorder="1"/>
    <xf numFmtId="0" fontId="0" fillId="0" borderId="4" xfId="0" applyFill="1" applyBorder="1"/>
    <xf numFmtId="0" fontId="45" fillId="13" borderId="12" xfId="0" applyFont="1" applyFill="1" applyBorder="1" applyAlignment="1">
      <alignment vertical="center" wrapText="1"/>
    </xf>
    <xf numFmtId="0" fontId="45" fillId="13" borderId="4" xfId="0" applyFont="1" applyFill="1" applyBorder="1" applyAlignment="1">
      <alignment horizontal="center" vertical="center" wrapText="1"/>
    </xf>
    <xf numFmtId="0" fontId="45" fillId="13" borderId="4" xfId="0" applyFont="1" applyFill="1" applyBorder="1" applyAlignment="1">
      <alignment horizontal="left" vertical="center" wrapText="1"/>
    </xf>
    <xf numFmtId="0" fontId="45" fillId="13" borderId="4" xfId="0" applyFont="1" applyFill="1" applyBorder="1" applyAlignment="1">
      <alignment vertical="center" wrapText="1"/>
    </xf>
    <xf numFmtId="4" fontId="46" fillId="13" borderId="4" xfId="0" applyNumberFormat="1" applyFont="1" applyFill="1" applyBorder="1"/>
    <xf numFmtId="0" fontId="47" fillId="11" borderId="12" xfId="0" applyFont="1" applyFill="1" applyBorder="1" applyAlignment="1">
      <alignment horizontal="center"/>
    </xf>
    <xf numFmtId="0" fontId="44" fillId="11" borderId="4" xfId="0" applyFont="1" applyFill="1" applyBorder="1" applyAlignment="1">
      <alignment horizontal="center"/>
    </xf>
    <xf numFmtId="4" fontId="24" fillId="11" borderId="4" xfId="0" applyNumberFormat="1" applyFont="1" applyFill="1" applyBorder="1"/>
    <xf numFmtId="0" fontId="49" fillId="0" borderId="12" xfId="0" applyFont="1" applyBorder="1" applyAlignment="1">
      <alignment horizontal="center"/>
    </xf>
    <xf numFmtId="0" fontId="49" fillId="0" borderId="4" xfId="0" applyFont="1" applyBorder="1" applyAlignment="1">
      <alignment horizontal="center"/>
    </xf>
    <xf numFmtId="0" fontId="50" fillId="0" borderId="4" xfId="0" applyFont="1" applyBorder="1" applyAlignment="1">
      <alignment horizontal="center"/>
    </xf>
    <xf numFmtId="0" fontId="51" fillId="0" borderId="4" xfId="0" applyFont="1" applyFill="1" applyBorder="1" applyAlignment="1">
      <alignment horizontal="left"/>
    </xf>
    <xf numFmtId="0" fontId="51" fillId="0" borderId="4" xfId="0" applyFont="1" applyFill="1" applyBorder="1" applyAlignment="1">
      <alignment wrapText="1"/>
    </xf>
    <xf numFmtId="0" fontId="32" fillId="0" borderId="4" xfId="0" applyFont="1" applyFill="1" applyBorder="1" applyAlignment="1">
      <alignment horizontal="left"/>
    </xf>
    <xf numFmtId="0" fontId="32" fillId="0" borderId="4" xfId="0" applyFont="1" applyFill="1" applyBorder="1" applyAlignment="1">
      <alignment wrapText="1"/>
    </xf>
    <xf numFmtId="3" fontId="32" fillId="0" borderId="4" xfId="0" applyNumberFormat="1" applyFont="1" applyFill="1" applyBorder="1" applyAlignment="1">
      <alignment horizontal="left"/>
    </xf>
    <xf numFmtId="3" fontId="51" fillId="0" borderId="4" xfId="0" applyNumberFormat="1" applyFont="1" applyFill="1" applyBorder="1" applyAlignment="1">
      <alignment horizontal="left"/>
    </xf>
    <xf numFmtId="0" fontId="51" fillId="3" borderId="4" xfId="0" applyFont="1" applyFill="1" applyBorder="1" applyAlignment="1">
      <alignment horizontal="left"/>
    </xf>
    <xf numFmtId="0" fontId="51" fillId="0" borderId="4" xfId="0" applyFont="1" applyFill="1" applyBorder="1"/>
    <xf numFmtId="3" fontId="25" fillId="3" borderId="4" xfId="0" applyNumberFormat="1" applyFont="1" applyFill="1" applyBorder="1" applyAlignment="1">
      <alignment horizontal="left"/>
    </xf>
    <xf numFmtId="3" fontId="32" fillId="3" borderId="4" xfId="0" applyNumberFormat="1" applyFont="1" applyFill="1" applyBorder="1" applyAlignment="1">
      <alignment horizontal="left"/>
    </xf>
    <xf numFmtId="3" fontId="51" fillId="3" borderId="4" xfId="0" applyNumberFormat="1" applyFont="1" applyFill="1" applyBorder="1" applyAlignment="1">
      <alignment horizontal="left"/>
    </xf>
    <xf numFmtId="0" fontId="32" fillId="3" borderId="4" xfId="0" applyFont="1" applyFill="1" applyBorder="1" applyAlignment="1">
      <alignment horizontal="left"/>
    </xf>
    <xf numFmtId="0" fontId="32" fillId="3" borderId="4" xfId="0" applyFont="1" applyFill="1" applyBorder="1" applyAlignment="1">
      <alignment wrapText="1"/>
    </xf>
    <xf numFmtId="3" fontId="32" fillId="0" borderId="4" xfId="0" applyNumberFormat="1" applyFont="1" applyBorder="1" applyAlignment="1">
      <alignment horizontal="left"/>
    </xf>
    <xf numFmtId="0" fontId="49" fillId="13" borderId="12" xfId="0" applyFont="1" applyFill="1" applyBorder="1" applyAlignment="1">
      <alignment horizontal="center"/>
    </xf>
    <xf numFmtId="0" fontId="49" fillId="13" borderId="4" xfId="0" applyFont="1" applyFill="1" applyBorder="1" applyAlignment="1">
      <alignment horizontal="center"/>
    </xf>
    <xf numFmtId="0" fontId="24" fillId="13" borderId="4" xfId="0" applyFont="1" applyFill="1" applyBorder="1" applyAlignment="1">
      <alignment horizontal="left"/>
    </xf>
    <xf numFmtId="4" fontId="24" fillId="13" borderId="4" xfId="0" applyNumberFormat="1" applyFont="1" applyFill="1" applyBorder="1" applyAlignment="1"/>
    <xf numFmtId="0" fontId="51" fillId="0" borderId="3" xfId="0" applyFont="1" applyFill="1" applyBorder="1" applyAlignment="1">
      <alignment horizontal="left"/>
    </xf>
    <xf numFmtId="3" fontId="51" fillId="0" borderId="3" xfId="0" applyNumberFormat="1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25" fillId="0" borderId="3" xfId="0" applyFont="1" applyFill="1" applyBorder="1" applyAlignment="1">
      <alignment horizontal="left"/>
    </xf>
    <xf numFmtId="3" fontId="32" fillId="0" borderId="3" xfId="0" applyNumberFormat="1" applyFont="1" applyFill="1" applyBorder="1" applyAlignment="1">
      <alignment horizontal="left"/>
    </xf>
    <xf numFmtId="0" fontId="25" fillId="0" borderId="0" xfId="0" applyFont="1" applyAlignment="1">
      <alignment horizontal="left"/>
    </xf>
    <xf numFmtId="14" fontId="25" fillId="0" borderId="4" xfId="0" applyNumberFormat="1" applyFont="1" applyBorder="1" applyAlignment="1">
      <alignment horizontal="left"/>
    </xf>
    <xf numFmtId="3" fontId="24" fillId="0" borderId="4" xfId="0" applyNumberFormat="1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51" fillId="13" borderId="4" xfId="0" applyFont="1" applyFill="1" applyBorder="1"/>
    <xf numFmtId="0" fontId="51" fillId="13" borderId="4" xfId="0" applyFont="1" applyFill="1" applyBorder="1" applyAlignment="1">
      <alignment horizontal="left"/>
    </xf>
    <xf numFmtId="0" fontId="51" fillId="13" borderId="4" xfId="0" applyFont="1" applyFill="1" applyBorder="1" applyAlignment="1">
      <alignment wrapText="1"/>
    </xf>
    <xf numFmtId="4" fontId="24" fillId="13" borderId="4" xfId="0" applyNumberFormat="1" applyFont="1" applyFill="1" applyBorder="1" applyAlignment="1">
      <alignment wrapText="1"/>
    </xf>
    <xf numFmtId="0" fontId="32" fillId="13" borderId="4" xfId="0" applyFont="1" applyFill="1" applyBorder="1" applyAlignment="1">
      <alignment horizontal="left"/>
    </xf>
    <xf numFmtId="0" fontId="32" fillId="13" borderId="4" xfId="0" applyFont="1" applyFill="1" applyBorder="1" applyAlignment="1">
      <alignment wrapText="1"/>
    </xf>
    <xf numFmtId="0" fontId="49" fillId="11" borderId="12" xfId="0" applyFont="1" applyFill="1" applyBorder="1" applyAlignment="1">
      <alignment horizontal="center"/>
    </xf>
    <xf numFmtId="0" fontId="49" fillId="11" borderId="4" xfId="0" applyFont="1" applyFill="1" applyBorder="1" applyAlignment="1">
      <alignment horizontal="center" vertical="center"/>
    </xf>
    <xf numFmtId="0" fontId="49" fillId="11" borderId="4" xfId="0" applyFont="1" applyFill="1" applyBorder="1" applyAlignment="1">
      <alignment horizontal="center"/>
    </xf>
    <xf numFmtId="0" fontId="52" fillId="13" borderId="12" xfId="0" applyFont="1" applyFill="1" applyBorder="1" applyAlignment="1">
      <alignment vertical="center" wrapText="1"/>
    </xf>
    <xf numFmtId="0" fontId="52" fillId="13" borderId="4" xfId="0" applyFont="1" applyFill="1" applyBorder="1" applyAlignment="1">
      <alignment horizontal="center" vertical="center" wrapText="1"/>
    </xf>
    <xf numFmtId="0" fontId="52" fillId="13" borderId="4" xfId="0" applyFont="1" applyFill="1" applyBorder="1" applyAlignment="1">
      <alignment horizontal="left" vertical="center" wrapText="1"/>
    </xf>
    <xf numFmtId="0" fontId="52" fillId="13" borderId="4" xfId="0" applyFont="1" applyFill="1" applyBorder="1" applyAlignment="1">
      <alignment vertical="center" wrapText="1"/>
    </xf>
    <xf numFmtId="4" fontId="24" fillId="14" borderId="4" xfId="0" applyNumberFormat="1" applyFont="1" applyFill="1" applyBorder="1"/>
    <xf numFmtId="0" fontId="52" fillId="4" borderId="4" xfId="0" applyFont="1" applyFill="1" applyBorder="1" applyAlignment="1">
      <alignment vertical="center" wrapText="1"/>
    </xf>
    <xf numFmtId="0" fontId="25" fillId="4" borderId="4" xfId="0" applyFont="1" applyFill="1" applyBorder="1"/>
    <xf numFmtId="0" fontId="25" fillId="7" borderId="4" xfId="0" applyFont="1" applyFill="1" applyBorder="1" applyAlignment="1">
      <alignment horizontal="center"/>
    </xf>
    <xf numFmtId="0" fontId="25" fillId="7" borderId="4" xfId="0" applyFont="1" applyFill="1" applyBorder="1" applyAlignment="1">
      <alignment horizontal="left"/>
    </xf>
    <xf numFmtId="0" fontId="25" fillId="7" borderId="4" xfId="0" applyFont="1" applyFill="1" applyBorder="1" applyAlignment="1">
      <alignment wrapText="1"/>
    </xf>
    <xf numFmtId="0" fontId="52" fillId="4" borderId="4" xfId="0" applyFont="1" applyFill="1" applyBorder="1" applyAlignment="1">
      <alignment horizontal="center" vertical="center" wrapText="1"/>
    </xf>
    <xf numFmtId="0" fontId="52" fillId="4" borderId="4" xfId="0" applyFont="1" applyFill="1" applyBorder="1" applyAlignment="1">
      <alignment horizontal="left" vertical="center" wrapText="1"/>
    </xf>
    <xf numFmtId="14" fontId="50" fillId="4" borderId="4" xfId="0" applyNumberFormat="1" applyFont="1" applyFill="1" applyBorder="1" applyAlignment="1">
      <alignment horizontal="center"/>
    </xf>
    <xf numFmtId="3" fontId="25" fillId="7" borderId="4" xfId="0" applyNumberFormat="1" applyFont="1" applyFill="1" applyBorder="1" applyAlignment="1">
      <alignment horizontal="left"/>
    </xf>
    <xf numFmtId="14" fontId="32" fillId="4" borderId="4" xfId="0" applyNumberFormat="1" applyFont="1" applyFill="1" applyBorder="1"/>
    <xf numFmtId="14" fontId="32" fillId="7" borderId="4" xfId="0" applyNumberFormat="1" applyFont="1" applyFill="1" applyBorder="1"/>
    <xf numFmtId="0" fontId="25" fillId="7" borderId="4" xfId="0" applyFont="1" applyFill="1" applyBorder="1" applyAlignment="1">
      <alignment horizontal="left" wrapText="1"/>
    </xf>
    <xf numFmtId="4" fontId="25" fillId="0" borderId="0" xfId="0" applyNumberFormat="1" applyFont="1" applyFill="1"/>
    <xf numFmtId="4" fontId="25" fillId="0" borderId="0" xfId="0" applyNumberFormat="1" applyFont="1"/>
    <xf numFmtId="0" fontId="53" fillId="11" borderId="11" xfId="0" applyFont="1" applyFill="1" applyBorder="1" applyAlignment="1"/>
    <xf numFmtId="0" fontId="53" fillId="11" borderId="2" xfId="0" applyFont="1" applyFill="1" applyBorder="1" applyAlignment="1"/>
    <xf numFmtId="0" fontId="53" fillId="11" borderId="3" xfId="0" applyFont="1" applyFill="1" applyBorder="1" applyAlignment="1"/>
    <xf numFmtId="0" fontId="54" fillId="11" borderId="10" xfId="0" applyFont="1" applyFill="1" applyBorder="1" applyAlignment="1"/>
    <xf numFmtId="0" fontId="0" fillId="0" borderId="13" xfId="0" applyBorder="1"/>
    <xf numFmtId="0" fontId="44" fillId="11" borderId="3" xfId="0" applyFont="1" applyFill="1" applyBorder="1" applyAlignment="1">
      <alignment horizontal="center"/>
    </xf>
    <xf numFmtId="0" fontId="4" fillId="13" borderId="12" xfId="0" applyFont="1" applyFill="1" applyBorder="1"/>
    <xf numFmtId="14" fontId="9" fillId="13" borderId="4" xfId="0" applyNumberFormat="1" applyFont="1" applyFill="1" applyBorder="1" applyAlignment="1">
      <alignment horizontal="center"/>
    </xf>
    <xf numFmtId="0" fontId="24" fillId="13" borderId="0" xfId="0" applyFont="1" applyFill="1" applyAlignment="1">
      <alignment horizontal="center"/>
    </xf>
    <xf numFmtId="4" fontId="4" fillId="0" borderId="0" xfId="0" applyNumberFormat="1" applyFont="1" applyFill="1" applyBorder="1"/>
    <xf numFmtId="0" fontId="4" fillId="0" borderId="12" xfId="0" applyFont="1" applyBorder="1"/>
    <xf numFmtId="0" fontId="4" fillId="0" borderId="4" xfId="0" applyFont="1" applyBorder="1"/>
    <xf numFmtId="0" fontId="55" fillId="0" borderId="4" xfId="0" applyFont="1" applyFill="1" applyBorder="1"/>
    <xf numFmtId="0" fontId="56" fillId="0" borderId="4" xfId="0" applyFont="1" applyFill="1" applyBorder="1" applyAlignment="1">
      <alignment horizontal="left"/>
    </xf>
    <xf numFmtId="0" fontId="32" fillId="0" borderId="4" xfId="0" applyFont="1" applyFill="1" applyBorder="1"/>
    <xf numFmtId="3" fontId="56" fillId="0" borderId="4" xfId="0" applyNumberFormat="1" applyFont="1" applyFill="1" applyBorder="1" applyAlignment="1">
      <alignment horizontal="left"/>
    </xf>
    <xf numFmtId="0" fontId="55" fillId="0" borderId="4" xfId="0" applyFont="1" applyFill="1" applyBorder="1" applyAlignment="1">
      <alignment horizontal="left"/>
    </xf>
    <xf numFmtId="3" fontId="12" fillId="0" borderId="4" xfId="0" applyNumberFormat="1" applyFont="1" applyFill="1" applyBorder="1" applyAlignment="1">
      <alignment horizontal="left"/>
    </xf>
    <xf numFmtId="0" fontId="12" fillId="0" borderId="4" xfId="0" applyFont="1" applyFill="1" applyBorder="1" applyAlignment="1">
      <alignment wrapText="1"/>
    </xf>
    <xf numFmtId="0" fontId="48" fillId="13" borderId="3" xfId="0" applyFont="1" applyFill="1" applyBorder="1" applyAlignment="1">
      <alignment horizontal="center"/>
    </xf>
    <xf numFmtId="0" fontId="24" fillId="13" borderId="4" xfId="0" applyFont="1" applyFill="1" applyBorder="1"/>
    <xf numFmtId="4" fontId="24" fillId="13" borderId="4" xfId="0" applyNumberFormat="1" applyFont="1" applyFill="1" applyBorder="1"/>
    <xf numFmtId="4" fontId="25" fillId="14" borderId="4" xfId="0" applyNumberFormat="1" applyFont="1" applyFill="1" applyBorder="1"/>
    <xf numFmtId="0" fontId="48" fillId="0" borderId="3" xfId="0" applyFont="1" applyBorder="1" applyAlignment="1">
      <alignment horizontal="center"/>
    </xf>
    <xf numFmtId="0" fontId="55" fillId="0" borderId="4" xfId="0" applyFont="1" applyBorder="1"/>
    <xf numFmtId="3" fontId="55" fillId="0" borderId="4" xfId="0" applyNumberFormat="1" applyFont="1" applyFill="1" applyBorder="1" applyAlignment="1">
      <alignment horizontal="left"/>
    </xf>
    <xf numFmtId="0" fontId="9" fillId="0" borderId="0" xfId="0" applyFont="1"/>
    <xf numFmtId="0" fontId="48" fillId="11" borderId="3" xfId="0" applyFont="1" applyFill="1" applyBorder="1" applyAlignment="1">
      <alignment horizontal="center"/>
    </xf>
    <xf numFmtId="3" fontId="9" fillId="0" borderId="0" xfId="0" applyNumberFormat="1" applyFont="1" applyFill="1" applyBorder="1"/>
    <xf numFmtId="0" fontId="49" fillId="0" borderId="12" xfId="0" applyFont="1" applyFill="1" applyBorder="1" applyAlignment="1">
      <alignment horizontal="center"/>
    </xf>
    <xf numFmtId="0" fontId="48" fillId="0" borderId="3" xfId="0" applyFont="1" applyFill="1" applyBorder="1" applyAlignment="1">
      <alignment horizontal="center"/>
    </xf>
    <xf numFmtId="3" fontId="4" fillId="0" borderId="0" xfId="0" applyNumberFormat="1" applyFont="1" applyFill="1" applyBorder="1"/>
    <xf numFmtId="0" fontId="47" fillId="13" borderId="4" xfId="0" applyFont="1" applyFill="1" applyBorder="1" applyAlignment="1">
      <alignment horizontal="center"/>
    </xf>
    <xf numFmtId="0" fontId="57" fillId="13" borderId="4" xfId="0" applyFont="1" applyFill="1" applyBorder="1" applyAlignment="1">
      <alignment horizontal="center"/>
    </xf>
    <xf numFmtId="0" fontId="49" fillId="13" borderId="4" xfId="0" applyFont="1" applyFill="1" applyBorder="1" applyAlignment="1"/>
    <xf numFmtId="0" fontId="50" fillId="0" borderId="4" xfId="0" applyFont="1" applyFill="1" applyBorder="1" applyAlignment="1">
      <alignment horizontal="center"/>
    </xf>
    <xf numFmtId="14" fontId="57" fillId="0" borderId="4" xfId="0" applyNumberFormat="1" applyFont="1" applyFill="1" applyBorder="1" applyAlignment="1">
      <alignment horizontal="left"/>
    </xf>
    <xf numFmtId="3" fontId="58" fillId="0" borderId="4" xfId="0" applyNumberFormat="1" applyFont="1" applyBorder="1" applyAlignment="1">
      <alignment horizontal="left"/>
    </xf>
    <xf numFmtId="0" fontId="32" fillId="0" borderId="4" xfId="0" applyFont="1" applyBorder="1" applyAlignment="1">
      <alignment horizontal="left"/>
    </xf>
    <xf numFmtId="0" fontId="48" fillId="13" borderId="4" xfId="0" applyFont="1" applyFill="1" applyBorder="1" applyAlignment="1">
      <alignment horizontal="center"/>
    </xf>
    <xf numFmtId="14" fontId="57" fillId="13" borderId="4" xfId="0" applyNumberFormat="1" applyFont="1" applyFill="1" applyBorder="1" applyAlignment="1">
      <alignment horizontal="center"/>
    </xf>
    <xf numFmtId="0" fontId="48" fillId="0" borderId="4" xfId="0" applyFont="1" applyBorder="1" applyAlignment="1">
      <alignment horizontal="center"/>
    </xf>
    <xf numFmtId="0" fontId="49" fillId="0" borderId="14" xfId="0" applyFont="1" applyBorder="1" applyAlignment="1">
      <alignment horizontal="center"/>
    </xf>
    <xf numFmtId="0" fontId="48" fillId="0" borderId="8" xfId="0" applyFont="1" applyBorder="1" applyAlignment="1">
      <alignment horizontal="center"/>
    </xf>
    <xf numFmtId="0" fontId="25" fillId="0" borderId="8" xfId="0" applyFont="1" applyBorder="1"/>
    <xf numFmtId="14" fontId="55" fillId="0" borderId="8" xfId="0" applyNumberFormat="1" applyFont="1" applyBorder="1"/>
    <xf numFmtId="3" fontId="58" fillId="0" borderId="8" xfId="0" applyNumberFormat="1" applyFont="1" applyFill="1" applyBorder="1" applyAlignment="1">
      <alignment horizontal="left"/>
    </xf>
    <xf numFmtId="0" fontId="32" fillId="0" borderId="8" xfId="0" applyFont="1" applyFill="1" applyBorder="1" applyAlignment="1">
      <alignment wrapText="1"/>
    </xf>
    <xf numFmtId="14" fontId="55" fillId="0" borderId="4" xfId="0" applyNumberFormat="1" applyFont="1" applyBorder="1"/>
    <xf numFmtId="3" fontId="58" fillId="0" borderId="4" xfId="0" applyNumberFormat="1" applyFont="1" applyFill="1" applyBorder="1" applyAlignment="1">
      <alignment horizontal="left"/>
    </xf>
    <xf numFmtId="0" fontId="4" fillId="0" borderId="13" xfId="0" applyFont="1" applyBorder="1"/>
    <xf numFmtId="0" fontId="45" fillId="4" borderId="4" xfId="0" applyFont="1" applyFill="1" applyBorder="1" applyAlignment="1">
      <alignment vertical="center" wrapText="1"/>
    </xf>
    <xf numFmtId="0" fontId="45" fillId="4" borderId="4" xfId="0" applyFont="1" applyFill="1" applyBorder="1" applyAlignment="1">
      <alignment horizontal="center" vertical="center" wrapText="1"/>
    </xf>
    <xf numFmtId="0" fontId="45" fillId="4" borderId="4" xfId="0" applyFont="1" applyFill="1" applyBorder="1" applyAlignment="1">
      <alignment horizontal="left" vertical="center" wrapText="1"/>
    </xf>
    <xf numFmtId="14" fontId="59" fillId="4" borderId="4" xfId="0" applyNumberFormat="1" applyFont="1" applyFill="1" applyBorder="1"/>
    <xf numFmtId="3" fontId="60" fillId="4" borderId="4" xfId="0" applyNumberFormat="1" applyFont="1" applyFill="1" applyBorder="1" applyAlignment="1">
      <alignment horizontal="left"/>
    </xf>
    <xf numFmtId="0" fontId="61" fillId="4" borderId="4" xfId="0" applyFont="1" applyFill="1" applyBorder="1" applyAlignment="1">
      <alignment wrapText="1"/>
    </xf>
    <xf numFmtId="4" fontId="24" fillId="11" borderId="16" xfId="0" applyNumberFormat="1" applyFont="1" applyFill="1" applyBorder="1"/>
    <xf numFmtId="0" fontId="0" fillId="0" borderId="0" xfId="0" applyAlignment="1">
      <alignment wrapText="1"/>
    </xf>
    <xf numFmtId="0" fontId="24" fillId="0" borderId="0" xfId="0" applyFont="1" applyFill="1"/>
    <xf numFmtId="0" fontId="9" fillId="0" borderId="0" xfId="0" applyFont="1" applyFill="1"/>
    <xf numFmtId="3" fontId="9" fillId="0" borderId="0" xfId="0" applyNumberFormat="1" applyFont="1" applyFill="1"/>
    <xf numFmtId="0" fontId="63" fillId="0" borderId="0" xfId="0" applyFont="1" applyFill="1" applyBorder="1" applyAlignment="1"/>
    <xf numFmtId="16" fontId="0" fillId="0" borderId="0" xfId="0" applyNumberFormat="1" applyFill="1"/>
    <xf numFmtId="0" fontId="43" fillId="11" borderId="17" xfId="0" applyFont="1" applyFill="1" applyBorder="1" applyAlignment="1">
      <alignment horizontal="left"/>
    </xf>
    <xf numFmtId="0" fontId="54" fillId="11" borderId="16" xfId="0" applyFont="1" applyFill="1" applyBorder="1" applyAlignment="1"/>
    <xf numFmtId="0" fontId="0" fillId="0" borderId="12" xfId="0" applyBorder="1"/>
    <xf numFmtId="4" fontId="46" fillId="13" borderId="4" xfId="0" applyNumberFormat="1" applyFont="1" applyFill="1" applyBorder="1" applyAlignment="1"/>
    <xf numFmtId="0" fontId="48" fillId="11" borderId="4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/>
    </xf>
    <xf numFmtId="0" fontId="49" fillId="0" borderId="4" xfId="0" applyFont="1" applyFill="1" applyBorder="1" applyAlignment="1"/>
    <xf numFmtId="0" fontId="25" fillId="0" borderId="4" xfId="0" applyFont="1" applyFill="1" applyBorder="1" applyAlignment="1"/>
    <xf numFmtId="0" fontId="24" fillId="0" borderId="4" xfId="0" applyFont="1" applyFill="1" applyBorder="1" applyAlignment="1"/>
    <xf numFmtId="4" fontId="46" fillId="13" borderId="1" xfId="0" applyNumberFormat="1" applyFont="1" applyFill="1" applyBorder="1" applyAlignment="1"/>
    <xf numFmtId="0" fontId="45" fillId="4" borderId="14" xfId="0" applyFont="1" applyFill="1" applyBorder="1" applyAlignment="1">
      <alignment vertical="center" wrapText="1"/>
    </xf>
    <xf numFmtId="3" fontId="61" fillId="4" borderId="4" xfId="0" applyNumberFormat="1" applyFont="1" applyFill="1" applyBorder="1" applyAlignment="1">
      <alignment horizontal="left"/>
    </xf>
    <xf numFmtId="0" fontId="17" fillId="0" borderId="0" xfId="0" applyFont="1"/>
    <xf numFmtId="0" fontId="65" fillId="13" borderId="12" xfId="0" applyFont="1" applyFill="1" applyBorder="1" applyAlignment="1">
      <alignment vertical="center" wrapText="1"/>
    </xf>
    <xf numFmtId="0" fontId="65" fillId="13" borderId="4" xfId="0" applyFont="1" applyFill="1" applyBorder="1" applyAlignment="1">
      <alignment horizontal="center" vertical="center" wrapText="1"/>
    </xf>
    <xf numFmtId="0" fontId="65" fillId="13" borderId="4" xfId="0" applyFont="1" applyFill="1" applyBorder="1" applyAlignment="1">
      <alignment horizontal="left" vertical="center" wrapText="1"/>
    </xf>
    <xf numFmtId="0" fontId="25" fillId="0" borderId="12" xfId="0" applyFont="1" applyBorder="1"/>
    <xf numFmtId="0" fontId="51" fillId="0" borderId="0" xfId="0" applyFont="1" applyAlignment="1">
      <alignment horizontal="left"/>
    </xf>
    <xf numFmtId="0" fontId="66" fillId="13" borderId="12" xfId="0" applyFont="1" applyFill="1" applyBorder="1" applyAlignment="1">
      <alignment vertical="center" wrapText="1"/>
    </xf>
    <xf numFmtId="0" fontId="66" fillId="13" borderId="4" xfId="0" applyFont="1" applyFill="1" applyBorder="1" applyAlignment="1">
      <alignment horizontal="center" vertical="center" wrapText="1"/>
    </xf>
    <xf numFmtId="0" fontId="66" fillId="13" borderId="4" xfId="0" applyFont="1" applyFill="1" applyBorder="1" applyAlignment="1">
      <alignment horizontal="left" vertical="center" wrapText="1"/>
    </xf>
    <xf numFmtId="0" fontId="67" fillId="13" borderId="4" xfId="0" applyFont="1" applyFill="1" applyBorder="1" applyAlignment="1">
      <alignment vertical="center" wrapText="1"/>
    </xf>
    <xf numFmtId="14" fontId="58" fillId="4" borderId="4" xfId="0" applyNumberFormat="1" applyFont="1" applyFill="1" applyBorder="1"/>
    <xf numFmtId="3" fontId="32" fillId="4" borderId="4" xfId="0" applyNumberFormat="1" applyFont="1" applyFill="1" applyBorder="1" applyAlignment="1">
      <alignment horizontal="left"/>
    </xf>
    <xf numFmtId="0" fontId="32" fillId="4" borderId="4" xfId="0" applyFont="1" applyFill="1" applyBorder="1" applyAlignment="1">
      <alignment wrapText="1"/>
    </xf>
    <xf numFmtId="0" fontId="25" fillId="4" borderId="18" xfId="0" applyFont="1" applyFill="1" applyBorder="1"/>
    <xf numFmtId="0" fontId="25" fillId="4" borderId="19" xfId="0" applyFont="1" applyFill="1" applyBorder="1"/>
    <xf numFmtId="14" fontId="58" fillId="4" borderId="19" xfId="0" applyNumberFormat="1" applyFont="1" applyFill="1" applyBorder="1"/>
    <xf numFmtId="3" fontId="32" fillId="4" borderId="19" xfId="0" applyNumberFormat="1" applyFont="1" applyFill="1" applyBorder="1" applyAlignment="1">
      <alignment horizontal="left"/>
    </xf>
    <xf numFmtId="4" fontId="24" fillId="11" borderId="4" xfId="0" applyNumberFormat="1" applyFont="1" applyFill="1" applyBorder="1" applyAlignment="1"/>
    <xf numFmtId="3" fontId="69" fillId="0" borderId="20" xfId="0" applyNumberFormat="1" applyFont="1" applyFill="1" applyBorder="1"/>
    <xf numFmtId="0" fontId="19" fillId="0" borderId="0" xfId="0" applyFont="1"/>
    <xf numFmtId="0" fontId="42" fillId="0" borderId="21" xfId="0" applyFont="1" applyBorder="1"/>
    <xf numFmtId="0" fontId="42" fillId="0" borderId="20" xfId="0" applyFont="1" applyBorder="1"/>
    <xf numFmtId="0" fontId="25" fillId="0" borderId="20" xfId="0" applyFont="1" applyFill="1" applyBorder="1" applyAlignment="1">
      <alignment wrapText="1"/>
    </xf>
    <xf numFmtId="0" fontId="42" fillId="0" borderId="0" xfId="0" applyFont="1"/>
    <xf numFmtId="0" fontId="67" fillId="13" borderId="12" xfId="0" applyFont="1" applyFill="1" applyBorder="1" applyAlignment="1">
      <alignment vertical="center" wrapText="1"/>
    </xf>
    <xf numFmtId="0" fontId="67" fillId="13" borderId="4" xfId="0" applyFont="1" applyFill="1" applyBorder="1" applyAlignment="1">
      <alignment horizontal="center" vertical="center" wrapText="1"/>
    </xf>
    <xf numFmtId="0" fontId="67" fillId="13" borderId="4" xfId="0" applyFont="1" applyFill="1" applyBorder="1" applyAlignment="1">
      <alignment horizontal="left" vertical="center" wrapText="1"/>
    </xf>
    <xf numFmtId="4" fontId="70" fillId="13" borderId="4" xfId="0" applyNumberFormat="1" applyFont="1" applyFill="1" applyBorder="1"/>
    <xf numFmtId="4" fontId="70" fillId="13" borderId="1" xfId="0" applyNumberFormat="1" applyFont="1" applyFill="1" applyBorder="1"/>
    <xf numFmtId="0" fontId="55" fillId="4" borderId="4" xfId="0" applyFont="1" applyFill="1" applyBorder="1" applyAlignment="1">
      <alignment horizontal="left"/>
    </xf>
    <xf numFmtId="4" fontId="24" fillId="11" borderId="20" xfId="0" applyNumberFormat="1" applyFont="1" applyFill="1" applyBorder="1"/>
    <xf numFmtId="0" fontId="20" fillId="11" borderId="12" xfId="0" applyFont="1" applyFill="1" applyBorder="1" applyAlignment="1"/>
    <xf numFmtId="4" fontId="24" fillId="12" borderId="4" xfId="0" applyNumberFormat="1" applyFont="1" applyFill="1" applyBorder="1"/>
    <xf numFmtId="0" fontId="20" fillId="13" borderId="12" xfId="0" applyFont="1" applyFill="1" applyBorder="1" applyAlignment="1"/>
    <xf numFmtId="0" fontId="44" fillId="13" borderId="4" xfId="0" applyFont="1" applyFill="1" applyBorder="1" applyAlignment="1">
      <alignment horizontal="center"/>
    </xf>
    <xf numFmtId="0" fontId="20" fillId="0" borderId="12" xfId="0" applyFont="1" applyBorder="1" applyAlignment="1"/>
    <xf numFmtId="0" fontId="44" fillId="0" borderId="4" xfId="0" applyFont="1" applyBorder="1" applyAlignment="1">
      <alignment horizontal="center"/>
    </xf>
    <xf numFmtId="0" fontId="49" fillId="0" borderId="4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5" fillId="13" borderId="14" xfId="0" applyFont="1" applyFill="1" applyBorder="1" applyAlignment="1">
      <alignment vertical="center" wrapText="1"/>
    </xf>
    <xf numFmtId="0" fontId="45" fillId="13" borderId="8" xfId="0" applyFont="1" applyFill="1" applyBorder="1" applyAlignment="1">
      <alignment horizontal="center" vertical="center" wrapText="1"/>
    </xf>
    <xf numFmtId="0" fontId="45" fillId="13" borderId="8" xfId="0" applyFont="1" applyFill="1" applyBorder="1" applyAlignment="1">
      <alignment horizontal="left" vertical="center" wrapText="1"/>
    </xf>
    <xf numFmtId="0" fontId="45" fillId="13" borderId="8" xfId="0" applyFont="1" applyFill="1" applyBorder="1" applyAlignment="1">
      <alignment vertical="center" wrapText="1"/>
    </xf>
    <xf numFmtId="4" fontId="70" fillId="13" borderId="8" xfId="0" applyNumberFormat="1" applyFont="1" applyFill="1" applyBorder="1"/>
    <xf numFmtId="0" fontId="4" fillId="4" borderId="4" xfId="0" applyFont="1" applyFill="1" applyBorder="1"/>
    <xf numFmtId="0" fontId="4" fillId="4" borderId="3" xfId="0" applyFont="1" applyFill="1" applyBorder="1"/>
    <xf numFmtId="14" fontId="10" fillId="4" borderId="4" xfId="0" applyNumberFormat="1" applyFont="1" applyFill="1" applyBorder="1"/>
    <xf numFmtId="3" fontId="10" fillId="4" borderId="4" xfId="0" applyNumberFormat="1" applyFont="1" applyFill="1" applyBorder="1" applyAlignment="1">
      <alignment horizontal="left"/>
    </xf>
    <xf numFmtId="0" fontId="71" fillId="11" borderId="4" xfId="0" applyFont="1" applyFill="1" applyBorder="1" applyAlignment="1">
      <alignment horizontal="left"/>
    </xf>
    <xf numFmtId="0" fontId="48" fillId="11" borderId="4" xfId="0" applyFont="1" applyFill="1" applyBorder="1" applyAlignment="1">
      <alignment horizontal="left"/>
    </xf>
    <xf numFmtId="3" fontId="8" fillId="11" borderId="4" xfId="0" applyNumberFormat="1" applyFont="1" applyFill="1" applyBorder="1"/>
    <xf numFmtId="0" fontId="48" fillId="11" borderId="4" xfId="0" applyFont="1" applyFill="1" applyBorder="1" applyAlignment="1"/>
    <xf numFmtId="0" fontId="71" fillId="0" borderId="4" xfId="0" applyFont="1" applyFill="1" applyBorder="1" applyAlignment="1">
      <alignment horizontal="left"/>
    </xf>
    <xf numFmtId="0" fontId="48" fillId="0" borderId="4" xfId="0" applyFont="1" applyFill="1" applyBorder="1" applyAlignment="1">
      <alignment horizontal="left"/>
    </xf>
    <xf numFmtId="0" fontId="55" fillId="0" borderId="3" xfId="0" applyFont="1" applyFill="1" applyBorder="1"/>
    <xf numFmtId="0" fontId="63" fillId="11" borderId="4" xfId="0" applyFont="1" applyFill="1" applyBorder="1" applyAlignment="1">
      <alignment horizontal="center"/>
    </xf>
    <xf numFmtId="0" fontId="25" fillId="11" borderId="4" xfId="0" applyFont="1" applyFill="1" applyBorder="1"/>
    <xf numFmtId="3" fontId="25" fillId="11" borderId="4" xfId="0" applyNumberFormat="1" applyFont="1" applyFill="1" applyBorder="1"/>
    <xf numFmtId="0" fontId="49" fillId="11" borderId="4" xfId="0" applyFont="1" applyFill="1" applyBorder="1" applyAlignment="1"/>
    <xf numFmtId="0" fontId="0" fillId="7" borderId="4" xfId="0" applyFill="1" applyBorder="1"/>
    <xf numFmtId="14" fontId="61" fillId="4" borderId="4" xfId="0" applyNumberFormat="1" applyFont="1" applyFill="1" applyBorder="1"/>
    <xf numFmtId="0" fontId="0" fillId="4" borderId="4" xfId="0" applyFill="1" applyBorder="1"/>
    <xf numFmtId="0" fontId="61" fillId="7" borderId="4" xfId="0" applyFont="1" applyFill="1" applyBorder="1" applyAlignment="1">
      <alignment horizontal="left"/>
    </xf>
    <xf numFmtId="0" fontId="61" fillId="7" borderId="4" xfId="0" applyFont="1" applyFill="1" applyBorder="1" applyAlignment="1">
      <alignment wrapText="1"/>
    </xf>
    <xf numFmtId="0" fontId="61" fillId="0" borderId="0" xfId="0" applyFont="1"/>
    <xf numFmtId="0" fontId="61" fillId="0" borderId="0" xfId="0" applyFont="1" applyFill="1"/>
    <xf numFmtId="0" fontId="4" fillId="11" borderId="4" xfId="0" applyFont="1" applyFill="1" applyBorder="1"/>
    <xf numFmtId="0" fontId="19" fillId="13" borderId="12" xfId="0" applyFont="1" applyFill="1" applyBorder="1"/>
    <xf numFmtId="0" fontId="4" fillId="13" borderId="4" xfId="0" applyFont="1" applyFill="1" applyBorder="1"/>
    <xf numFmtId="0" fontId="24" fillId="13" borderId="3" xfId="0" applyFont="1" applyFill="1" applyBorder="1"/>
    <xf numFmtId="0" fontId="4" fillId="13" borderId="4" xfId="0" applyFont="1" applyFill="1" applyBorder="1" applyAlignment="1">
      <alignment horizontal="left"/>
    </xf>
    <xf numFmtId="0" fontId="4" fillId="13" borderId="4" xfId="0" applyFont="1" applyFill="1" applyBorder="1" applyAlignment="1">
      <alignment wrapText="1"/>
    </xf>
    <xf numFmtId="0" fontId="56" fillId="0" borderId="3" xfId="0" applyNumberFormat="1" applyFont="1" applyFill="1" applyBorder="1"/>
    <xf numFmtId="0" fontId="55" fillId="0" borderId="3" xfId="0" applyNumberFormat="1" applyFont="1" applyFill="1" applyBorder="1"/>
    <xf numFmtId="0" fontId="19" fillId="4" borderId="14" xfId="0" applyFont="1" applyFill="1" applyBorder="1"/>
    <xf numFmtId="0" fontId="4" fillId="4" borderId="8" xfId="0" applyFont="1" applyFill="1" applyBorder="1"/>
    <xf numFmtId="0" fontId="9" fillId="4" borderId="8" xfId="0" applyFont="1" applyFill="1" applyBorder="1" applyAlignment="1">
      <alignment horizontal="left" vertical="center"/>
    </xf>
    <xf numFmtId="0" fontId="25" fillId="4" borderId="24" xfId="0" applyFont="1" applyFill="1" applyBorder="1" applyAlignment="1">
      <alignment horizontal="left" vertical="center"/>
    </xf>
    <xf numFmtId="0" fontId="25" fillId="4" borderId="25" xfId="0" applyFont="1" applyFill="1" applyBorder="1" applyAlignment="1">
      <alignment horizontal="left" vertical="center"/>
    </xf>
    <xf numFmtId="49" fontId="48" fillId="5" borderId="4" xfId="0" applyNumberFormat="1" applyFont="1" applyFill="1" applyBorder="1" applyAlignment="1">
      <alignment horizontal="center" vertical="center" wrapText="1"/>
    </xf>
    <xf numFmtId="0" fontId="45" fillId="13" borderId="29" xfId="0" applyFont="1" applyFill="1" applyBorder="1" applyAlignment="1">
      <alignment vertical="center" wrapText="1"/>
    </xf>
    <xf numFmtId="0" fontId="45" fillId="13" borderId="5" xfId="0" applyFont="1" applyFill="1" applyBorder="1" applyAlignment="1">
      <alignment horizontal="center" vertical="center" wrapText="1"/>
    </xf>
    <xf numFmtId="0" fontId="45" fillId="13" borderId="5" xfId="0" applyFont="1" applyFill="1" applyBorder="1" applyAlignment="1">
      <alignment horizontal="left" vertical="center" wrapText="1"/>
    </xf>
    <xf numFmtId="0" fontId="45" fillId="13" borderId="30" xfId="0" applyFont="1" applyFill="1" applyBorder="1" applyAlignment="1">
      <alignment vertical="center" wrapText="1"/>
    </xf>
    <xf numFmtId="0" fontId="62" fillId="11" borderId="12" xfId="0" applyFont="1" applyFill="1" applyBorder="1" applyAlignment="1">
      <alignment horizontal="left"/>
    </xf>
    <xf numFmtId="0" fontId="47" fillId="0" borderId="12" xfId="0" applyFont="1" applyBorder="1" applyAlignment="1">
      <alignment horizontal="center"/>
    </xf>
    <xf numFmtId="3" fontId="24" fillId="11" borderId="4" xfId="0" applyNumberFormat="1" applyFont="1" applyFill="1" applyBorder="1"/>
    <xf numFmtId="0" fontId="62" fillId="0" borderId="12" xfId="0" applyFont="1" applyFill="1" applyBorder="1" applyAlignment="1">
      <alignment horizontal="left"/>
    </xf>
    <xf numFmtId="0" fontId="62" fillId="0" borderId="4" xfId="0" applyFont="1" applyFill="1" applyBorder="1" applyAlignment="1">
      <alignment horizontal="left"/>
    </xf>
    <xf numFmtId="0" fontId="62" fillId="5" borderId="12" xfId="0" applyFont="1" applyFill="1" applyBorder="1" applyAlignment="1">
      <alignment horizontal="left"/>
    </xf>
    <xf numFmtId="0" fontId="62" fillId="5" borderId="4" xfId="0" applyFont="1" applyFill="1" applyBorder="1" applyAlignment="1">
      <alignment horizontal="left"/>
    </xf>
    <xf numFmtId="0" fontId="49" fillId="5" borderId="4" xfId="0" applyFont="1" applyFill="1" applyBorder="1" applyAlignment="1">
      <alignment horizontal="center"/>
    </xf>
    <xf numFmtId="0" fontId="49" fillId="5" borderId="4" xfId="0" applyFont="1" applyFill="1" applyBorder="1" applyAlignment="1"/>
    <xf numFmtId="4" fontId="25" fillId="8" borderId="4" xfId="0" applyNumberFormat="1" applyFont="1" applyFill="1" applyBorder="1"/>
    <xf numFmtId="0" fontId="48" fillId="5" borderId="4" xfId="0" applyFont="1" applyFill="1" applyBorder="1" applyAlignment="1">
      <alignment horizontal="center"/>
    </xf>
    <xf numFmtId="4" fontId="24" fillId="8" borderId="4" xfId="0" applyNumberFormat="1" applyFont="1" applyFill="1" applyBorder="1"/>
    <xf numFmtId="0" fontId="0" fillId="0" borderId="31" xfId="0" applyBorder="1"/>
    <xf numFmtId="0" fontId="0" fillId="0" borderId="32" xfId="0" applyBorder="1"/>
    <xf numFmtId="0" fontId="25" fillId="0" borderId="32" xfId="0" applyFont="1" applyFill="1" applyBorder="1"/>
    <xf numFmtId="0" fontId="25" fillId="0" borderId="32" xfId="0" applyFont="1" applyBorder="1" applyAlignment="1">
      <alignment horizontal="left"/>
    </xf>
    <xf numFmtId="0" fontId="25" fillId="0" borderId="32" xfId="0" applyFont="1" applyBorder="1"/>
    <xf numFmtId="0" fontId="47" fillId="0" borderId="0" xfId="0" applyFont="1" applyBorder="1" applyAlignment="1">
      <alignment horizontal="center"/>
    </xf>
    <xf numFmtId="4" fontId="72" fillId="13" borderId="4" xfId="0" applyNumberFormat="1" applyFont="1" applyFill="1" applyBorder="1"/>
    <xf numFmtId="4" fontId="72" fillId="14" borderId="4" xfId="0" applyNumberFormat="1" applyFont="1" applyFill="1" applyBorder="1"/>
    <xf numFmtId="4" fontId="73" fillId="0" borderId="0" xfId="0" applyNumberFormat="1" applyFont="1"/>
    <xf numFmtId="4" fontId="9" fillId="0" borderId="0" xfId="0" applyNumberFormat="1" applyFont="1" applyFill="1" applyBorder="1"/>
    <xf numFmtId="4" fontId="73" fillId="0" borderId="0" xfId="0" applyNumberFormat="1" applyFont="1" applyFill="1"/>
    <xf numFmtId="4" fontId="30" fillId="7" borderId="4" xfId="0" applyNumberFormat="1" applyFont="1" applyFill="1" applyBorder="1"/>
    <xf numFmtId="4" fontId="34" fillId="6" borderId="4" xfId="0" applyNumberFormat="1" applyFont="1" applyFill="1" applyBorder="1"/>
    <xf numFmtId="4" fontId="30" fillId="0" borderId="4" xfId="0" applyNumberFormat="1" applyFont="1" applyBorder="1"/>
    <xf numFmtId="4" fontId="34" fillId="0" borderId="4" xfId="0" applyNumberFormat="1" applyFont="1" applyFill="1" applyBorder="1"/>
    <xf numFmtId="4" fontId="34" fillId="7" borderId="4" xfId="0" applyNumberFormat="1" applyFont="1" applyFill="1" applyBorder="1"/>
    <xf numFmtId="0" fontId="30" fillId="8" borderId="4" xfId="0" applyFont="1" applyFill="1" applyBorder="1"/>
    <xf numFmtId="4" fontId="39" fillId="6" borderId="4" xfId="0" applyNumberFormat="1" applyFont="1" applyFill="1" applyBorder="1"/>
    <xf numFmtId="4" fontId="39" fillId="7" borderId="4" xfId="0" applyNumberFormat="1" applyFont="1" applyFill="1" applyBorder="1"/>
    <xf numFmtId="4" fontId="39" fillId="8" borderId="4" xfId="0" applyNumberFormat="1" applyFont="1" applyFill="1" applyBorder="1"/>
    <xf numFmtId="4" fontId="39" fillId="0" borderId="4" xfId="0" applyNumberFormat="1" applyFont="1" applyFill="1" applyBorder="1"/>
    <xf numFmtId="4" fontId="39" fillId="0" borderId="0" xfId="0" applyNumberFormat="1" applyFont="1" applyFill="1" applyBorder="1"/>
    <xf numFmtId="0" fontId="0" fillId="0" borderId="4" xfId="0" applyBorder="1" applyAlignment="1">
      <alignment horizontal="left"/>
    </xf>
    <xf numFmtId="4" fontId="75" fillId="0" borderId="0" xfId="0" applyNumberFormat="1" applyFont="1" applyFill="1" applyBorder="1"/>
    <xf numFmtId="4" fontId="76" fillId="0" borderId="0" xfId="0" applyNumberFormat="1" applyFont="1" applyFill="1" applyBorder="1"/>
    <xf numFmtId="0" fontId="9" fillId="2" borderId="4" xfId="0" applyFont="1" applyFill="1" applyBorder="1"/>
    <xf numFmtId="0" fontId="43" fillId="12" borderId="4" xfId="0" applyFont="1" applyFill="1" applyBorder="1" applyAlignment="1">
      <alignment horizontal="left"/>
    </xf>
    <xf numFmtId="4" fontId="24" fillId="12" borderId="32" xfId="0" applyNumberFormat="1" applyFont="1" applyFill="1" applyBorder="1"/>
    <xf numFmtId="4" fontId="24" fillId="14" borderId="4" xfId="0" applyNumberFormat="1" applyFont="1" applyFill="1" applyBorder="1" applyAlignment="1"/>
    <xf numFmtId="4" fontId="24" fillId="14" borderId="4" xfId="0" applyNumberFormat="1" applyFont="1" applyFill="1" applyBorder="1" applyAlignment="1">
      <alignment wrapText="1"/>
    </xf>
    <xf numFmtId="0" fontId="4" fillId="7" borderId="4" xfId="0" applyFont="1" applyFill="1" applyBorder="1"/>
    <xf numFmtId="4" fontId="72" fillId="14" borderId="1" xfId="0" applyNumberFormat="1" applyFont="1" applyFill="1" applyBorder="1"/>
    <xf numFmtId="0" fontId="9" fillId="0" borderId="4" xfId="0" applyFont="1" applyBorder="1"/>
    <xf numFmtId="3" fontId="14" fillId="7" borderId="4" xfId="0" applyNumberFormat="1" applyFont="1" applyFill="1" applyBorder="1" applyAlignment="1">
      <alignment horizontal="left"/>
    </xf>
    <xf numFmtId="0" fontId="45" fillId="7" borderId="4" xfId="0" applyFont="1" applyFill="1" applyBorder="1" applyAlignment="1">
      <alignment vertical="center" wrapText="1"/>
    </xf>
    <xf numFmtId="0" fontId="45" fillId="7" borderId="4" xfId="0" applyFont="1" applyFill="1" applyBorder="1" applyAlignment="1">
      <alignment horizontal="center" vertical="center" wrapText="1"/>
    </xf>
    <xf numFmtId="0" fontId="45" fillId="7" borderId="4" xfId="0" applyFont="1" applyFill="1" applyBorder="1" applyAlignment="1">
      <alignment horizontal="left" vertical="center" wrapText="1"/>
    </xf>
    <xf numFmtId="14" fontId="59" fillId="7" borderId="4" xfId="0" applyNumberFormat="1" applyFont="1" applyFill="1" applyBorder="1"/>
    <xf numFmtId="0" fontId="54" fillId="11" borderId="4" xfId="0" applyFont="1" applyFill="1" applyBorder="1" applyAlignment="1"/>
    <xf numFmtId="4" fontId="46" fillId="13" borderId="32" xfId="0" applyNumberFormat="1" applyFont="1" applyFill="1" applyBorder="1"/>
    <xf numFmtId="0" fontId="62" fillId="0" borderId="0" xfId="0" applyFont="1" applyFill="1" applyBorder="1" applyAlignment="1">
      <alignment horizontal="left"/>
    </xf>
    <xf numFmtId="3" fontId="8" fillId="0" borderId="0" xfId="0" applyNumberFormat="1" applyFont="1" applyFill="1" applyBorder="1"/>
    <xf numFmtId="3" fontId="8" fillId="11" borderId="34" xfId="0" applyNumberFormat="1" applyFont="1" applyFill="1" applyBorder="1"/>
    <xf numFmtId="3" fontId="48" fillId="13" borderId="4" xfId="0" applyNumberFormat="1" applyFont="1" applyFill="1" applyBorder="1"/>
    <xf numFmtId="3" fontId="76" fillId="0" borderId="0" xfId="0" applyNumberFormat="1" applyFont="1" applyFill="1" applyBorder="1"/>
    <xf numFmtId="3" fontId="0" fillId="0" borderId="0" xfId="0" applyNumberFormat="1"/>
    <xf numFmtId="3" fontId="21" fillId="0" borderId="0" xfId="0" applyNumberFormat="1" applyFont="1"/>
    <xf numFmtId="0" fontId="0" fillId="0" borderId="39" xfId="0" applyBorder="1"/>
    <xf numFmtId="3" fontId="17" fillId="11" borderId="4" xfId="0" applyNumberFormat="1" applyFont="1" applyFill="1" applyBorder="1"/>
    <xf numFmtId="0" fontId="78" fillId="0" borderId="0" xfId="0" applyFont="1" applyFill="1"/>
    <xf numFmtId="0" fontId="30" fillId="0" borderId="4" xfId="0" applyFont="1" applyFill="1" applyBorder="1" applyAlignment="1">
      <alignment horizontal="left"/>
    </xf>
    <xf numFmtId="0" fontId="30" fillId="0" borderId="4" xfId="0" applyFont="1" applyBorder="1" applyAlignment="1">
      <alignment horizontal="left"/>
    </xf>
    <xf numFmtId="0" fontId="36" fillId="0" borderId="4" xfId="0" applyFont="1" applyBorder="1"/>
    <xf numFmtId="4" fontId="36" fillId="0" borderId="0" xfId="0" applyNumberFormat="1" applyFont="1"/>
    <xf numFmtId="4" fontId="30" fillId="0" borderId="0" xfId="0" applyNumberFormat="1" applyFont="1" applyFill="1" applyBorder="1"/>
    <xf numFmtId="4" fontId="30" fillId="8" borderId="4" xfId="0" applyNumberFormat="1" applyFont="1" applyFill="1" applyBorder="1"/>
    <xf numFmtId="4" fontId="36" fillId="0" borderId="0" xfId="0" applyNumberFormat="1" applyFont="1" applyFill="1" applyBorder="1"/>
    <xf numFmtId="4" fontId="24" fillId="14" borderId="3" xfId="0" applyNumberFormat="1" applyFont="1" applyFill="1" applyBorder="1" applyAlignment="1"/>
    <xf numFmtId="3" fontId="24" fillId="2" borderId="4" xfId="0" applyNumberFormat="1" applyFont="1" applyFill="1" applyBorder="1" applyAlignment="1">
      <alignment horizontal="left"/>
    </xf>
    <xf numFmtId="4" fontId="24" fillId="0" borderId="4" xfId="0" applyNumberFormat="1" applyFont="1" applyBorder="1"/>
    <xf numFmtId="0" fontId="39" fillId="0" borderId="4" xfId="0" applyFont="1" applyBorder="1"/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center" wrapText="1"/>
    </xf>
    <xf numFmtId="4" fontId="24" fillId="0" borderId="0" xfId="0" applyNumberFormat="1" applyFont="1" applyFill="1" applyBorder="1" applyAlignment="1">
      <alignment vertical="center" wrapText="1"/>
    </xf>
    <xf numFmtId="0" fontId="25" fillId="4" borderId="8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wrapText="1"/>
    </xf>
    <xf numFmtId="2" fontId="25" fillId="4" borderId="4" xfId="0" applyNumberFormat="1" applyFont="1" applyFill="1" applyBorder="1"/>
    <xf numFmtId="3" fontId="25" fillId="4" borderId="4" xfId="0" applyNumberFormat="1" applyFont="1" applyFill="1" applyBorder="1" applyAlignment="1">
      <alignment horizontal="left"/>
    </xf>
    <xf numFmtId="3" fontId="17" fillId="12" borderId="4" xfId="0" applyNumberFormat="1" applyFont="1" applyFill="1" applyBorder="1"/>
    <xf numFmtId="0" fontId="56" fillId="11" borderId="31" xfId="0" applyFont="1" applyFill="1" applyBorder="1" applyAlignment="1">
      <alignment horizontal="center"/>
    </xf>
    <xf numFmtId="0" fontId="56" fillId="13" borderId="12" xfId="0" applyFont="1" applyFill="1" applyBorder="1" applyAlignment="1">
      <alignment horizontal="center"/>
    </xf>
    <xf numFmtId="0" fontId="56" fillId="0" borderId="12" xfId="0" applyFont="1" applyBorder="1" applyAlignment="1">
      <alignment horizontal="center"/>
    </xf>
    <xf numFmtId="0" fontId="56" fillId="11" borderId="12" xfId="0" applyFont="1" applyFill="1" applyBorder="1" applyAlignment="1">
      <alignment horizontal="center"/>
    </xf>
    <xf numFmtId="0" fontId="56" fillId="4" borderId="31" xfId="0" applyFont="1" applyFill="1" applyBorder="1" applyAlignment="1">
      <alignment horizontal="center"/>
    </xf>
    <xf numFmtId="0" fontId="56" fillId="0" borderId="12" xfId="0" applyFont="1" applyFill="1" applyBorder="1" applyAlignment="1">
      <alignment horizontal="center"/>
    </xf>
    <xf numFmtId="0" fontId="56" fillId="4" borderId="12" xfId="0" applyFont="1" applyFill="1" applyBorder="1" applyAlignment="1">
      <alignment horizontal="center"/>
    </xf>
    <xf numFmtId="0" fontId="56" fillId="11" borderId="35" xfId="0" applyFont="1" applyFill="1" applyBorder="1" applyAlignment="1">
      <alignment horizontal="center"/>
    </xf>
    <xf numFmtId="0" fontId="24" fillId="11" borderId="32" xfId="0" applyFont="1" applyFill="1" applyBorder="1" applyAlignment="1">
      <alignment horizontal="center"/>
    </xf>
    <xf numFmtId="0" fontId="24" fillId="11" borderId="7" xfId="0" applyFont="1" applyFill="1" applyBorder="1" applyAlignment="1">
      <alignment horizontal="center"/>
    </xf>
    <xf numFmtId="3" fontId="24" fillId="11" borderId="1" xfId="0" applyNumberFormat="1" applyFont="1" applyFill="1" applyBorder="1" applyAlignment="1"/>
    <xf numFmtId="3" fontId="24" fillId="12" borderId="1" xfId="0" applyNumberFormat="1" applyFont="1" applyFill="1" applyBorder="1" applyAlignment="1"/>
    <xf numFmtId="3" fontId="24" fillId="12" borderId="4" xfId="0" applyNumberFormat="1" applyFont="1" applyFill="1" applyBorder="1" applyAlignment="1"/>
    <xf numFmtId="0" fontId="56" fillId="13" borderId="4" xfId="0" applyFont="1" applyFill="1" applyBorder="1" applyAlignment="1">
      <alignment horizontal="center"/>
    </xf>
    <xf numFmtId="0" fontId="25" fillId="13" borderId="4" xfId="0" applyFont="1" applyFill="1" applyBorder="1" applyAlignment="1">
      <alignment horizontal="center"/>
    </xf>
    <xf numFmtId="0" fontId="79" fillId="13" borderId="4" xfId="0" applyFont="1" applyFill="1" applyBorder="1"/>
    <xf numFmtId="0" fontId="24" fillId="13" borderId="4" xfId="0" applyFont="1" applyFill="1" applyBorder="1" applyAlignment="1"/>
    <xf numFmtId="3" fontId="24" fillId="13" borderId="4" xfId="0" applyNumberFormat="1" applyFont="1" applyFill="1" applyBorder="1"/>
    <xf numFmtId="3" fontId="25" fillId="13" borderId="1" xfId="0" applyNumberFormat="1" applyFont="1" applyFill="1" applyBorder="1"/>
    <xf numFmtId="3" fontId="25" fillId="15" borderId="4" xfId="0" applyNumberFormat="1" applyFont="1" applyFill="1" applyBorder="1"/>
    <xf numFmtId="3" fontId="25" fillId="13" borderId="4" xfId="0" applyNumberFormat="1" applyFont="1" applyFill="1" applyBorder="1"/>
    <xf numFmtId="0" fontId="56" fillId="0" borderId="4" xfId="0" applyFont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79" fillId="0" borderId="4" xfId="0" applyFont="1" applyBorder="1"/>
    <xf numFmtId="0" fontId="12" fillId="0" borderId="4" xfId="0" applyFont="1" applyFill="1" applyBorder="1" applyAlignment="1">
      <alignment horizontal="left"/>
    </xf>
    <xf numFmtId="3" fontId="24" fillId="0" borderId="4" xfId="0" applyNumberFormat="1" applyFont="1" applyFill="1" applyBorder="1"/>
    <xf numFmtId="3" fontId="24" fillId="0" borderId="1" xfId="0" applyNumberFormat="1" applyFont="1" applyFill="1" applyBorder="1"/>
    <xf numFmtId="3" fontId="24" fillId="0" borderId="4" xfId="0" applyNumberFormat="1" applyFont="1" applyFill="1" applyBorder="1" applyAlignment="1">
      <alignment horizontal="left" wrapText="1"/>
    </xf>
    <xf numFmtId="0" fontId="79" fillId="0" borderId="4" xfId="0" applyFont="1" applyFill="1" applyBorder="1" applyAlignment="1">
      <alignment horizontal="left"/>
    </xf>
    <xf numFmtId="3" fontId="25" fillId="0" borderId="1" xfId="0" applyNumberFormat="1" applyFont="1" applyFill="1" applyBorder="1"/>
    <xf numFmtId="0" fontId="80" fillId="0" borderId="4" xfId="0" applyFont="1" applyFill="1" applyBorder="1" applyAlignment="1">
      <alignment horizontal="left"/>
    </xf>
    <xf numFmtId="3" fontId="28" fillId="0" borderId="4" xfId="0" applyNumberFormat="1" applyFont="1" applyFill="1" applyBorder="1"/>
    <xf numFmtId="3" fontId="28" fillId="0" borderId="1" xfId="0" applyNumberFormat="1" applyFont="1" applyFill="1" applyBorder="1"/>
    <xf numFmtId="3" fontId="25" fillId="0" borderId="23" xfId="0" applyNumberFormat="1" applyFont="1" applyFill="1" applyBorder="1"/>
    <xf numFmtId="0" fontId="81" fillId="0" borderId="4" xfId="0" applyFont="1" applyFill="1" applyBorder="1" applyAlignment="1">
      <alignment horizontal="left"/>
    </xf>
    <xf numFmtId="3" fontId="82" fillId="0" borderId="4" xfId="0" applyNumberFormat="1" applyFont="1" applyFill="1" applyBorder="1"/>
    <xf numFmtId="3" fontId="82" fillId="0" borderId="1" xfId="0" applyNumberFormat="1" applyFont="1" applyFill="1" applyBorder="1"/>
    <xf numFmtId="0" fontId="12" fillId="0" borderId="4" xfId="0" applyFont="1" applyBorder="1" applyAlignment="1">
      <alignment horizontal="left"/>
    </xf>
    <xf numFmtId="0" fontId="79" fillId="0" borderId="4" xfId="0" applyFont="1" applyBorder="1" applyAlignment="1">
      <alignment horizontal="left"/>
    </xf>
    <xf numFmtId="3" fontId="25" fillId="0" borderId="7" xfId="0" applyNumberFormat="1" applyFont="1" applyFill="1" applyBorder="1"/>
    <xf numFmtId="14" fontId="79" fillId="0" borderId="4" xfId="0" applyNumberFormat="1" applyFont="1" applyBorder="1"/>
    <xf numFmtId="0" fontId="39" fillId="13" borderId="4" xfId="0" applyFont="1" applyFill="1" applyBorder="1"/>
    <xf numFmtId="3" fontId="24" fillId="13" borderId="1" xfId="0" applyNumberFormat="1" applyFont="1" applyFill="1" applyBorder="1"/>
    <xf numFmtId="3" fontId="24" fillId="15" borderId="4" xfId="0" applyNumberFormat="1" applyFont="1" applyFill="1" applyBorder="1"/>
    <xf numFmtId="0" fontId="79" fillId="0" borderId="8" xfId="0" applyFont="1" applyBorder="1" applyAlignment="1">
      <alignment horizontal="left"/>
    </xf>
    <xf numFmtId="3" fontId="25" fillId="0" borderId="8" xfId="0" applyNumberFormat="1" applyFont="1" applyFill="1" applyBorder="1"/>
    <xf numFmtId="0" fontId="81" fillId="0" borderId="4" xfId="0" applyFont="1" applyBorder="1" applyAlignment="1">
      <alignment horizontal="left"/>
    </xf>
    <xf numFmtId="0" fontId="24" fillId="0" borderId="1" xfId="0" applyFont="1" applyBorder="1"/>
    <xf numFmtId="0" fontId="56" fillId="0" borderId="3" xfId="0" applyFont="1" applyBorder="1" applyAlignment="1">
      <alignment horizontal="center"/>
    </xf>
    <xf numFmtId="14" fontId="79" fillId="0" borderId="1" xfId="0" applyNumberFormat="1" applyFont="1" applyBorder="1"/>
    <xf numFmtId="0" fontId="79" fillId="0" borderId="1" xfId="0" applyFont="1" applyBorder="1" applyAlignment="1">
      <alignment horizontal="left"/>
    </xf>
    <xf numFmtId="3" fontId="25" fillId="0" borderId="2" xfId="0" applyNumberFormat="1" applyFont="1" applyFill="1" applyBorder="1"/>
    <xf numFmtId="0" fontId="25" fillId="0" borderId="1" xfId="0" applyFont="1" applyBorder="1"/>
    <xf numFmtId="0" fontId="56" fillId="11" borderId="3" xfId="0" applyFont="1" applyFill="1" applyBorder="1" applyAlignment="1">
      <alignment horizontal="center"/>
    </xf>
    <xf numFmtId="0" fontId="24" fillId="11" borderId="4" xfId="0" applyFont="1" applyFill="1" applyBorder="1" applyAlignment="1">
      <alignment horizontal="center"/>
    </xf>
    <xf numFmtId="0" fontId="24" fillId="11" borderId="1" xfId="0" applyFont="1" applyFill="1" applyBorder="1" applyAlignment="1">
      <alignment horizontal="center"/>
    </xf>
    <xf numFmtId="0" fontId="24" fillId="11" borderId="1" xfId="0" applyFont="1" applyFill="1" applyBorder="1" applyAlignment="1"/>
    <xf numFmtId="0" fontId="24" fillId="11" borderId="2" xfId="0" applyFont="1" applyFill="1" applyBorder="1" applyAlignment="1"/>
    <xf numFmtId="0" fontId="39" fillId="0" borderId="12" xfId="0" applyFont="1" applyBorder="1"/>
    <xf numFmtId="0" fontId="79" fillId="0" borderId="4" xfId="0" applyFont="1" applyFill="1" applyBorder="1" applyAlignment="1">
      <alignment horizontal="center"/>
    </xf>
    <xf numFmtId="3" fontId="24" fillId="0" borderId="1" xfId="0" applyNumberFormat="1" applyFont="1" applyBorder="1"/>
    <xf numFmtId="3" fontId="25" fillId="0" borderId="1" xfId="0" applyNumberFormat="1" applyFont="1" applyBorder="1"/>
    <xf numFmtId="3" fontId="24" fillId="0" borderId="4" xfId="0" applyNumberFormat="1" applyFont="1" applyBorder="1"/>
    <xf numFmtId="3" fontId="25" fillId="0" borderId="4" xfId="0" applyNumberFormat="1" applyFont="1" applyBorder="1"/>
    <xf numFmtId="0" fontId="83" fillId="0" borderId="4" xfId="0" applyFont="1" applyFill="1" applyBorder="1" applyAlignment="1">
      <alignment horizontal="left"/>
    </xf>
    <xf numFmtId="3" fontId="84" fillId="0" borderId="4" xfId="0" applyNumberFormat="1" applyFont="1" applyFill="1" applyBorder="1"/>
    <xf numFmtId="0" fontId="85" fillId="0" borderId="4" xfId="0" applyFont="1" applyFill="1" applyBorder="1" applyAlignment="1">
      <alignment horizontal="left"/>
    </xf>
    <xf numFmtId="3" fontId="86" fillId="0" borderId="4" xfId="0" applyNumberFormat="1" applyFont="1" applyFill="1" applyBorder="1"/>
    <xf numFmtId="3" fontId="86" fillId="0" borderId="1" xfId="0" applyNumberFormat="1" applyFont="1" applyBorder="1"/>
    <xf numFmtId="3" fontId="86" fillId="0" borderId="1" xfId="0" applyNumberFormat="1" applyFont="1" applyFill="1" applyBorder="1"/>
    <xf numFmtId="3" fontId="86" fillId="0" borderId="4" xfId="0" applyNumberFormat="1" applyFont="1" applyBorder="1"/>
    <xf numFmtId="0" fontId="39" fillId="0" borderId="14" xfId="0" applyFont="1" applyBorder="1"/>
    <xf numFmtId="0" fontId="39" fillId="0" borderId="8" xfId="0" applyFont="1" applyBorder="1"/>
    <xf numFmtId="0" fontId="79" fillId="0" borderId="8" xfId="0" applyFont="1" applyFill="1" applyBorder="1" applyAlignment="1">
      <alignment horizontal="center"/>
    </xf>
    <xf numFmtId="3" fontId="25" fillId="0" borderId="23" xfId="0" applyNumberFormat="1" applyFont="1" applyBorder="1"/>
    <xf numFmtId="0" fontId="83" fillId="0" borderId="8" xfId="0" applyFont="1" applyFill="1" applyBorder="1" applyAlignment="1">
      <alignment horizontal="left"/>
    </xf>
    <xf numFmtId="3" fontId="84" fillId="0" borderId="8" xfId="0" applyNumberFormat="1" applyFont="1" applyFill="1" applyBorder="1"/>
    <xf numFmtId="3" fontId="84" fillId="0" borderId="23" xfId="0" applyNumberFormat="1" applyFont="1" applyFill="1" applyBorder="1"/>
    <xf numFmtId="0" fontId="12" fillId="0" borderId="8" xfId="0" applyFont="1" applyBorder="1" applyAlignment="1">
      <alignment horizontal="left"/>
    </xf>
    <xf numFmtId="3" fontId="24" fillId="0" borderId="8" xfId="0" applyNumberFormat="1" applyFont="1" applyFill="1" applyBorder="1"/>
    <xf numFmtId="0" fontId="83" fillId="0" borderId="8" xfId="0" applyFont="1" applyBorder="1" applyAlignment="1">
      <alignment horizontal="left"/>
    </xf>
    <xf numFmtId="0" fontId="83" fillId="0" borderId="4" xfId="0" applyFont="1" applyBorder="1" applyAlignment="1">
      <alignment horizontal="left"/>
    </xf>
    <xf numFmtId="0" fontId="85" fillId="0" borderId="4" xfId="0" applyFont="1" applyBorder="1" applyAlignment="1">
      <alignment horizontal="left"/>
    </xf>
    <xf numFmtId="3" fontId="86" fillId="0" borderId="23" xfId="0" applyNumberFormat="1" applyFont="1" applyBorder="1"/>
    <xf numFmtId="3" fontId="86" fillId="0" borderId="8" xfId="0" applyNumberFormat="1" applyFont="1" applyFill="1" applyBorder="1"/>
    <xf numFmtId="0" fontId="87" fillId="0" borderId="4" xfId="0" applyFont="1" applyFill="1" applyBorder="1" applyAlignment="1">
      <alignment horizontal="center"/>
    </xf>
    <xf numFmtId="0" fontId="88" fillId="0" borderId="8" xfId="0" applyFont="1" applyBorder="1" applyAlignment="1">
      <alignment horizontal="left"/>
    </xf>
    <xf numFmtId="3" fontId="89" fillId="0" borderId="4" xfId="0" applyNumberFormat="1" applyFont="1" applyFill="1" applyBorder="1"/>
    <xf numFmtId="3" fontId="90" fillId="0" borderId="8" xfId="0" applyNumberFormat="1" applyFont="1" applyFill="1" applyBorder="1"/>
    <xf numFmtId="3" fontId="91" fillId="0" borderId="23" xfId="0" applyNumberFormat="1" applyFont="1" applyBorder="1"/>
    <xf numFmtId="3" fontId="91" fillId="0" borderId="4" xfId="0" applyNumberFormat="1" applyFont="1" applyBorder="1"/>
    <xf numFmtId="3" fontId="25" fillId="0" borderId="25" xfId="0" applyNumberFormat="1" applyFont="1" applyFill="1" applyBorder="1"/>
    <xf numFmtId="0" fontId="39" fillId="13" borderId="12" xfId="0" applyFont="1" applyFill="1" applyBorder="1"/>
    <xf numFmtId="14" fontId="79" fillId="13" borderId="4" xfId="0" applyNumberFormat="1" applyFont="1" applyFill="1" applyBorder="1" applyAlignment="1">
      <alignment horizontal="center"/>
    </xf>
    <xf numFmtId="14" fontId="79" fillId="0" borderId="4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left"/>
    </xf>
    <xf numFmtId="0" fontId="92" fillId="13" borderId="12" xfId="0" applyFont="1" applyFill="1" applyBorder="1"/>
    <xf numFmtId="0" fontId="25" fillId="13" borderId="4" xfId="0" applyFont="1" applyFill="1" applyBorder="1"/>
    <xf numFmtId="0" fontId="92" fillId="13" borderId="4" xfId="0" applyFont="1" applyFill="1" applyBorder="1"/>
    <xf numFmtId="0" fontId="39" fillId="0" borderId="12" xfId="0" applyFont="1" applyFill="1" applyBorder="1"/>
    <xf numFmtId="0" fontId="56" fillId="4" borderId="35" xfId="0" applyFont="1" applyFill="1" applyBorder="1" applyAlignment="1">
      <alignment horizontal="center"/>
    </xf>
    <xf numFmtId="0" fontId="24" fillId="4" borderId="32" xfId="0" applyFont="1" applyFill="1" applyBorder="1" applyAlignment="1">
      <alignment horizontal="center"/>
    </xf>
    <xf numFmtId="0" fontId="24" fillId="4" borderId="7" xfId="0" applyFont="1" applyFill="1" applyBorder="1" applyAlignment="1">
      <alignment horizontal="center"/>
    </xf>
    <xf numFmtId="3" fontId="24" fillId="4" borderId="38" xfId="0" applyNumberFormat="1" applyFont="1" applyFill="1" applyBorder="1" applyAlignment="1"/>
    <xf numFmtId="3" fontId="24" fillId="4" borderId="4" xfId="0" applyNumberFormat="1" applyFont="1" applyFill="1" applyBorder="1" applyAlignment="1"/>
    <xf numFmtId="0" fontId="56" fillId="0" borderId="4" xfId="0" applyFont="1" applyFill="1" applyBorder="1" applyAlignment="1">
      <alignment horizontal="center"/>
    </xf>
    <xf numFmtId="3" fontId="79" fillId="0" borderId="4" xfId="0" applyNumberFormat="1" applyFont="1" applyBorder="1" applyAlignment="1">
      <alignment horizontal="left"/>
    </xf>
    <xf numFmtId="0" fontId="56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/>
    </xf>
    <xf numFmtId="0" fontId="24" fillId="4" borderId="1" xfId="0" applyFont="1" applyFill="1" applyBorder="1" applyAlignment="1"/>
    <xf numFmtId="0" fontId="24" fillId="4" borderId="2" xfId="0" applyFont="1" applyFill="1" applyBorder="1" applyAlignment="1"/>
    <xf numFmtId="0" fontId="24" fillId="4" borderId="4" xfId="0" applyFont="1" applyFill="1" applyBorder="1" applyAlignment="1"/>
    <xf numFmtId="0" fontId="39" fillId="0" borderId="21" xfId="0" applyFont="1" applyBorder="1"/>
    <xf numFmtId="0" fontId="39" fillId="0" borderId="20" xfId="0" applyFont="1" applyBorder="1"/>
    <xf numFmtId="3" fontId="30" fillId="0" borderId="4" xfId="0" applyNumberFormat="1" applyFont="1" applyBorder="1"/>
    <xf numFmtId="0" fontId="32" fillId="0" borderId="20" xfId="0" applyFont="1" applyFill="1" applyBorder="1"/>
    <xf numFmtId="3" fontId="25" fillId="0" borderId="20" xfId="0" applyNumberFormat="1" applyFont="1" applyFill="1" applyBorder="1" applyAlignment="1">
      <alignment horizontal="left"/>
    </xf>
    <xf numFmtId="0" fontId="45" fillId="0" borderId="14" xfId="0" applyFont="1" applyFill="1" applyBorder="1" applyAlignment="1">
      <alignment vertical="center" wrapText="1"/>
    </xf>
    <xf numFmtId="0" fontId="45" fillId="0" borderId="8" xfId="0" applyFont="1" applyFill="1" applyBorder="1" applyAlignment="1">
      <alignment horizontal="center" vertical="center" wrapText="1"/>
    </xf>
    <xf numFmtId="0" fontId="45" fillId="0" borderId="8" xfId="0" applyFont="1" applyFill="1" applyBorder="1" applyAlignment="1">
      <alignment horizontal="left" vertical="center" wrapText="1"/>
    </xf>
    <xf numFmtId="0" fontId="52" fillId="0" borderId="8" xfId="0" applyFont="1" applyFill="1" applyBorder="1" applyAlignment="1">
      <alignment horizontal="left" vertical="center" wrapText="1"/>
    </xf>
    <xf numFmtId="0" fontId="52" fillId="0" borderId="8" xfId="0" applyFont="1" applyFill="1" applyBorder="1" applyAlignment="1">
      <alignment vertical="center" wrapText="1"/>
    </xf>
    <xf numFmtId="3" fontId="0" fillId="0" borderId="4" xfId="0" applyNumberFormat="1" applyBorder="1"/>
    <xf numFmtId="4" fontId="24" fillId="6" borderId="4" xfId="0" applyNumberFormat="1" applyFont="1" applyFill="1" applyBorder="1"/>
    <xf numFmtId="0" fontId="24" fillId="9" borderId="1" xfId="0" applyFont="1" applyFill="1" applyBorder="1"/>
    <xf numFmtId="4" fontId="56" fillId="2" borderId="4" xfId="0" applyNumberFormat="1" applyFont="1" applyFill="1" applyBorder="1"/>
    <xf numFmtId="4" fontId="24" fillId="0" borderId="0" xfId="0" applyNumberFormat="1" applyFont="1" applyFill="1" applyBorder="1" applyAlignment="1">
      <alignment wrapText="1"/>
    </xf>
    <xf numFmtId="4" fontId="24" fillId="7" borderId="4" xfId="0" applyNumberFormat="1" applyFont="1" applyFill="1" applyBorder="1" applyAlignment="1">
      <alignment vertical="center" wrapText="1"/>
    </xf>
    <xf numFmtId="4" fontId="25" fillId="5" borderId="1" xfId="0" applyNumberFormat="1" applyFont="1" applyFill="1" applyBorder="1"/>
    <xf numFmtId="3" fontId="40" fillId="0" borderId="0" xfId="0" applyNumberFormat="1" applyFont="1" applyFill="1" applyBorder="1" applyAlignment="1">
      <alignment wrapText="1"/>
    </xf>
    <xf numFmtId="4" fontId="25" fillId="0" borderId="8" xfId="0" applyNumberFormat="1" applyFont="1" applyFill="1" applyBorder="1"/>
    <xf numFmtId="4" fontId="25" fillId="0" borderId="8" xfId="0" applyNumberFormat="1" applyFont="1" applyFill="1" applyBorder="1" applyAlignment="1">
      <alignment wrapText="1"/>
    </xf>
    <xf numFmtId="4" fontId="9" fillId="0" borderId="4" xfId="0" applyNumberFormat="1" applyFont="1" applyFill="1" applyBorder="1" applyAlignment="1">
      <alignment wrapText="1"/>
    </xf>
    <xf numFmtId="4" fontId="36" fillId="0" borderId="0" xfId="0" applyNumberFormat="1" applyFont="1" applyFill="1"/>
    <xf numFmtId="4" fontId="36" fillId="0" borderId="4" xfId="0" applyNumberFormat="1" applyFont="1" applyFill="1" applyBorder="1"/>
    <xf numFmtId="0" fontId="9" fillId="0" borderId="4" xfId="0" applyFont="1" applyFill="1" applyBorder="1" applyAlignment="1">
      <alignment horizontal="left"/>
    </xf>
    <xf numFmtId="4" fontId="35" fillId="0" borderId="4" xfId="0" applyNumberFormat="1" applyFont="1" applyFill="1" applyBorder="1"/>
    <xf numFmtId="0" fontId="25" fillId="0" borderId="4" xfId="0" applyFont="1" applyFill="1" applyBorder="1" applyAlignment="1">
      <alignment horizontal="left" wrapText="1"/>
    </xf>
    <xf numFmtId="4" fontId="25" fillId="6" borderId="4" xfId="0" applyNumberFormat="1" applyFont="1" applyFill="1" applyBorder="1"/>
    <xf numFmtId="4" fontId="17" fillId="0" borderId="0" xfId="0" applyNumberFormat="1" applyFont="1" applyFill="1" applyBorder="1"/>
    <xf numFmtId="4" fontId="17" fillId="0" borderId="0" xfId="0" applyNumberFormat="1" applyFont="1" applyFill="1" applyBorder="1" applyAlignment="1">
      <alignment wrapText="1"/>
    </xf>
    <xf numFmtId="4" fontId="25" fillId="6" borderId="4" xfId="0" applyNumberFormat="1" applyFont="1" applyFill="1" applyBorder="1" applyAlignment="1">
      <alignment horizontal="right"/>
    </xf>
    <xf numFmtId="4" fontId="25" fillId="7" borderId="4" xfId="0" applyNumberFormat="1" applyFont="1" applyFill="1" applyBorder="1" applyAlignment="1">
      <alignment horizontal="right"/>
    </xf>
    <xf numFmtId="4" fontId="25" fillId="8" borderId="4" xfId="0" applyNumberFormat="1" applyFont="1" applyFill="1" applyBorder="1" applyAlignment="1">
      <alignment horizontal="right" wrapText="1"/>
    </xf>
    <xf numFmtId="4" fontId="40" fillId="0" borderId="4" xfId="0" applyNumberFormat="1" applyFont="1" applyFill="1" applyBorder="1" applyAlignment="1">
      <alignment wrapText="1"/>
    </xf>
    <xf numFmtId="4" fontId="40" fillId="0" borderId="4" xfId="0" applyNumberFormat="1" applyFont="1" applyFill="1" applyBorder="1"/>
    <xf numFmtId="4" fontId="40" fillId="10" borderId="4" xfId="0" applyNumberFormat="1" applyFont="1" applyFill="1" applyBorder="1"/>
    <xf numFmtId="4" fontId="24" fillId="6" borderId="4" xfId="0" applyNumberFormat="1" applyFont="1" applyFill="1" applyBorder="1" applyAlignment="1"/>
    <xf numFmtId="0" fontId="0" fillId="9" borderId="4" xfId="0" applyFill="1" applyBorder="1"/>
    <xf numFmtId="4" fontId="9" fillId="6" borderId="4" xfId="0" applyNumberFormat="1" applyFont="1" applyFill="1" applyBorder="1" applyAlignment="1">
      <alignment horizontal="center" vertical="center" wrapText="1"/>
    </xf>
    <xf numFmtId="4" fontId="46" fillId="14" borderId="4" xfId="0" applyNumberFormat="1" applyFont="1" applyFill="1" applyBorder="1"/>
    <xf numFmtId="4" fontId="24" fillId="11" borderId="1" xfId="0" applyNumberFormat="1" applyFont="1" applyFill="1" applyBorder="1"/>
    <xf numFmtId="0" fontId="24" fillId="12" borderId="4" xfId="0" applyFont="1" applyFill="1" applyBorder="1"/>
    <xf numFmtId="4" fontId="25" fillId="15" borderId="4" xfId="0" applyNumberFormat="1" applyFont="1" applyFill="1" applyBorder="1"/>
    <xf numFmtId="4" fontId="25" fillId="7" borderId="0" xfId="0" applyNumberFormat="1" applyFont="1" applyFill="1"/>
    <xf numFmtId="4" fontId="24" fillId="0" borderId="16" xfId="0" applyNumberFormat="1" applyFont="1" applyFill="1" applyBorder="1"/>
    <xf numFmtId="4" fontId="24" fillId="0" borderId="0" xfId="0" applyNumberFormat="1" applyFont="1" applyFill="1" applyBorder="1"/>
    <xf numFmtId="0" fontId="17" fillId="0" borderId="4" xfId="0" applyFont="1" applyBorder="1"/>
    <xf numFmtId="4" fontId="70" fillId="14" borderId="4" xfId="0" applyNumberFormat="1" applyFont="1" applyFill="1" applyBorder="1"/>
    <xf numFmtId="0" fontId="0" fillId="14" borderId="4" xfId="0" applyFill="1" applyBorder="1"/>
    <xf numFmtId="49" fontId="48" fillId="6" borderId="4" xfId="0" applyNumberFormat="1" applyFont="1" applyFill="1" applyBorder="1" applyAlignment="1">
      <alignment horizontal="center" vertical="center" wrapText="1"/>
    </xf>
    <xf numFmtId="0" fontId="36" fillId="0" borderId="4" xfId="0" applyFont="1" applyFill="1" applyBorder="1"/>
    <xf numFmtId="0" fontId="73" fillId="0" borderId="4" xfId="0" applyFont="1" applyFill="1" applyBorder="1"/>
    <xf numFmtId="0" fontId="73" fillId="0" borderId="0" xfId="0" applyFont="1" applyFill="1"/>
    <xf numFmtId="14" fontId="52" fillId="0" borderId="8" xfId="0" applyNumberFormat="1" applyFont="1" applyFill="1" applyBorder="1" applyAlignment="1">
      <alignment horizontal="left" vertical="center" wrapText="1"/>
    </xf>
    <xf numFmtId="0" fontId="9" fillId="9" borderId="4" xfId="0" applyFont="1" applyFill="1" applyBorder="1" applyAlignment="1">
      <alignment horizontal="center" vertical="center" wrapText="1"/>
    </xf>
    <xf numFmtId="49" fontId="48" fillId="9" borderId="4" xfId="0" applyNumberFormat="1" applyFont="1" applyFill="1" applyBorder="1" applyAlignment="1">
      <alignment horizontal="center" vertical="center" wrapText="1"/>
    </xf>
    <xf numFmtId="4" fontId="9" fillId="9" borderId="4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/>
    </xf>
    <xf numFmtId="4" fontId="24" fillId="0" borderId="3" xfId="0" applyNumberFormat="1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4" fontId="35" fillId="0" borderId="1" xfId="0" applyNumberFormat="1" applyFont="1" applyFill="1" applyBorder="1" applyAlignment="1">
      <alignment horizontal="center"/>
    </xf>
    <xf numFmtId="4" fontId="35" fillId="0" borderId="4" xfId="0" applyNumberFormat="1" applyFont="1" applyFill="1" applyBorder="1" applyAlignment="1">
      <alignment horizontal="center"/>
    </xf>
    <xf numFmtId="0" fontId="4" fillId="0" borderId="0" xfId="0" applyFont="1" applyFill="1"/>
    <xf numFmtId="4" fontId="22" fillId="0" borderId="0" xfId="0" applyNumberFormat="1" applyFont="1" applyFill="1" applyBorder="1"/>
    <xf numFmtId="0" fontId="33" fillId="0" borderId="0" xfId="0" applyFont="1" applyFill="1"/>
    <xf numFmtId="4" fontId="25" fillId="0" borderId="5" xfId="0" applyNumberFormat="1" applyFont="1" applyFill="1" applyBorder="1" applyAlignment="1">
      <alignment wrapText="1"/>
    </xf>
    <xf numFmtId="3" fontId="30" fillId="0" borderId="1" xfId="0" applyNumberFormat="1" applyFont="1" applyBorder="1"/>
    <xf numFmtId="3" fontId="95" fillId="0" borderId="1" xfId="0" applyNumberFormat="1" applyFont="1" applyFill="1" applyBorder="1"/>
    <xf numFmtId="0" fontId="73" fillId="0" borderId="0" xfId="0" applyFont="1"/>
    <xf numFmtId="3" fontId="30" fillId="0" borderId="8" xfId="0" applyNumberFormat="1" applyFont="1" applyFill="1" applyBorder="1"/>
    <xf numFmtId="0" fontId="30" fillId="0" borderId="4" xfId="0" applyFont="1" applyFill="1" applyBorder="1"/>
    <xf numFmtId="14" fontId="93" fillId="14" borderId="4" xfId="0" applyNumberFormat="1" applyFont="1" applyFill="1" applyBorder="1" applyAlignment="1">
      <alignment horizontal="center"/>
    </xf>
    <xf numFmtId="3" fontId="30" fillId="0" borderId="1" xfId="0" applyNumberFormat="1" applyFont="1" applyFill="1" applyBorder="1"/>
    <xf numFmtId="0" fontId="39" fillId="14" borderId="12" xfId="0" applyFont="1" applyFill="1" applyBorder="1"/>
    <xf numFmtId="0" fontId="39" fillId="14" borderId="4" xfId="0" applyFont="1" applyFill="1" applyBorder="1"/>
    <xf numFmtId="14" fontId="79" fillId="14" borderId="4" xfId="0" applyNumberFormat="1" applyFont="1" applyFill="1" applyBorder="1" applyAlignment="1">
      <alignment horizontal="center"/>
    </xf>
    <xf numFmtId="0" fontId="9" fillId="14" borderId="4" xfId="0" applyFont="1" applyFill="1" applyBorder="1" applyAlignment="1">
      <alignment horizontal="left"/>
    </xf>
    <xf numFmtId="0" fontId="24" fillId="14" borderId="4" xfId="0" applyFont="1" applyFill="1" applyBorder="1" applyAlignment="1">
      <alignment wrapText="1"/>
    </xf>
    <xf numFmtId="4" fontId="34" fillId="14" borderId="4" xfId="0" applyNumberFormat="1" applyFont="1" applyFill="1" applyBorder="1"/>
    <xf numFmtId="4" fontId="24" fillId="4" borderId="23" xfId="0" applyNumberFormat="1" applyFont="1" applyFill="1" applyBorder="1" applyAlignment="1" applyProtection="1">
      <alignment horizontal="right" vertical="center" wrapText="1"/>
    </xf>
    <xf numFmtId="4" fontId="24" fillId="4" borderId="4" xfId="0" applyNumberFormat="1" applyFont="1" applyFill="1" applyBorder="1" applyAlignment="1" applyProtection="1">
      <alignment horizontal="right" vertical="center" wrapText="1"/>
    </xf>
    <xf numFmtId="0" fontId="79" fillId="0" borderId="4" xfId="0" applyFont="1" applyFill="1" applyBorder="1"/>
    <xf numFmtId="0" fontId="55" fillId="0" borderId="4" xfId="0" applyFont="1" applyFill="1" applyBorder="1" applyAlignment="1"/>
    <xf numFmtId="3" fontId="55" fillId="0" borderId="4" xfId="0" applyNumberFormat="1" applyFont="1" applyFill="1" applyBorder="1"/>
    <xf numFmtId="3" fontId="24" fillId="4" borderId="1" xfId="0" applyNumberFormat="1" applyFont="1" applyFill="1" applyBorder="1" applyAlignment="1"/>
    <xf numFmtId="3" fontId="30" fillId="16" borderId="4" xfId="0" applyNumberFormat="1" applyFont="1" applyFill="1" applyBorder="1"/>
    <xf numFmtId="0" fontId="12" fillId="0" borderId="8" xfId="0" applyFont="1" applyFill="1" applyBorder="1" applyAlignment="1">
      <alignment horizontal="left"/>
    </xf>
    <xf numFmtId="3" fontId="30" fillId="16" borderId="8" xfId="0" applyNumberFormat="1" applyFont="1" applyFill="1" applyBorder="1"/>
    <xf numFmtId="3" fontId="30" fillId="0" borderId="23" xfId="0" applyNumberFormat="1" applyFont="1" applyBorder="1"/>
    <xf numFmtId="0" fontId="96" fillId="0" borderId="4" xfId="0" applyFont="1" applyBorder="1" applyAlignment="1">
      <alignment horizontal="left"/>
    </xf>
    <xf numFmtId="0" fontId="30" fillId="16" borderId="4" xfId="0" applyFont="1" applyFill="1" applyBorder="1"/>
    <xf numFmtId="0" fontId="75" fillId="0" borderId="0" xfId="0" applyFont="1"/>
    <xf numFmtId="3" fontId="77" fillId="0" borderId="4" xfId="0" applyNumberFormat="1" applyFont="1" applyFill="1" applyBorder="1"/>
    <xf numFmtId="1" fontId="9" fillId="0" borderId="4" xfId="0" applyNumberFormat="1" applyFont="1" applyBorder="1"/>
    <xf numFmtId="167" fontId="97" fillId="0" borderId="0" xfId="0" applyNumberFormat="1" applyFont="1"/>
    <xf numFmtId="0" fontId="97" fillId="0" borderId="0" xfId="0" applyFont="1"/>
    <xf numFmtId="1" fontId="78" fillId="0" borderId="4" xfId="0" applyNumberFormat="1" applyFont="1" applyFill="1" applyBorder="1"/>
    <xf numFmtId="4" fontId="30" fillId="0" borderId="5" xfId="0" applyNumberFormat="1" applyFont="1" applyFill="1" applyBorder="1"/>
    <xf numFmtId="0" fontId="94" fillId="0" borderId="4" xfId="0" applyFont="1" applyFill="1" applyBorder="1"/>
    <xf numFmtId="0" fontId="27" fillId="0" borderId="0" xfId="0" applyFont="1" applyFill="1"/>
    <xf numFmtId="4" fontId="74" fillId="0" borderId="0" xfId="0" applyNumberFormat="1" applyFont="1" applyFill="1"/>
    <xf numFmtId="4" fontId="9" fillId="0" borderId="0" xfId="0" applyNumberFormat="1" applyFont="1" applyFill="1"/>
    <xf numFmtId="4" fontId="14" fillId="0" borderId="0" xfId="0" applyNumberFormat="1" applyFont="1" applyFill="1"/>
    <xf numFmtId="4" fontId="4" fillId="0" borderId="0" xfId="0" applyNumberFormat="1" applyFont="1" applyFill="1"/>
    <xf numFmtId="4" fontId="26" fillId="0" borderId="0" xfId="0" applyNumberFormat="1" applyFont="1" applyFill="1"/>
    <xf numFmtId="0" fontId="36" fillId="0" borderId="0" xfId="0" applyFont="1" applyFill="1"/>
    <xf numFmtId="4" fontId="35" fillId="0" borderId="0" xfId="0" applyNumberFormat="1" applyFont="1" applyFill="1" applyBorder="1"/>
    <xf numFmtId="0" fontId="26" fillId="0" borderId="0" xfId="0" applyFont="1" applyFill="1"/>
    <xf numFmtId="0" fontId="10" fillId="0" borderId="0" xfId="0" applyFont="1" applyFill="1" applyAlignment="1">
      <alignment horizontal="left"/>
    </xf>
    <xf numFmtId="0" fontId="35" fillId="0" borderId="0" xfId="0" applyFont="1" applyFill="1"/>
    <xf numFmtId="0" fontId="8" fillId="0" borderId="0" xfId="0" applyFont="1" applyFill="1"/>
    <xf numFmtId="4" fontId="42" fillId="6" borderId="4" xfId="0" applyNumberFormat="1" applyFont="1" applyFill="1" applyBorder="1"/>
    <xf numFmtId="0" fontId="39" fillId="7" borderId="4" xfId="0" applyFont="1" applyFill="1" applyBorder="1"/>
    <xf numFmtId="0" fontId="39" fillId="8" borderId="4" xfId="0" applyFont="1" applyFill="1" applyBorder="1"/>
    <xf numFmtId="0" fontId="42" fillId="0" borderId="0" xfId="0" applyFont="1" applyFill="1" applyBorder="1"/>
    <xf numFmtId="0" fontId="39" fillId="0" borderId="0" xfId="0" applyFont="1" applyBorder="1"/>
    <xf numFmtId="0" fontId="42" fillId="7" borderId="4" xfId="0" applyFont="1" applyFill="1" applyBorder="1"/>
    <xf numFmtId="0" fontId="42" fillId="7" borderId="4" xfId="0" applyFont="1" applyFill="1" applyBorder="1" applyAlignment="1">
      <alignment horizontal="left"/>
    </xf>
    <xf numFmtId="0" fontId="42" fillId="8" borderId="4" xfId="0" applyFont="1" applyFill="1" applyBorder="1"/>
    <xf numFmtId="0" fontId="42" fillId="8" borderId="4" xfId="0" applyFont="1" applyFill="1" applyBorder="1" applyAlignment="1">
      <alignment horizontal="left"/>
    </xf>
    <xf numFmtId="0" fontId="42" fillId="0" borderId="4" xfId="0" applyFont="1" applyFill="1" applyBorder="1"/>
    <xf numFmtId="0" fontId="42" fillId="0" borderId="4" xfId="0" applyFont="1" applyFill="1" applyBorder="1" applyAlignment="1">
      <alignment horizontal="left"/>
    </xf>
    <xf numFmtId="0" fontId="40" fillId="10" borderId="4" xfId="0" applyFont="1" applyFill="1" applyBorder="1"/>
    <xf numFmtId="0" fontId="40" fillId="10" borderId="4" xfId="0" applyFont="1" applyFill="1" applyBorder="1" applyAlignment="1">
      <alignment horizontal="left"/>
    </xf>
    <xf numFmtId="0" fontId="15" fillId="2" borderId="8" xfId="0" applyFont="1" applyFill="1" applyBorder="1"/>
    <xf numFmtId="0" fontId="15" fillId="2" borderId="8" xfId="0" applyFont="1" applyFill="1" applyBorder="1" applyAlignment="1">
      <alignment horizontal="left"/>
    </xf>
    <xf numFmtId="0" fontId="24" fillId="2" borderId="8" xfId="0" applyFont="1" applyFill="1" applyBorder="1" applyAlignment="1">
      <alignment wrapText="1"/>
    </xf>
    <xf numFmtId="4" fontId="24" fillId="2" borderId="8" xfId="0" applyNumberFormat="1" applyFont="1" applyFill="1" applyBorder="1"/>
    <xf numFmtId="14" fontId="15" fillId="4" borderId="4" xfId="0" applyNumberFormat="1" applyFont="1" applyFill="1" applyBorder="1" applyAlignment="1"/>
    <xf numFmtId="0" fontId="33" fillId="4" borderId="4" xfId="0" applyFont="1" applyFill="1" applyBorder="1" applyAlignment="1"/>
    <xf numFmtId="0" fontId="34" fillId="4" borderId="4" xfId="0" applyFont="1" applyFill="1" applyBorder="1" applyAlignment="1"/>
    <xf numFmtId="0" fontId="99" fillId="0" borderId="0" xfId="0" applyFont="1"/>
    <xf numFmtId="0" fontId="24" fillId="4" borderId="4" xfId="0" applyFont="1" applyFill="1" applyBorder="1" applyAlignment="1">
      <alignment wrapText="1"/>
    </xf>
    <xf numFmtId="0" fontId="25" fillId="17" borderId="4" xfId="0" applyNumberFormat="1" applyFont="1" applyFill="1" applyBorder="1"/>
    <xf numFmtId="0" fontId="14" fillId="17" borderId="4" xfId="0" applyFont="1" applyFill="1" applyBorder="1" applyAlignment="1">
      <alignment horizontal="left"/>
    </xf>
    <xf numFmtId="0" fontId="25" fillId="17" borderId="4" xfId="0" applyFont="1" applyFill="1" applyBorder="1" applyAlignment="1">
      <alignment wrapText="1"/>
    </xf>
    <xf numFmtId="4" fontId="25" fillId="17" borderId="4" xfId="0" applyNumberFormat="1" applyFont="1" applyFill="1" applyBorder="1" applyAlignment="1">
      <alignment wrapText="1"/>
    </xf>
    <xf numFmtId="4" fontId="30" fillId="17" borderId="4" xfId="0" applyNumberFormat="1" applyFont="1" applyFill="1" applyBorder="1"/>
    <xf numFmtId="4" fontId="25" fillId="17" borderId="4" xfId="0" applyNumberFormat="1" applyFont="1" applyFill="1" applyBorder="1"/>
    <xf numFmtId="4" fontId="24" fillId="17" borderId="4" xfId="0" applyNumberFormat="1" applyFont="1" applyFill="1" applyBorder="1" applyAlignment="1">
      <alignment wrapText="1"/>
    </xf>
    <xf numFmtId="49" fontId="48" fillId="5" borderId="8" xfId="0" applyNumberFormat="1" applyFont="1" applyFill="1" applyBorder="1" applyAlignment="1">
      <alignment horizontal="center" vertical="center" wrapText="1"/>
    </xf>
    <xf numFmtId="4" fontId="24" fillId="17" borderId="4" xfId="0" applyNumberFormat="1" applyFont="1" applyFill="1" applyBorder="1"/>
    <xf numFmtId="4" fontId="73" fillId="17" borderId="4" xfId="0" applyNumberFormat="1" applyFont="1" applyFill="1" applyBorder="1"/>
    <xf numFmtId="0" fontId="15" fillId="17" borderId="8" xfId="0" applyFont="1" applyFill="1" applyBorder="1" applyAlignment="1">
      <alignment horizontal="left"/>
    </xf>
    <xf numFmtId="4" fontId="34" fillId="17" borderId="8" xfId="0" applyNumberFormat="1" applyFont="1" applyFill="1" applyBorder="1"/>
    <xf numFmtId="0" fontId="0" fillId="17" borderId="0" xfId="0" applyFill="1" applyBorder="1"/>
    <xf numFmtId="0" fontId="0" fillId="17" borderId="0" xfId="0" applyFill="1"/>
    <xf numFmtId="0" fontId="4" fillId="17" borderId="8" xfId="0" applyFont="1" applyFill="1" applyBorder="1"/>
    <xf numFmtId="0" fontId="25" fillId="17" borderId="8" xfId="0" applyFont="1" applyFill="1" applyBorder="1"/>
    <xf numFmtId="4" fontId="25" fillId="17" borderId="8" xfId="0" applyNumberFormat="1" applyFont="1" applyFill="1" applyBorder="1" applyAlignment="1">
      <alignment wrapText="1"/>
    </xf>
    <xf numFmtId="4" fontId="25" fillId="17" borderId="8" xfId="0" applyNumberFormat="1" applyFont="1" applyFill="1" applyBorder="1"/>
    <xf numFmtId="0" fontId="36" fillId="17" borderId="4" xfId="0" applyFont="1" applyFill="1" applyBorder="1"/>
    <xf numFmtId="4" fontId="34" fillId="17" borderId="4" xfId="0" applyNumberFormat="1" applyFont="1" applyFill="1" applyBorder="1"/>
    <xf numFmtId="14" fontId="9" fillId="4" borderId="4" xfId="0" applyNumberFormat="1" applyFont="1" applyFill="1" applyBorder="1" applyAlignment="1"/>
    <xf numFmtId="0" fontId="81" fillId="0" borderId="4" xfId="0" applyFont="1" applyBorder="1"/>
    <xf numFmtId="0" fontId="102" fillId="0" borderId="4" xfId="0" applyFont="1" applyFill="1" applyBorder="1" applyAlignment="1">
      <alignment horizontal="left"/>
    </xf>
    <xf numFmtId="3" fontId="100" fillId="0" borderId="4" xfId="0" applyNumberFormat="1" applyFont="1" applyFill="1" applyBorder="1" applyAlignment="1">
      <alignment horizontal="left" wrapText="1"/>
    </xf>
    <xf numFmtId="3" fontId="100" fillId="0" borderId="1" xfId="0" applyNumberFormat="1" applyFont="1" applyFill="1" applyBorder="1"/>
    <xf numFmtId="3" fontId="100" fillId="0" borderId="4" xfId="0" applyNumberFormat="1" applyFont="1" applyFill="1" applyBorder="1"/>
    <xf numFmtId="0" fontId="0" fillId="0" borderId="0" xfId="0" applyFont="1"/>
    <xf numFmtId="0" fontId="0" fillId="0" borderId="0" xfId="0" applyFont="1" applyFill="1" applyBorder="1"/>
    <xf numFmtId="0" fontId="0" fillId="0" borderId="0" xfId="0" applyFont="1" applyFill="1"/>
    <xf numFmtId="0" fontId="25" fillId="4" borderId="40" xfId="0" applyFont="1" applyFill="1" applyBorder="1"/>
    <xf numFmtId="0" fontId="25" fillId="4" borderId="5" xfId="0" applyFont="1" applyFill="1" applyBorder="1"/>
    <xf numFmtId="14" fontId="58" fillId="4" borderId="5" xfId="0" applyNumberFormat="1" applyFont="1" applyFill="1" applyBorder="1"/>
    <xf numFmtId="3" fontId="32" fillId="4" borderId="5" xfId="0" applyNumberFormat="1" applyFont="1" applyFill="1" applyBorder="1" applyAlignment="1">
      <alignment horizontal="left"/>
    </xf>
    <xf numFmtId="49" fontId="48" fillId="5" borderId="23" xfId="0" applyNumberFormat="1" applyFont="1" applyFill="1" applyBorder="1" applyAlignment="1">
      <alignment horizontal="center" vertical="center" wrapText="1"/>
    </xf>
    <xf numFmtId="0" fontId="65" fillId="13" borderId="4" xfId="0" applyFont="1" applyFill="1" applyBorder="1" applyAlignment="1">
      <alignment vertical="center" wrapText="1"/>
    </xf>
    <xf numFmtId="3" fontId="48" fillId="15" borderId="4" xfId="0" applyNumberFormat="1" applyFont="1" applyFill="1" applyBorder="1"/>
    <xf numFmtId="0" fontId="65" fillId="0" borderId="29" xfId="0" applyFont="1" applyFill="1" applyBorder="1" applyAlignment="1">
      <alignment vertical="center" wrapText="1"/>
    </xf>
    <xf numFmtId="0" fontId="65" fillId="0" borderId="40" xfId="0" applyFont="1" applyFill="1" applyBorder="1" applyAlignment="1">
      <alignment horizontal="center" vertical="center" wrapText="1"/>
    </xf>
    <xf numFmtId="0" fontId="65" fillId="0" borderId="5" xfId="0" applyFont="1" applyFill="1" applyBorder="1" applyAlignment="1">
      <alignment horizontal="left" vertical="center" wrapText="1"/>
    </xf>
    <xf numFmtId="0" fontId="65" fillId="0" borderId="6" xfId="0" applyFont="1" applyFill="1" applyBorder="1" applyAlignment="1">
      <alignment horizontal="left" vertical="center" wrapText="1"/>
    </xf>
    <xf numFmtId="0" fontId="45" fillId="0" borderId="40" xfId="0" applyFont="1" applyFill="1" applyBorder="1" applyAlignment="1">
      <alignment vertical="center" wrapText="1"/>
    </xf>
    <xf numFmtId="3" fontId="48" fillId="0" borderId="5" xfId="0" applyNumberFormat="1" applyFont="1" applyFill="1" applyBorder="1"/>
    <xf numFmtId="3" fontId="48" fillId="0" borderId="6" xfId="0" applyNumberFormat="1" applyFont="1" applyFill="1" applyBorder="1"/>
    <xf numFmtId="3" fontId="48" fillId="0" borderId="4" xfId="0" applyNumberFormat="1" applyFont="1" applyFill="1" applyBorder="1"/>
    <xf numFmtId="0" fontId="103" fillId="0" borderId="4" xfId="0" applyFont="1" applyFill="1" applyBorder="1" applyAlignment="1">
      <alignment horizontal="left"/>
    </xf>
    <xf numFmtId="3" fontId="104" fillId="0" borderId="4" xfId="0" applyNumberFormat="1" applyFont="1" applyFill="1" applyBorder="1" applyAlignment="1">
      <alignment horizontal="left" wrapText="1"/>
    </xf>
    <xf numFmtId="3" fontId="104" fillId="0" borderId="1" xfId="0" applyNumberFormat="1" applyFont="1" applyFill="1" applyBorder="1"/>
    <xf numFmtId="3" fontId="104" fillId="0" borderId="4" xfId="0" applyNumberFormat="1" applyFont="1" applyFill="1" applyBorder="1"/>
    <xf numFmtId="3" fontId="8" fillId="0" borderId="0" xfId="0" applyNumberFormat="1" applyFont="1" applyFill="1" applyBorder="1" applyAlignment="1">
      <alignment horizontal="center" wrapText="1"/>
    </xf>
    <xf numFmtId="3" fontId="105" fillId="0" borderId="0" xfId="0" applyNumberFormat="1" applyFont="1" applyFill="1" applyBorder="1"/>
    <xf numFmtId="0" fontId="106" fillId="0" borderId="12" xfId="0" applyFont="1" applyBorder="1" applyAlignment="1">
      <alignment horizontal="center"/>
    </xf>
    <xf numFmtId="0" fontId="106" fillId="0" borderId="4" xfId="0" applyFont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80" fillId="0" borderId="4" xfId="0" applyFont="1" applyBorder="1"/>
    <xf numFmtId="3" fontId="28" fillId="0" borderId="23" xfId="0" applyNumberFormat="1" applyFont="1" applyFill="1" applyBorder="1"/>
    <xf numFmtId="0" fontId="80" fillId="0" borderId="4" xfId="0" applyFont="1" applyBorder="1" applyAlignment="1">
      <alignment horizontal="left"/>
    </xf>
    <xf numFmtId="3" fontId="28" fillId="0" borderId="7" xfId="0" applyNumberFormat="1" applyFont="1" applyFill="1" applyBorder="1"/>
    <xf numFmtId="3" fontId="82" fillId="0" borderId="8" xfId="0" applyNumberFormat="1" applyFont="1" applyFill="1" applyBorder="1"/>
    <xf numFmtId="0" fontId="107" fillId="0" borderId="4" xfId="0" applyFont="1" applyFill="1" applyBorder="1" applyAlignment="1">
      <alignment horizontal="left"/>
    </xf>
    <xf numFmtId="3" fontId="104" fillId="0" borderId="0" xfId="0" applyNumberFormat="1" applyFont="1" applyFill="1" applyBorder="1"/>
    <xf numFmtId="3" fontId="0" fillId="0" borderId="0" xfId="0" applyNumberFormat="1" applyFill="1" applyBorder="1"/>
    <xf numFmtId="3" fontId="21" fillId="0" borderId="0" xfId="0" applyNumberFormat="1" applyFont="1" applyFill="1" applyBorder="1"/>
    <xf numFmtId="3" fontId="4" fillId="0" borderId="0" xfId="0" applyNumberFormat="1" applyFont="1" applyBorder="1"/>
    <xf numFmtId="3" fontId="42" fillId="0" borderId="1" xfId="0" applyNumberFormat="1" applyFont="1" applyFill="1" applyBorder="1"/>
    <xf numFmtId="0" fontId="108" fillId="0" borderId="4" xfId="0" applyFont="1" applyFill="1" applyBorder="1" applyAlignment="1">
      <alignment horizontal="center"/>
    </xf>
    <xf numFmtId="0" fontId="108" fillId="0" borderId="4" xfId="0" applyFont="1" applyFill="1" applyBorder="1" applyAlignment="1">
      <alignment horizontal="left"/>
    </xf>
    <xf numFmtId="3" fontId="101" fillId="0" borderId="4" xfId="0" applyNumberFormat="1" applyFont="1" applyFill="1" applyBorder="1"/>
    <xf numFmtId="3" fontId="101" fillId="0" borderId="1" xfId="0" applyNumberFormat="1" applyFont="1" applyBorder="1"/>
    <xf numFmtId="3" fontId="101" fillId="0" borderId="4" xfId="0" applyNumberFormat="1" applyFont="1" applyBorder="1"/>
    <xf numFmtId="3" fontId="86" fillId="0" borderId="23" xfId="0" applyNumberFormat="1" applyFont="1" applyFill="1" applyBorder="1"/>
    <xf numFmtId="3" fontId="24" fillId="0" borderId="23" xfId="0" applyNumberFormat="1" applyFont="1" applyFill="1" applyBorder="1"/>
    <xf numFmtId="0" fontId="9" fillId="0" borderId="0" xfId="0" applyFont="1" applyAlignment="1">
      <alignment wrapText="1"/>
    </xf>
    <xf numFmtId="0" fontId="109" fillId="0" borderId="0" xfId="0" applyFont="1"/>
    <xf numFmtId="0" fontId="104" fillId="0" borderId="4" xfId="0" applyFont="1" applyBorder="1"/>
    <xf numFmtId="0" fontId="78" fillId="0" borderId="4" xfId="0" applyFont="1" applyBorder="1"/>
    <xf numFmtId="0" fontId="109" fillId="0" borderId="4" xfId="0" applyFont="1" applyBorder="1"/>
    <xf numFmtId="2" fontId="97" fillId="0" borderId="0" xfId="0" applyNumberFormat="1" applyFont="1"/>
    <xf numFmtId="0" fontId="33" fillId="0" borderId="4" xfId="0" applyFont="1" applyFill="1" applyBorder="1" applyAlignment="1">
      <alignment horizontal="left"/>
    </xf>
    <xf numFmtId="0" fontId="34" fillId="0" borderId="4" xfId="0" applyFont="1" applyFill="1" applyBorder="1"/>
    <xf numFmtId="0" fontId="99" fillId="0" borderId="0" xfId="0" applyFont="1" applyFill="1"/>
    <xf numFmtId="0" fontId="35" fillId="7" borderId="4" xfId="0" applyFont="1" applyFill="1" applyBorder="1"/>
    <xf numFmtId="4" fontId="9" fillId="9" borderId="4" xfId="0" applyNumberFormat="1" applyFont="1" applyFill="1" applyBorder="1" applyAlignment="1">
      <alignment horizontal="center" wrapText="1"/>
    </xf>
    <xf numFmtId="0" fontId="30" fillId="17" borderId="4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37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9" fillId="6" borderId="1" xfId="0" applyFont="1" applyFill="1" applyBorder="1" applyAlignment="1"/>
    <xf numFmtId="0" fontId="39" fillId="6" borderId="2" xfId="0" applyFont="1" applyFill="1" applyBorder="1" applyAlignment="1"/>
    <xf numFmtId="0" fontId="39" fillId="6" borderId="3" xfId="0" applyFont="1" applyFill="1" applyBorder="1" applyAlignment="1"/>
    <xf numFmtId="0" fontId="40" fillId="0" borderId="1" xfId="0" applyFont="1" applyFill="1" applyBorder="1" applyAlignment="1"/>
    <xf numFmtId="0" fontId="40" fillId="0" borderId="2" xfId="0" applyFont="1" applyFill="1" applyBorder="1" applyAlignment="1"/>
    <xf numFmtId="0" fontId="40" fillId="0" borderId="3" xfId="0" applyFont="1" applyFill="1" applyBorder="1" applyAlignment="1"/>
    <xf numFmtId="0" fontId="24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44" fontId="10" fillId="0" borderId="1" xfId="2" applyFont="1" applyFill="1" applyBorder="1" applyAlignment="1">
      <alignment horizontal="center"/>
    </xf>
    <xf numFmtId="44" fontId="10" fillId="0" borderId="2" xfId="2" applyFont="1" applyFill="1" applyBorder="1" applyAlignment="1">
      <alignment horizontal="center"/>
    </xf>
    <xf numFmtId="44" fontId="10" fillId="0" borderId="3" xfId="2" applyFont="1" applyFill="1" applyBorder="1" applyAlignment="1">
      <alignment horizontal="center"/>
    </xf>
    <xf numFmtId="0" fontId="24" fillId="4" borderId="1" xfId="0" applyFont="1" applyFill="1" applyBorder="1" applyAlignment="1">
      <alignment wrapText="1"/>
    </xf>
    <xf numFmtId="0" fontId="24" fillId="4" borderId="2" xfId="0" applyFont="1" applyFill="1" applyBorder="1" applyAlignment="1">
      <alignment wrapText="1"/>
    </xf>
    <xf numFmtId="0" fontId="24" fillId="4" borderId="3" xfId="0" applyFont="1" applyFill="1" applyBorder="1" applyAlignment="1">
      <alignment wrapText="1"/>
    </xf>
    <xf numFmtId="0" fontId="98" fillId="0" borderId="1" xfId="0" applyFont="1" applyBorder="1" applyAlignment="1"/>
    <xf numFmtId="0" fontId="98" fillId="0" borderId="2" xfId="0" applyFont="1" applyBorder="1" applyAlignment="1"/>
    <xf numFmtId="0" fontId="98" fillId="0" borderId="3" xfId="0" applyFont="1" applyBorder="1" applyAlignment="1"/>
    <xf numFmtId="0" fontId="24" fillId="5" borderId="11" xfId="0" applyFont="1" applyFill="1" applyBorder="1" applyAlignment="1">
      <alignment horizontal="left" vertical="center"/>
    </xf>
    <xf numFmtId="0" fontId="24" fillId="5" borderId="2" xfId="0" applyFont="1" applyFill="1" applyBorder="1" applyAlignment="1">
      <alignment horizontal="left" vertical="center"/>
    </xf>
    <xf numFmtId="0" fontId="24" fillId="5" borderId="3" xfId="0" applyFont="1" applyFill="1" applyBorder="1" applyAlignment="1">
      <alignment horizontal="left" vertical="center"/>
    </xf>
    <xf numFmtId="0" fontId="48" fillId="11" borderId="1" xfId="0" applyFont="1" applyFill="1" applyBorder="1" applyAlignment="1"/>
    <xf numFmtId="0" fontId="48" fillId="11" borderId="2" xfId="0" applyFont="1" applyFill="1" applyBorder="1" applyAlignment="1"/>
    <xf numFmtId="0" fontId="48" fillId="11" borderId="3" xfId="0" applyFont="1" applyFill="1" applyBorder="1" applyAlignment="1"/>
    <xf numFmtId="0" fontId="49" fillId="11" borderId="1" xfId="0" applyFont="1" applyFill="1" applyBorder="1" applyAlignment="1">
      <alignment wrapText="1"/>
    </xf>
    <xf numFmtId="0" fontId="49" fillId="11" borderId="2" xfId="0" applyFont="1" applyFill="1" applyBorder="1" applyAlignment="1">
      <alignment wrapText="1"/>
    </xf>
    <xf numFmtId="0" fontId="49" fillId="11" borderId="3" xfId="0" applyFont="1" applyFill="1" applyBorder="1" applyAlignment="1">
      <alignment wrapText="1"/>
    </xf>
    <xf numFmtId="0" fontId="49" fillId="11" borderId="1" xfId="0" applyFont="1" applyFill="1" applyBorder="1" applyAlignment="1"/>
    <xf numFmtId="0" fontId="49" fillId="11" borderId="2" xfId="0" applyFont="1" applyFill="1" applyBorder="1" applyAlignment="1"/>
    <xf numFmtId="0" fontId="49" fillId="11" borderId="3" xfId="0" applyFont="1" applyFill="1" applyBorder="1" applyAlignment="1"/>
    <xf numFmtId="0" fontId="24" fillId="4" borderId="11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0" fontId="62" fillId="11" borderId="9" xfId="0" applyFont="1" applyFill="1" applyBorder="1" applyAlignment="1">
      <alignment horizontal="left"/>
    </xf>
    <xf numFmtId="0" fontId="62" fillId="11" borderId="10" xfId="0" applyFont="1" applyFill="1" applyBorder="1" applyAlignment="1">
      <alignment horizontal="left"/>
    </xf>
    <xf numFmtId="0" fontId="62" fillId="11" borderId="15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0" fillId="11" borderId="2" xfId="0" applyFill="1" applyBorder="1" applyAlignment="1"/>
    <xf numFmtId="0" fontId="0" fillId="11" borderId="3" xfId="0" applyFill="1" applyBorder="1" applyAlignment="1"/>
    <xf numFmtId="0" fontId="25" fillId="11" borderId="2" xfId="0" applyFont="1" applyFill="1" applyBorder="1" applyAlignment="1"/>
    <xf numFmtId="0" fontId="25" fillId="11" borderId="3" xfId="0" applyFont="1" applyFill="1" applyBorder="1" applyAlignment="1"/>
    <xf numFmtId="0" fontId="9" fillId="4" borderId="1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64" fillId="11" borderId="4" xfId="0" applyFont="1" applyFill="1" applyBorder="1" applyAlignment="1"/>
    <xf numFmtId="0" fontId="53" fillId="11" borderId="4" xfId="0" applyFont="1" applyFill="1" applyBorder="1" applyAlignment="1"/>
    <xf numFmtId="0" fontId="48" fillId="11" borderId="4" xfId="0" applyFont="1" applyFill="1" applyBorder="1" applyAlignment="1"/>
    <xf numFmtId="0" fontId="4" fillId="11" borderId="4" xfId="0" applyFont="1" applyFill="1" applyBorder="1" applyAlignment="1"/>
    <xf numFmtId="0" fontId="49" fillId="11" borderId="4" xfId="0" applyFont="1" applyFill="1" applyBorder="1" applyAlignment="1"/>
    <xf numFmtId="0" fontId="25" fillId="11" borderId="4" xfId="0" applyFont="1" applyFill="1" applyBorder="1" applyAlignment="1"/>
    <xf numFmtId="0" fontId="9" fillId="4" borderId="12" xfId="0" applyFont="1" applyFill="1" applyBorder="1" applyAlignment="1">
      <alignment horizontal="left" vertical="center"/>
    </xf>
    <xf numFmtId="0" fontId="4" fillId="4" borderId="4" xfId="0" applyFont="1" applyFill="1" applyBorder="1" applyAlignment="1"/>
    <xf numFmtId="0" fontId="43" fillId="11" borderId="17" xfId="0" applyFont="1" applyFill="1" applyBorder="1" applyAlignment="1">
      <alignment horizontal="left"/>
    </xf>
    <xf numFmtId="0" fontId="43" fillId="11" borderId="16" xfId="0" applyFont="1" applyFill="1" applyBorder="1" applyAlignment="1">
      <alignment horizontal="left"/>
    </xf>
    <xf numFmtId="0" fontId="0" fillId="11" borderId="16" xfId="0" applyFill="1" applyBorder="1" applyAlignment="1"/>
    <xf numFmtId="0" fontId="17" fillId="0" borderId="1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24" fillId="4" borderId="12" xfId="0" applyFont="1" applyFill="1" applyBorder="1" applyAlignment="1">
      <alignment horizontal="left" vertical="center"/>
    </xf>
    <xf numFmtId="0" fontId="25" fillId="4" borderId="4" xfId="0" applyFont="1" applyFill="1" applyBorder="1" applyAlignment="1"/>
    <xf numFmtId="0" fontId="68" fillId="11" borderId="4" xfId="0" applyFont="1" applyFill="1" applyBorder="1" applyAlignment="1"/>
    <xf numFmtId="0" fontId="17" fillId="11" borderId="4" xfId="0" applyFont="1" applyFill="1" applyBorder="1" applyAlignment="1"/>
    <xf numFmtId="0" fontId="24" fillId="13" borderId="1" xfId="0" applyFont="1" applyFill="1" applyBorder="1" applyAlignment="1">
      <alignment horizontal="left"/>
    </xf>
    <xf numFmtId="0" fontId="24" fillId="13" borderId="3" xfId="0" applyFont="1" applyFill="1" applyBorder="1" applyAlignment="1">
      <alignment horizontal="left"/>
    </xf>
    <xf numFmtId="0" fontId="43" fillId="11" borderId="33" xfId="0" applyFont="1" applyFill="1" applyBorder="1" applyAlignment="1">
      <alignment horizontal="left"/>
    </xf>
    <xf numFmtId="0" fontId="43" fillId="11" borderId="34" xfId="0" applyFont="1" applyFill="1" applyBorder="1" applyAlignment="1">
      <alignment horizontal="left"/>
    </xf>
    <xf numFmtId="0" fontId="9" fillId="5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/>
    </xf>
    <xf numFmtId="0" fontId="9" fillId="5" borderId="15" xfId="0" applyFont="1" applyFill="1" applyBorder="1" applyAlignment="1">
      <alignment horizontal="left" vertical="center"/>
    </xf>
    <xf numFmtId="0" fontId="24" fillId="11" borderId="1" xfId="0" applyFont="1" applyFill="1" applyBorder="1" applyAlignment="1">
      <alignment wrapText="1"/>
    </xf>
    <xf numFmtId="0" fontId="24" fillId="11" borderId="3" xfId="0" applyFont="1" applyFill="1" applyBorder="1" applyAlignment="1">
      <alignment wrapText="1"/>
    </xf>
    <xf numFmtId="0" fontId="17" fillId="11" borderId="11" xfId="0" applyFont="1" applyFill="1" applyBorder="1" applyAlignment="1"/>
    <xf numFmtId="0" fontId="17" fillId="11" borderId="2" xfId="0" applyFont="1" applyFill="1" applyBorder="1" applyAlignment="1"/>
    <xf numFmtId="0" fontId="17" fillId="11" borderId="3" xfId="0" applyFont="1" applyFill="1" applyBorder="1" applyAlignment="1"/>
    <xf numFmtId="0" fontId="24" fillId="4" borderId="36" xfId="0" applyFont="1" applyFill="1" applyBorder="1" applyAlignment="1">
      <alignment horizontal="left" vertical="center"/>
    </xf>
    <xf numFmtId="0" fontId="24" fillId="4" borderId="22" xfId="0" applyFont="1" applyFill="1" applyBorder="1" applyAlignment="1">
      <alignment horizontal="left" vertical="center"/>
    </xf>
    <xf numFmtId="0" fontId="24" fillId="4" borderId="37" xfId="0" applyFont="1" applyFill="1" applyBorder="1" applyAlignment="1">
      <alignment horizontal="left" vertical="center"/>
    </xf>
    <xf numFmtId="0" fontId="24" fillId="4" borderId="38" xfId="0" applyFont="1" applyFill="1" applyBorder="1" applyAlignment="1">
      <alignment wrapText="1"/>
    </xf>
    <xf numFmtId="0" fontId="24" fillId="4" borderId="15" xfId="0" applyFont="1" applyFill="1" applyBorder="1" applyAlignment="1">
      <alignment wrapText="1"/>
    </xf>
    <xf numFmtId="4" fontId="25" fillId="4" borderId="2" xfId="0" applyNumberFormat="1" applyFont="1" applyFill="1" applyBorder="1" applyAlignment="1">
      <alignment horizontal="center" vertical="center" wrapText="1"/>
    </xf>
    <xf numFmtId="0" fontId="17" fillId="11" borderId="21" xfId="0" applyFont="1" applyFill="1" applyBorder="1" applyAlignment="1"/>
    <xf numFmtId="0" fontId="17" fillId="11" borderId="20" xfId="0" applyFont="1" applyFill="1" applyBorder="1" applyAlignment="1"/>
    <xf numFmtId="0" fontId="43" fillId="11" borderId="1" xfId="0" applyFont="1" applyFill="1" applyBorder="1" applyAlignment="1">
      <alignment horizontal="left"/>
    </xf>
    <xf numFmtId="0" fontId="69" fillId="0" borderId="21" xfId="0" applyFont="1" applyBorder="1" applyAlignment="1"/>
    <xf numFmtId="0" fontId="19" fillId="0" borderId="20" xfId="0" applyFont="1" applyBorder="1" applyAlignment="1"/>
    <xf numFmtId="0" fontId="40" fillId="4" borderId="4" xfId="0" applyFont="1" applyFill="1" applyBorder="1" applyAlignment="1">
      <alignment horizontal="left" vertical="center"/>
    </xf>
    <xf numFmtId="0" fontId="53" fillId="11" borderId="12" xfId="0" applyFont="1" applyFill="1" applyBorder="1" applyAlignment="1"/>
    <xf numFmtId="0" fontId="9" fillId="13" borderId="1" xfId="0" applyFont="1" applyFill="1" applyBorder="1" applyAlignment="1"/>
    <xf numFmtId="0" fontId="4" fillId="13" borderId="2" xfId="0" applyFont="1" applyFill="1" applyBorder="1" applyAlignment="1"/>
    <xf numFmtId="0" fontId="4" fillId="13" borderId="3" xfId="0" applyFont="1" applyFill="1" applyBorder="1" applyAlignment="1"/>
    <xf numFmtId="0" fontId="24" fillId="13" borderId="1" xfId="0" applyFont="1" applyFill="1" applyBorder="1" applyAlignment="1"/>
    <xf numFmtId="0" fontId="24" fillId="13" borderId="2" xfId="0" applyFont="1" applyFill="1" applyBorder="1" applyAlignment="1"/>
    <xf numFmtId="0" fontId="24" fillId="13" borderId="3" xfId="0" applyFont="1" applyFill="1" applyBorder="1" applyAlignment="1"/>
    <xf numFmtId="0" fontId="4" fillId="4" borderId="21" xfId="0" applyFont="1" applyFill="1" applyBorder="1" applyAlignment="1"/>
    <xf numFmtId="0" fontId="4" fillId="4" borderId="20" xfId="0" applyFont="1" applyFill="1" applyBorder="1" applyAlignment="1"/>
    <xf numFmtId="0" fontId="9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/>
    <xf numFmtId="0" fontId="4" fillId="4" borderId="3" xfId="0" applyFont="1" applyFill="1" applyBorder="1" applyAlignment="1"/>
    <xf numFmtId="4" fontId="25" fillId="4" borderId="2" xfId="0" applyNumberFormat="1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left" vertical="center"/>
    </xf>
    <xf numFmtId="0" fontId="9" fillId="5" borderId="27" xfId="0" applyFont="1" applyFill="1" applyBorder="1" applyAlignment="1">
      <alignment horizontal="left" vertical="center"/>
    </xf>
    <xf numFmtId="0" fontId="9" fillId="5" borderId="28" xfId="0" applyFont="1" applyFill="1" applyBorder="1" applyAlignment="1">
      <alignment horizontal="left" vertical="center"/>
    </xf>
    <xf numFmtId="0" fontId="9" fillId="4" borderId="23" xfId="0" applyFont="1" applyFill="1" applyBorder="1" applyAlignment="1">
      <alignment horizontal="left" vertical="center"/>
    </xf>
    <xf numFmtId="0" fontId="0" fillId="4" borderId="24" xfId="0" applyFill="1" applyBorder="1" applyAlignment="1"/>
    <xf numFmtId="0" fontId="0" fillId="4" borderId="25" xfId="0" applyFill="1" applyBorder="1" applyAlignment="1"/>
    <xf numFmtId="0" fontId="53" fillId="11" borderId="11" xfId="0" applyFont="1" applyFill="1" applyBorder="1" applyAlignment="1"/>
    <xf numFmtId="0" fontId="4" fillId="11" borderId="2" xfId="0" applyFont="1" applyFill="1" applyBorder="1" applyAlignment="1"/>
    <xf numFmtId="0" fontId="4" fillId="11" borderId="3" xfId="0" applyFont="1" applyFill="1" applyBorder="1" applyAlignment="1"/>
  </cellXfs>
  <cellStyles count="3">
    <cellStyle name="Čiarka" xfId="1" builtinId="3"/>
    <cellStyle name="Mena" xfId="2" builtinId="4"/>
    <cellStyle name="Normálne" xfId="0" builtinId="0"/>
  </cellStyles>
  <dxfs count="0"/>
  <tableStyles count="0" defaultTableStyle="TableStyleMedium2" defaultPivotStyle="PivotStyleLight16"/>
  <colors>
    <mruColors>
      <color rgb="FFFF6600"/>
      <color rgb="FFC0C0C0"/>
      <color rgb="FF99CC00"/>
      <color rgb="FFFF9900"/>
      <color rgb="FFFFCC00"/>
      <color rgb="FFCCCCFF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6"/>
  <sheetViews>
    <sheetView topLeftCell="A19" workbookViewId="0">
      <selection activeCell="J21" sqref="J21"/>
    </sheetView>
  </sheetViews>
  <sheetFormatPr defaultRowHeight="15" x14ac:dyDescent="0.25"/>
  <cols>
    <col min="1" max="1" width="8.42578125" customWidth="1"/>
    <col min="2" max="2" width="47.5703125" customWidth="1"/>
    <col min="3" max="3" width="11.7109375" customWidth="1"/>
    <col min="4" max="4" width="12" style="453" customWidth="1"/>
    <col min="5" max="5" width="11.7109375" style="453" customWidth="1"/>
    <col min="6" max="6" width="12" style="453" customWidth="1"/>
    <col min="7" max="7" width="11.85546875" style="453" customWidth="1"/>
    <col min="8" max="9" width="12.28515625" style="453" customWidth="1"/>
    <col min="254" max="254" width="7.42578125" customWidth="1"/>
    <col min="255" max="255" width="36.85546875" customWidth="1"/>
    <col min="256" max="257" width="11.5703125" customWidth="1"/>
    <col min="258" max="258" width="10.7109375" customWidth="1"/>
    <col min="259" max="259" width="11" customWidth="1"/>
    <col min="260" max="260" width="9" customWidth="1"/>
    <col min="261" max="261" width="10.42578125" customWidth="1"/>
    <col min="262" max="262" width="10.140625" customWidth="1"/>
    <col min="510" max="510" width="7.42578125" customWidth="1"/>
    <col min="511" max="511" width="36.85546875" customWidth="1"/>
    <col min="512" max="513" width="11.5703125" customWidth="1"/>
    <col min="514" max="514" width="10.7109375" customWidth="1"/>
    <col min="515" max="515" width="11" customWidth="1"/>
    <col min="516" max="516" width="9" customWidth="1"/>
    <col min="517" max="517" width="10.42578125" customWidth="1"/>
    <col min="518" max="518" width="10.140625" customWidth="1"/>
    <col min="766" max="766" width="7.42578125" customWidth="1"/>
    <col min="767" max="767" width="36.85546875" customWidth="1"/>
    <col min="768" max="769" width="11.5703125" customWidth="1"/>
    <col min="770" max="770" width="10.7109375" customWidth="1"/>
    <col min="771" max="771" width="11" customWidth="1"/>
    <col min="772" max="772" width="9" customWidth="1"/>
    <col min="773" max="773" width="10.42578125" customWidth="1"/>
    <col min="774" max="774" width="10.140625" customWidth="1"/>
    <col min="1022" max="1022" width="7.42578125" customWidth="1"/>
    <col min="1023" max="1023" width="36.85546875" customWidth="1"/>
    <col min="1024" max="1025" width="11.5703125" customWidth="1"/>
    <col min="1026" max="1026" width="10.7109375" customWidth="1"/>
    <col min="1027" max="1027" width="11" customWidth="1"/>
    <col min="1028" max="1028" width="9" customWidth="1"/>
    <col min="1029" max="1029" width="10.42578125" customWidth="1"/>
    <col min="1030" max="1030" width="10.140625" customWidth="1"/>
    <col min="1278" max="1278" width="7.42578125" customWidth="1"/>
    <col min="1279" max="1279" width="36.85546875" customWidth="1"/>
    <col min="1280" max="1281" width="11.5703125" customWidth="1"/>
    <col min="1282" max="1282" width="10.7109375" customWidth="1"/>
    <col min="1283" max="1283" width="11" customWidth="1"/>
    <col min="1284" max="1284" width="9" customWidth="1"/>
    <col min="1285" max="1285" width="10.42578125" customWidth="1"/>
    <col min="1286" max="1286" width="10.140625" customWidth="1"/>
    <col min="1534" max="1534" width="7.42578125" customWidth="1"/>
    <col min="1535" max="1535" width="36.85546875" customWidth="1"/>
    <col min="1536" max="1537" width="11.5703125" customWidth="1"/>
    <col min="1538" max="1538" width="10.7109375" customWidth="1"/>
    <col min="1539" max="1539" width="11" customWidth="1"/>
    <col min="1540" max="1540" width="9" customWidth="1"/>
    <col min="1541" max="1541" width="10.42578125" customWidth="1"/>
    <col min="1542" max="1542" width="10.140625" customWidth="1"/>
    <col min="1790" max="1790" width="7.42578125" customWidth="1"/>
    <col min="1791" max="1791" width="36.85546875" customWidth="1"/>
    <col min="1792" max="1793" width="11.5703125" customWidth="1"/>
    <col min="1794" max="1794" width="10.7109375" customWidth="1"/>
    <col min="1795" max="1795" width="11" customWidth="1"/>
    <col min="1796" max="1796" width="9" customWidth="1"/>
    <col min="1797" max="1797" width="10.42578125" customWidth="1"/>
    <col min="1798" max="1798" width="10.140625" customWidth="1"/>
    <col min="2046" max="2046" width="7.42578125" customWidth="1"/>
    <col min="2047" max="2047" width="36.85546875" customWidth="1"/>
    <col min="2048" max="2049" width="11.5703125" customWidth="1"/>
    <col min="2050" max="2050" width="10.7109375" customWidth="1"/>
    <col min="2051" max="2051" width="11" customWidth="1"/>
    <col min="2052" max="2052" width="9" customWidth="1"/>
    <col min="2053" max="2053" width="10.42578125" customWidth="1"/>
    <col min="2054" max="2054" width="10.140625" customWidth="1"/>
    <col min="2302" max="2302" width="7.42578125" customWidth="1"/>
    <col min="2303" max="2303" width="36.85546875" customWidth="1"/>
    <col min="2304" max="2305" width="11.5703125" customWidth="1"/>
    <col min="2306" max="2306" width="10.7109375" customWidth="1"/>
    <col min="2307" max="2307" width="11" customWidth="1"/>
    <col min="2308" max="2308" width="9" customWidth="1"/>
    <col min="2309" max="2309" width="10.42578125" customWidth="1"/>
    <col min="2310" max="2310" width="10.140625" customWidth="1"/>
    <col min="2558" max="2558" width="7.42578125" customWidth="1"/>
    <col min="2559" max="2559" width="36.85546875" customWidth="1"/>
    <col min="2560" max="2561" width="11.5703125" customWidth="1"/>
    <col min="2562" max="2562" width="10.7109375" customWidth="1"/>
    <col min="2563" max="2563" width="11" customWidth="1"/>
    <col min="2564" max="2564" width="9" customWidth="1"/>
    <col min="2565" max="2565" width="10.42578125" customWidth="1"/>
    <col min="2566" max="2566" width="10.140625" customWidth="1"/>
    <col min="2814" max="2814" width="7.42578125" customWidth="1"/>
    <col min="2815" max="2815" width="36.85546875" customWidth="1"/>
    <col min="2816" max="2817" width="11.5703125" customWidth="1"/>
    <col min="2818" max="2818" width="10.7109375" customWidth="1"/>
    <col min="2819" max="2819" width="11" customWidth="1"/>
    <col min="2820" max="2820" width="9" customWidth="1"/>
    <col min="2821" max="2821" width="10.42578125" customWidth="1"/>
    <col min="2822" max="2822" width="10.140625" customWidth="1"/>
    <col min="3070" max="3070" width="7.42578125" customWidth="1"/>
    <col min="3071" max="3071" width="36.85546875" customWidth="1"/>
    <col min="3072" max="3073" width="11.5703125" customWidth="1"/>
    <col min="3074" max="3074" width="10.7109375" customWidth="1"/>
    <col min="3075" max="3075" width="11" customWidth="1"/>
    <col min="3076" max="3076" width="9" customWidth="1"/>
    <col min="3077" max="3077" width="10.42578125" customWidth="1"/>
    <col min="3078" max="3078" width="10.140625" customWidth="1"/>
    <col min="3326" max="3326" width="7.42578125" customWidth="1"/>
    <col min="3327" max="3327" width="36.85546875" customWidth="1"/>
    <col min="3328" max="3329" width="11.5703125" customWidth="1"/>
    <col min="3330" max="3330" width="10.7109375" customWidth="1"/>
    <col min="3331" max="3331" width="11" customWidth="1"/>
    <col min="3332" max="3332" width="9" customWidth="1"/>
    <col min="3333" max="3333" width="10.42578125" customWidth="1"/>
    <col min="3334" max="3334" width="10.140625" customWidth="1"/>
    <col min="3582" max="3582" width="7.42578125" customWidth="1"/>
    <col min="3583" max="3583" width="36.85546875" customWidth="1"/>
    <col min="3584" max="3585" width="11.5703125" customWidth="1"/>
    <col min="3586" max="3586" width="10.7109375" customWidth="1"/>
    <col min="3587" max="3587" width="11" customWidth="1"/>
    <col min="3588" max="3588" width="9" customWidth="1"/>
    <col min="3589" max="3589" width="10.42578125" customWidth="1"/>
    <col min="3590" max="3590" width="10.140625" customWidth="1"/>
    <col min="3838" max="3838" width="7.42578125" customWidth="1"/>
    <col min="3839" max="3839" width="36.85546875" customWidth="1"/>
    <col min="3840" max="3841" width="11.5703125" customWidth="1"/>
    <col min="3842" max="3842" width="10.7109375" customWidth="1"/>
    <col min="3843" max="3843" width="11" customWidth="1"/>
    <col min="3844" max="3844" width="9" customWidth="1"/>
    <col min="3845" max="3845" width="10.42578125" customWidth="1"/>
    <col min="3846" max="3846" width="10.140625" customWidth="1"/>
    <col min="4094" max="4094" width="7.42578125" customWidth="1"/>
    <col min="4095" max="4095" width="36.85546875" customWidth="1"/>
    <col min="4096" max="4097" width="11.5703125" customWidth="1"/>
    <col min="4098" max="4098" width="10.7109375" customWidth="1"/>
    <col min="4099" max="4099" width="11" customWidth="1"/>
    <col min="4100" max="4100" width="9" customWidth="1"/>
    <col min="4101" max="4101" width="10.42578125" customWidth="1"/>
    <col min="4102" max="4102" width="10.140625" customWidth="1"/>
    <col min="4350" max="4350" width="7.42578125" customWidth="1"/>
    <col min="4351" max="4351" width="36.85546875" customWidth="1"/>
    <col min="4352" max="4353" width="11.5703125" customWidth="1"/>
    <col min="4354" max="4354" width="10.7109375" customWidth="1"/>
    <col min="4355" max="4355" width="11" customWidth="1"/>
    <col min="4356" max="4356" width="9" customWidth="1"/>
    <col min="4357" max="4357" width="10.42578125" customWidth="1"/>
    <col min="4358" max="4358" width="10.140625" customWidth="1"/>
    <col min="4606" max="4606" width="7.42578125" customWidth="1"/>
    <col min="4607" max="4607" width="36.85546875" customWidth="1"/>
    <col min="4608" max="4609" width="11.5703125" customWidth="1"/>
    <col min="4610" max="4610" width="10.7109375" customWidth="1"/>
    <col min="4611" max="4611" width="11" customWidth="1"/>
    <col min="4612" max="4612" width="9" customWidth="1"/>
    <col min="4613" max="4613" width="10.42578125" customWidth="1"/>
    <col min="4614" max="4614" width="10.140625" customWidth="1"/>
    <col min="4862" max="4862" width="7.42578125" customWidth="1"/>
    <col min="4863" max="4863" width="36.85546875" customWidth="1"/>
    <col min="4864" max="4865" width="11.5703125" customWidth="1"/>
    <col min="4866" max="4866" width="10.7109375" customWidth="1"/>
    <col min="4867" max="4867" width="11" customWidth="1"/>
    <col min="4868" max="4868" width="9" customWidth="1"/>
    <col min="4869" max="4869" width="10.42578125" customWidth="1"/>
    <col min="4870" max="4870" width="10.140625" customWidth="1"/>
    <col min="5118" max="5118" width="7.42578125" customWidth="1"/>
    <col min="5119" max="5119" width="36.85546875" customWidth="1"/>
    <col min="5120" max="5121" width="11.5703125" customWidth="1"/>
    <col min="5122" max="5122" width="10.7109375" customWidth="1"/>
    <col min="5123" max="5123" width="11" customWidth="1"/>
    <col min="5124" max="5124" width="9" customWidth="1"/>
    <col min="5125" max="5125" width="10.42578125" customWidth="1"/>
    <col min="5126" max="5126" width="10.140625" customWidth="1"/>
    <col min="5374" max="5374" width="7.42578125" customWidth="1"/>
    <col min="5375" max="5375" width="36.85546875" customWidth="1"/>
    <col min="5376" max="5377" width="11.5703125" customWidth="1"/>
    <col min="5378" max="5378" width="10.7109375" customWidth="1"/>
    <col min="5379" max="5379" width="11" customWidth="1"/>
    <col min="5380" max="5380" width="9" customWidth="1"/>
    <col min="5381" max="5381" width="10.42578125" customWidth="1"/>
    <col min="5382" max="5382" width="10.140625" customWidth="1"/>
    <col min="5630" max="5630" width="7.42578125" customWidth="1"/>
    <col min="5631" max="5631" width="36.85546875" customWidth="1"/>
    <col min="5632" max="5633" width="11.5703125" customWidth="1"/>
    <col min="5634" max="5634" width="10.7109375" customWidth="1"/>
    <col min="5635" max="5635" width="11" customWidth="1"/>
    <col min="5636" max="5636" width="9" customWidth="1"/>
    <col min="5637" max="5637" width="10.42578125" customWidth="1"/>
    <col min="5638" max="5638" width="10.140625" customWidth="1"/>
    <col min="5886" max="5886" width="7.42578125" customWidth="1"/>
    <col min="5887" max="5887" width="36.85546875" customWidth="1"/>
    <col min="5888" max="5889" width="11.5703125" customWidth="1"/>
    <col min="5890" max="5890" width="10.7109375" customWidth="1"/>
    <col min="5891" max="5891" width="11" customWidth="1"/>
    <col min="5892" max="5892" width="9" customWidth="1"/>
    <col min="5893" max="5893" width="10.42578125" customWidth="1"/>
    <col min="5894" max="5894" width="10.140625" customWidth="1"/>
    <col min="6142" max="6142" width="7.42578125" customWidth="1"/>
    <col min="6143" max="6143" width="36.85546875" customWidth="1"/>
    <col min="6144" max="6145" width="11.5703125" customWidth="1"/>
    <col min="6146" max="6146" width="10.7109375" customWidth="1"/>
    <col min="6147" max="6147" width="11" customWidth="1"/>
    <col min="6148" max="6148" width="9" customWidth="1"/>
    <col min="6149" max="6149" width="10.42578125" customWidth="1"/>
    <col min="6150" max="6150" width="10.140625" customWidth="1"/>
    <col min="6398" max="6398" width="7.42578125" customWidth="1"/>
    <col min="6399" max="6399" width="36.85546875" customWidth="1"/>
    <col min="6400" max="6401" width="11.5703125" customWidth="1"/>
    <col min="6402" max="6402" width="10.7109375" customWidth="1"/>
    <col min="6403" max="6403" width="11" customWidth="1"/>
    <col min="6404" max="6404" width="9" customWidth="1"/>
    <col min="6405" max="6405" width="10.42578125" customWidth="1"/>
    <col min="6406" max="6406" width="10.140625" customWidth="1"/>
    <col min="6654" max="6654" width="7.42578125" customWidth="1"/>
    <col min="6655" max="6655" width="36.85546875" customWidth="1"/>
    <col min="6656" max="6657" width="11.5703125" customWidth="1"/>
    <col min="6658" max="6658" width="10.7109375" customWidth="1"/>
    <col min="6659" max="6659" width="11" customWidth="1"/>
    <col min="6660" max="6660" width="9" customWidth="1"/>
    <col min="6661" max="6661" width="10.42578125" customWidth="1"/>
    <col min="6662" max="6662" width="10.140625" customWidth="1"/>
    <col min="6910" max="6910" width="7.42578125" customWidth="1"/>
    <col min="6911" max="6911" width="36.85546875" customWidth="1"/>
    <col min="6912" max="6913" width="11.5703125" customWidth="1"/>
    <col min="6914" max="6914" width="10.7109375" customWidth="1"/>
    <col min="6915" max="6915" width="11" customWidth="1"/>
    <col min="6916" max="6916" width="9" customWidth="1"/>
    <col min="6917" max="6917" width="10.42578125" customWidth="1"/>
    <col min="6918" max="6918" width="10.140625" customWidth="1"/>
    <col min="7166" max="7166" width="7.42578125" customWidth="1"/>
    <col min="7167" max="7167" width="36.85546875" customWidth="1"/>
    <col min="7168" max="7169" width="11.5703125" customWidth="1"/>
    <col min="7170" max="7170" width="10.7109375" customWidth="1"/>
    <col min="7171" max="7171" width="11" customWidth="1"/>
    <col min="7172" max="7172" width="9" customWidth="1"/>
    <col min="7173" max="7173" width="10.42578125" customWidth="1"/>
    <col min="7174" max="7174" width="10.140625" customWidth="1"/>
    <col min="7422" max="7422" width="7.42578125" customWidth="1"/>
    <col min="7423" max="7423" width="36.85546875" customWidth="1"/>
    <col min="7424" max="7425" width="11.5703125" customWidth="1"/>
    <col min="7426" max="7426" width="10.7109375" customWidth="1"/>
    <col min="7427" max="7427" width="11" customWidth="1"/>
    <col min="7428" max="7428" width="9" customWidth="1"/>
    <col min="7429" max="7429" width="10.42578125" customWidth="1"/>
    <col min="7430" max="7430" width="10.140625" customWidth="1"/>
    <col min="7678" max="7678" width="7.42578125" customWidth="1"/>
    <col min="7679" max="7679" width="36.85546875" customWidth="1"/>
    <col min="7680" max="7681" width="11.5703125" customWidth="1"/>
    <col min="7682" max="7682" width="10.7109375" customWidth="1"/>
    <col min="7683" max="7683" width="11" customWidth="1"/>
    <col min="7684" max="7684" width="9" customWidth="1"/>
    <col min="7685" max="7685" width="10.42578125" customWidth="1"/>
    <col min="7686" max="7686" width="10.140625" customWidth="1"/>
    <col min="7934" max="7934" width="7.42578125" customWidth="1"/>
    <col min="7935" max="7935" width="36.85546875" customWidth="1"/>
    <col min="7936" max="7937" width="11.5703125" customWidth="1"/>
    <col min="7938" max="7938" width="10.7109375" customWidth="1"/>
    <col min="7939" max="7939" width="11" customWidth="1"/>
    <col min="7940" max="7940" width="9" customWidth="1"/>
    <col min="7941" max="7941" width="10.42578125" customWidth="1"/>
    <col min="7942" max="7942" width="10.140625" customWidth="1"/>
    <col min="8190" max="8190" width="7.42578125" customWidth="1"/>
    <col min="8191" max="8191" width="36.85546875" customWidth="1"/>
    <col min="8192" max="8193" width="11.5703125" customWidth="1"/>
    <col min="8194" max="8194" width="10.7109375" customWidth="1"/>
    <col min="8195" max="8195" width="11" customWidth="1"/>
    <col min="8196" max="8196" width="9" customWidth="1"/>
    <col min="8197" max="8197" width="10.42578125" customWidth="1"/>
    <col min="8198" max="8198" width="10.140625" customWidth="1"/>
    <col min="8446" max="8446" width="7.42578125" customWidth="1"/>
    <col min="8447" max="8447" width="36.85546875" customWidth="1"/>
    <col min="8448" max="8449" width="11.5703125" customWidth="1"/>
    <col min="8450" max="8450" width="10.7109375" customWidth="1"/>
    <col min="8451" max="8451" width="11" customWidth="1"/>
    <col min="8452" max="8452" width="9" customWidth="1"/>
    <col min="8453" max="8453" width="10.42578125" customWidth="1"/>
    <col min="8454" max="8454" width="10.140625" customWidth="1"/>
    <col min="8702" max="8702" width="7.42578125" customWidth="1"/>
    <col min="8703" max="8703" width="36.85546875" customWidth="1"/>
    <col min="8704" max="8705" width="11.5703125" customWidth="1"/>
    <col min="8706" max="8706" width="10.7109375" customWidth="1"/>
    <col min="8707" max="8707" width="11" customWidth="1"/>
    <col min="8708" max="8708" width="9" customWidth="1"/>
    <col min="8709" max="8709" width="10.42578125" customWidth="1"/>
    <col min="8710" max="8710" width="10.140625" customWidth="1"/>
    <col min="8958" max="8958" width="7.42578125" customWidth="1"/>
    <col min="8959" max="8959" width="36.85546875" customWidth="1"/>
    <col min="8960" max="8961" width="11.5703125" customWidth="1"/>
    <col min="8962" max="8962" width="10.7109375" customWidth="1"/>
    <col min="8963" max="8963" width="11" customWidth="1"/>
    <col min="8964" max="8964" width="9" customWidth="1"/>
    <col min="8965" max="8965" width="10.42578125" customWidth="1"/>
    <col min="8966" max="8966" width="10.140625" customWidth="1"/>
    <col min="9214" max="9214" width="7.42578125" customWidth="1"/>
    <col min="9215" max="9215" width="36.85546875" customWidth="1"/>
    <col min="9216" max="9217" width="11.5703125" customWidth="1"/>
    <col min="9218" max="9218" width="10.7109375" customWidth="1"/>
    <col min="9219" max="9219" width="11" customWidth="1"/>
    <col min="9220" max="9220" width="9" customWidth="1"/>
    <col min="9221" max="9221" width="10.42578125" customWidth="1"/>
    <col min="9222" max="9222" width="10.140625" customWidth="1"/>
    <col min="9470" max="9470" width="7.42578125" customWidth="1"/>
    <col min="9471" max="9471" width="36.85546875" customWidth="1"/>
    <col min="9472" max="9473" width="11.5703125" customWidth="1"/>
    <col min="9474" max="9474" width="10.7109375" customWidth="1"/>
    <col min="9475" max="9475" width="11" customWidth="1"/>
    <col min="9476" max="9476" width="9" customWidth="1"/>
    <col min="9477" max="9477" width="10.42578125" customWidth="1"/>
    <col min="9478" max="9478" width="10.140625" customWidth="1"/>
    <col min="9726" max="9726" width="7.42578125" customWidth="1"/>
    <col min="9727" max="9727" width="36.85546875" customWidth="1"/>
    <col min="9728" max="9729" width="11.5703125" customWidth="1"/>
    <col min="9730" max="9730" width="10.7109375" customWidth="1"/>
    <col min="9731" max="9731" width="11" customWidth="1"/>
    <col min="9732" max="9732" width="9" customWidth="1"/>
    <col min="9733" max="9733" width="10.42578125" customWidth="1"/>
    <col min="9734" max="9734" width="10.140625" customWidth="1"/>
    <col min="9982" max="9982" width="7.42578125" customWidth="1"/>
    <col min="9983" max="9983" width="36.85546875" customWidth="1"/>
    <col min="9984" max="9985" width="11.5703125" customWidth="1"/>
    <col min="9986" max="9986" width="10.7109375" customWidth="1"/>
    <col min="9987" max="9987" width="11" customWidth="1"/>
    <col min="9988" max="9988" width="9" customWidth="1"/>
    <col min="9989" max="9989" width="10.42578125" customWidth="1"/>
    <col min="9990" max="9990" width="10.140625" customWidth="1"/>
    <col min="10238" max="10238" width="7.42578125" customWidth="1"/>
    <col min="10239" max="10239" width="36.85546875" customWidth="1"/>
    <col min="10240" max="10241" width="11.5703125" customWidth="1"/>
    <col min="10242" max="10242" width="10.7109375" customWidth="1"/>
    <col min="10243" max="10243" width="11" customWidth="1"/>
    <col min="10244" max="10244" width="9" customWidth="1"/>
    <col min="10245" max="10245" width="10.42578125" customWidth="1"/>
    <col min="10246" max="10246" width="10.140625" customWidth="1"/>
    <col min="10494" max="10494" width="7.42578125" customWidth="1"/>
    <col min="10495" max="10495" width="36.85546875" customWidth="1"/>
    <col min="10496" max="10497" width="11.5703125" customWidth="1"/>
    <col min="10498" max="10498" width="10.7109375" customWidth="1"/>
    <col min="10499" max="10499" width="11" customWidth="1"/>
    <col min="10500" max="10500" width="9" customWidth="1"/>
    <col min="10501" max="10501" width="10.42578125" customWidth="1"/>
    <col min="10502" max="10502" width="10.140625" customWidth="1"/>
    <col min="10750" max="10750" width="7.42578125" customWidth="1"/>
    <col min="10751" max="10751" width="36.85546875" customWidth="1"/>
    <col min="10752" max="10753" width="11.5703125" customWidth="1"/>
    <col min="10754" max="10754" width="10.7109375" customWidth="1"/>
    <col min="10755" max="10755" width="11" customWidth="1"/>
    <col min="10756" max="10756" width="9" customWidth="1"/>
    <col min="10757" max="10757" width="10.42578125" customWidth="1"/>
    <col min="10758" max="10758" width="10.140625" customWidth="1"/>
    <col min="11006" max="11006" width="7.42578125" customWidth="1"/>
    <col min="11007" max="11007" width="36.85546875" customWidth="1"/>
    <col min="11008" max="11009" width="11.5703125" customWidth="1"/>
    <col min="11010" max="11010" width="10.7109375" customWidth="1"/>
    <col min="11011" max="11011" width="11" customWidth="1"/>
    <col min="11012" max="11012" width="9" customWidth="1"/>
    <col min="11013" max="11013" width="10.42578125" customWidth="1"/>
    <col min="11014" max="11014" width="10.140625" customWidth="1"/>
    <col min="11262" max="11262" width="7.42578125" customWidth="1"/>
    <col min="11263" max="11263" width="36.85546875" customWidth="1"/>
    <col min="11264" max="11265" width="11.5703125" customWidth="1"/>
    <col min="11266" max="11266" width="10.7109375" customWidth="1"/>
    <col min="11267" max="11267" width="11" customWidth="1"/>
    <col min="11268" max="11268" width="9" customWidth="1"/>
    <col min="11269" max="11269" width="10.42578125" customWidth="1"/>
    <col min="11270" max="11270" width="10.140625" customWidth="1"/>
    <col min="11518" max="11518" width="7.42578125" customWidth="1"/>
    <col min="11519" max="11519" width="36.85546875" customWidth="1"/>
    <col min="11520" max="11521" width="11.5703125" customWidth="1"/>
    <col min="11522" max="11522" width="10.7109375" customWidth="1"/>
    <col min="11523" max="11523" width="11" customWidth="1"/>
    <col min="11524" max="11524" width="9" customWidth="1"/>
    <col min="11525" max="11525" width="10.42578125" customWidth="1"/>
    <col min="11526" max="11526" width="10.140625" customWidth="1"/>
    <col min="11774" max="11774" width="7.42578125" customWidth="1"/>
    <col min="11775" max="11775" width="36.85546875" customWidth="1"/>
    <col min="11776" max="11777" width="11.5703125" customWidth="1"/>
    <col min="11778" max="11778" width="10.7109375" customWidth="1"/>
    <col min="11779" max="11779" width="11" customWidth="1"/>
    <col min="11780" max="11780" width="9" customWidth="1"/>
    <col min="11781" max="11781" width="10.42578125" customWidth="1"/>
    <col min="11782" max="11782" width="10.140625" customWidth="1"/>
    <col min="12030" max="12030" width="7.42578125" customWidth="1"/>
    <col min="12031" max="12031" width="36.85546875" customWidth="1"/>
    <col min="12032" max="12033" width="11.5703125" customWidth="1"/>
    <col min="12034" max="12034" width="10.7109375" customWidth="1"/>
    <col min="12035" max="12035" width="11" customWidth="1"/>
    <col min="12036" max="12036" width="9" customWidth="1"/>
    <col min="12037" max="12037" width="10.42578125" customWidth="1"/>
    <col min="12038" max="12038" width="10.140625" customWidth="1"/>
    <col min="12286" max="12286" width="7.42578125" customWidth="1"/>
    <col min="12287" max="12287" width="36.85546875" customWidth="1"/>
    <col min="12288" max="12289" width="11.5703125" customWidth="1"/>
    <col min="12290" max="12290" width="10.7109375" customWidth="1"/>
    <col min="12291" max="12291" width="11" customWidth="1"/>
    <col min="12292" max="12292" width="9" customWidth="1"/>
    <col min="12293" max="12293" width="10.42578125" customWidth="1"/>
    <col min="12294" max="12294" width="10.140625" customWidth="1"/>
    <col min="12542" max="12542" width="7.42578125" customWidth="1"/>
    <col min="12543" max="12543" width="36.85546875" customWidth="1"/>
    <col min="12544" max="12545" width="11.5703125" customWidth="1"/>
    <col min="12546" max="12546" width="10.7109375" customWidth="1"/>
    <col min="12547" max="12547" width="11" customWidth="1"/>
    <col min="12548" max="12548" width="9" customWidth="1"/>
    <col min="12549" max="12549" width="10.42578125" customWidth="1"/>
    <col min="12550" max="12550" width="10.140625" customWidth="1"/>
    <col min="12798" max="12798" width="7.42578125" customWidth="1"/>
    <col min="12799" max="12799" width="36.85546875" customWidth="1"/>
    <col min="12800" max="12801" width="11.5703125" customWidth="1"/>
    <col min="12802" max="12802" width="10.7109375" customWidth="1"/>
    <col min="12803" max="12803" width="11" customWidth="1"/>
    <col min="12804" max="12804" width="9" customWidth="1"/>
    <col min="12805" max="12805" width="10.42578125" customWidth="1"/>
    <col min="12806" max="12806" width="10.140625" customWidth="1"/>
    <col min="13054" max="13054" width="7.42578125" customWidth="1"/>
    <col min="13055" max="13055" width="36.85546875" customWidth="1"/>
    <col min="13056" max="13057" width="11.5703125" customWidth="1"/>
    <col min="13058" max="13058" width="10.7109375" customWidth="1"/>
    <col min="13059" max="13059" width="11" customWidth="1"/>
    <col min="13060" max="13060" width="9" customWidth="1"/>
    <col min="13061" max="13061" width="10.42578125" customWidth="1"/>
    <col min="13062" max="13062" width="10.140625" customWidth="1"/>
    <col min="13310" max="13310" width="7.42578125" customWidth="1"/>
    <col min="13311" max="13311" width="36.85546875" customWidth="1"/>
    <col min="13312" max="13313" width="11.5703125" customWidth="1"/>
    <col min="13314" max="13314" width="10.7109375" customWidth="1"/>
    <col min="13315" max="13315" width="11" customWidth="1"/>
    <col min="13316" max="13316" width="9" customWidth="1"/>
    <col min="13317" max="13317" width="10.42578125" customWidth="1"/>
    <col min="13318" max="13318" width="10.140625" customWidth="1"/>
    <col min="13566" max="13566" width="7.42578125" customWidth="1"/>
    <col min="13567" max="13567" width="36.85546875" customWidth="1"/>
    <col min="13568" max="13569" width="11.5703125" customWidth="1"/>
    <col min="13570" max="13570" width="10.7109375" customWidth="1"/>
    <col min="13571" max="13571" width="11" customWidth="1"/>
    <col min="13572" max="13572" width="9" customWidth="1"/>
    <col min="13573" max="13573" width="10.42578125" customWidth="1"/>
    <col min="13574" max="13574" width="10.140625" customWidth="1"/>
    <col min="13822" max="13822" width="7.42578125" customWidth="1"/>
    <col min="13823" max="13823" width="36.85546875" customWidth="1"/>
    <col min="13824" max="13825" width="11.5703125" customWidth="1"/>
    <col min="13826" max="13826" width="10.7109375" customWidth="1"/>
    <col min="13827" max="13827" width="11" customWidth="1"/>
    <col min="13828" max="13828" width="9" customWidth="1"/>
    <col min="13829" max="13829" width="10.42578125" customWidth="1"/>
    <col min="13830" max="13830" width="10.140625" customWidth="1"/>
    <col min="14078" max="14078" width="7.42578125" customWidth="1"/>
    <col min="14079" max="14079" width="36.85546875" customWidth="1"/>
    <col min="14080" max="14081" width="11.5703125" customWidth="1"/>
    <col min="14082" max="14082" width="10.7109375" customWidth="1"/>
    <col min="14083" max="14083" width="11" customWidth="1"/>
    <col min="14084" max="14084" width="9" customWidth="1"/>
    <col min="14085" max="14085" width="10.42578125" customWidth="1"/>
    <col min="14086" max="14086" width="10.140625" customWidth="1"/>
    <col min="14334" max="14334" width="7.42578125" customWidth="1"/>
    <col min="14335" max="14335" width="36.85546875" customWidth="1"/>
    <col min="14336" max="14337" width="11.5703125" customWidth="1"/>
    <col min="14338" max="14338" width="10.7109375" customWidth="1"/>
    <col min="14339" max="14339" width="11" customWidth="1"/>
    <col min="14340" max="14340" width="9" customWidth="1"/>
    <col min="14341" max="14341" width="10.42578125" customWidth="1"/>
    <col min="14342" max="14342" width="10.140625" customWidth="1"/>
    <col min="14590" max="14590" width="7.42578125" customWidth="1"/>
    <col min="14591" max="14591" width="36.85546875" customWidth="1"/>
    <col min="14592" max="14593" width="11.5703125" customWidth="1"/>
    <col min="14594" max="14594" width="10.7109375" customWidth="1"/>
    <col min="14595" max="14595" width="11" customWidth="1"/>
    <col min="14596" max="14596" width="9" customWidth="1"/>
    <col min="14597" max="14597" width="10.42578125" customWidth="1"/>
    <col min="14598" max="14598" width="10.140625" customWidth="1"/>
    <col min="14846" max="14846" width="7.42578125" customWidth="1"/>
    <col min="14847" max="14847" width="36.85546875" customWidth="1"/>
    <col min="14848" max="14849" width="11.5703125" customWidth="1"/>
    <col min="14850" max="14850" width="10.7109375" customWidth="1"/>
    <col min="14851" max="14851" width="11" customWidth="1"/>
    <col min="14852" max="14852" width="9" customWidth="1"/>
    <col min="14853" max="14853" width="10.42578125" customWidth="1"/>
    <col min="14854" max="14854" width="10.140625" customWidth="1"/>
    <col min="15102" max="15102" width="7.42578125" customWidth="1"/>
    <col min="15103" max="15103" width="36.85546875" customWidth="1"/>
    <col min="15104" max="15105" width="11.5703125" customWidth="1"/>
    <col min="15106" max="15106" width="10.7109375" customWidth="1"/>
    <col min="15107" max="15107" width="11" customWidth="1"/>
    <col min="15108" max="15108" width="9" customWidth="1"/>
    <col min="15109" max="15109" width="10.42578125" customWidth="1"/>
    <col min="15110" max="15110" width="10.140625" customWidth="1"/>
    <col min="15358" max="15358" width="7.42578125" customWidth="1"/>
    <col min="15359" max="15359" width="36.85546875" customWidth="1"/>
    <col min="15360" max="15361" width="11.5703125" customWidth="1"/>
    <col min="15362" max="15362" width="10.7109375" customWidth="1"/>
    <col min="15363" max="15363" width="11" customWidth="1"/>
    <col min="15364" max="15364" width="9" customWidth="1"/>
    <col min="15365" max="15365" width="10.42578125" customWidth="1"/>
    <col min="15366" max="15366" width="10.140625" customWidth="1"/>
    <col min="15614" max="15614" width="7.42578125" customWidth="1"/>
    <col min="15615" max="15615" width="36.85546875" customWidth="1"/>
    <col min="15616" max="15617" width="11.5703125" customWidth="1"/>
    <col min="15618" max="15618" width="10.7109375" customWidth="1"/>
    <col min="15619" max="15619" width="11" customWidth="1"/>
    <col min="15620" max="15620" width="9" customWidth="1"/>
    <col min="15621" max="15621" width="10.42578125" customWidth="1"/>
    <col min="15622" max="15622" width="10.140625" customWidth="1"/>
    <col min="15870" max="15870" width="7.42578125" customWidth="1"/>
    <col min="15871" max="15871" width="36.85546875" customWidth="1"/>
    <col min="15872" max="15873" width="11.5703125" customWidth="1"/>
    <col min="15874" max="15874" width="10.7109375" customWidth="1"/>
    <col min="15875" max="15875" width="11" customWidth="1"/>
    <col min="15876" max="15876" width="9" customWidth="1"/>
    <col min="15877" max="15877" width="10.42578125" customWidth="1"/>
    <col min="15878" max="15878" width="10.140625" customWidth="1"/>
    <col min="16126" max="16126" width="7.42578125" customWidth="1"/>
    <col min="16127" max="16127" width="36.85546875" customWidth="1"/>
    <col min="16128" max="16129" width="11.5703125" customWidth="1"/>
    <col min="16130" max="16130" width="10.7109375" customWidth="1"/>
    <col min="16131" max="16131" width="11" customWidth="1"/>
    <col min="16132" max="16132" width="9" customWidth="1"/>
    <col min="16133" max="16133" width="10.42578125" customWidth="1"/>
    <col min="16134" max="16134" width="10.140625" customWidth="1"/>
  </cols>
  <sheetData>
    <row r="1" spans="1:9" ht="5.25" customHeight="1" x14ac:dyDescent="0.25"/>
    <row r="2" spans="1:9" ht="19.5" customHeight="1" x14ac:dyDescent="0.25">
      <c r="A2" s="848" t="s">
        <v>393</v>
      </c>
      <c r="B2" s="849"/>
      <c r="C2" s="849"/>
      <c r="D2" s="849"/>
      <c r="E2" s="849"/>
      <c r="F2" s="849"/>
      <c r="G2" s="849"/>
      <c r="H2" s="849"/>
      <c r="I2"/>
    </row>
    <row r="3" spans="1:9" ht="18.75" x14ac:dyDescent="0.3">
      <c r="A3" s="850" t="s">
        <v>180</v>
      </c>
      <c r="B3" s="851"/>
      <c r="C3" s="851"/>
      <c r="D3" s="851"/>
      <c r="E3" s="851"/>
      <c r="F3" s="851"/>
      <c r="G3" s="851"/>
      <c r="H3" s="851"/>
      <c r="I3"/>
    </row>
    <row r="4" spans="1:9" ht="48" customHeight="1" x14ac:dyDescent="0.25">
      <c r="A4" s="844" t="s">
        <v>133</v>
      </c>
      <c r="B4" s="845"/>
      <c r="C4" s="46" t="s">
        <v>371</v>
      </c>
      <c r="D4" s="677" t="s">
        <v>392</v>
      </c>
      <c r="E4" s="666" t="s">
        <v>394</v>
      </c>
      <c r="F4" s="666" t="s">
        <v>399</v>
      </c>
      <c r="G4" s="666" t="s">
        <v>372</v>
      </c>
      <c r="H4" s="666" t="s">
        <v>373</v>
      </c>
      <c r="I4" s="666" t="s">
        <v>395</v>
      </c>
    </row>
    <row r="5" spans="1:9" x14ac:dyDescent="0.25">
      <c r="A5" s="846"/>
      <c r="B5" s="847"/>
      <c r="C5" s="685" t="s">
        <v>134</v>
      </c>
      <c r="D5" s="686" t="s">
        <v>134</v>
      </c>
      <c r="E5" s="686" t="s">
        <v>134</v>
      </c>
      <c r="F5" s="686" t="s">
        <v>134</v>
      </c>
      <c r="G5" s="686" t="s">
        <v>134</v>
      </c>
      <c r="H5" s="686" t="s">
        <v>134</v>
      </c>
      <c r="I5" s="686" t="s">
        <v>134</v>
      </c>
    </row>
    <row r="6" spans="1:9" x14ac:dyDescent="0.25">
      <c r="A6" s="70" t="s">
        <v>135</v>
      </c>
      <c r="B6" s="136"/>
      <c r="C6" s="48">
        <f>C7+C8</f>
        <v>644391.88</v>
      </c>
      <c r="D6" s="48">
        <f t="shared" ref="D6" si="0">SUM(D7:D8)</f>
        <v>758232.20000000007</v>
      </c>
      <c r="E6" s="48">
        <f t="shared" ref="E6:F6" si="1">SUM(E7:E8)</f>
        <v>713998</v>
      </c>
      <c r="F6" s="48">
        <f t="shared" si="1"/>
        <v>713998</v>
      </c>
      <c r="G6" s="48">
        <f t="shared" ref="G6" si="2">SUM(G7:G8)</f>
        <v>775649</v>
      </c>
      <c r="H6" s="48">
        <f t="shared" ref="H6:I6" si="3">SUM(H7:H8)</f>
        <v>776550</v>
      </c>
      <c r="I6" s="48">
        <f t="shared" si="3"/>
        <v>778660</v>
      </c>
    </row>
    <row r="7" spans="1:9" x14ac:dyDescent="0.25">
      <c r="A7" s="112">
        <v>111003</v>
      </c>
      <c r="B7" s="71" t="s">
        <v>136</v>
      </c>
      <c r="C7" s="49">
        <v>581079.18000000005</v>
      </c>
      <c r="D7" s="49">
        <v>694873.15</v>
      </c>
      <c r="E7" s="49">
        <v>656998</v>
      </c>
      <c r="F7" s="49">
        <v>656998</v>
      </c>
      <c r="G7" s="49">
        <v>718649</v>
      </c>
      <c r="H7" s="49">
        <v>719550</v>
      </c>
      <c r="I7" s="49">
        <v>720660</v>
      </c>
    </row>
    <row r="8" spans="1:9" x14ac:dyDescent="0.25">
      <c r="A8" s="112">
        <v>121</v>
      </c>
      <c r="B8" s="71" t="s">
        <v>137</v>
      </c>
      <c r="C8" s="49">
        <v>63312.7</v>
      </c>
      <c r="D8" s="49">
        <v>63359.05</v>
      </c>
      <c r="E8" s="49">
        <v>57000</v>
      </c>
      <c r="F8" s="49">
        <v>57000</v>
      </c>
      <c r="G8" s="49">
        <v>57000</v>
      </c>
      <c r="H8" s="49">
        <v>57000</v>
      </c>
      <c r="I8" s="49">
        <v>58000</v>
      </c>
    </row>
    <row r="9" spans="1:9" x14ac:dyDescent="0.25">
      <c r="A9" s="70" t="s">
        <v>138</v>
      </c>
      <c r="B9" s="136"/>
      <c r="C9" s="48">
        <f>SUM(C10:C15)</f>
        <v>75821.680000000008</v>
      </c>
      <c r="D9" s="48">
        <f t="shared" ref="D9:F9" si="4">SUM(D10:D15)</f>
        <v>74098.86</v>
      </c>
      <c r="E9" s="48">
        <f t="shared" si="4"/>
        <v>69663.990000000005</v>
      </c>
      <c r="F9" s="48">
        <f t="shared" si="4"/>
        <v>69663.990000000005</v>
      </c>
      <c r="G9" s="48">
        <f t="shared" ref="G9" si="5">SUM(G10:G15)</f>
        <v>67538.990000000005</v>
      </c>
      <c r="H9" s="48">
        <f t="shared" ref="H9:I9" si="6">SUM(H10:H15)</f>
        <v>68538.990000000005</v>
      </c>
      <c r="I9" s="48">
        <f t="shared" si="6"/>
        <v>67818.990000000005</v>
      </c>
    </row>
    <row r="10" spans="1:9" x14ac:dyDescent="0.25">
      <c r="A10" s="112">
        <v>133001</v>
      </c>
      <c r="B10" s="71" t="s">
        <v>139</v>
      </c>
      <c r="C10" s="49">
        <v>1640.83</v>
      </c>
      <c r="D10" s="49">
        <v>1527.98</v>
      </c>
      <c r="E10" s="49">
        <v>1300</v>
      </c>
      <c r="F10" s="49">
        <v>1300</v>
      </c>
      <c r="G10" s="49">
        <v>1300</v>
      </c>
      <c r="H10" s="49">
        <v>1300</v>
      </c>
      <c r="I10" s="49">
        <v>1500</v>
      </c>
    </row>
    <row r="11" spans="1:9" x14ac:dyDescent="0.25">
      <c r="A11" s="112">
        <v>133003</v>
      </c>
      <c r="B11" s="71" t="s">
        <v>140</v>
      </c>
      <c r="C11" s="49">
        <v>210</v>
      </c>
      <c r="D11" s="49">
        <v>280</v>
      </c>
      <c r="E11" s="49">
        <v>210</v>
      </c>
      <c r="F11" s="49">
        <v>210</v>
      </c>
      <c r="G11" s="49">
        <v>210</v>
      </c>
      <c r="H11" s="49">
        <v>210</v>
      </c>
      <c r="I11" s="49">
        <v>220</v>
      </c>
    </row>
    <row r="12" spans="1:9" x14ac:dyDescent="0.25">
      <c r="A12" s="112">
        <v>133006</v>
      </c>
      <c r="B12" s="71" t="s">
        <v>141</v>
      </c>
      <c r="C12" s="49">
        <v>325</v>
      </c>
      <c r="D12" s="49">
        <v>300</v>
      </c>
      <c r="E12" s="49">
        <v>325</v>
      </c>
      <c r="F12" s="49">
        <v>325</v>
      </c>
      <c r="G12" s="49">
        <v>200</v>
      </c>
      <c r="H12" s="49">
        <v>200</v>
      </c>
      <c r="I12" s="49">
        <v>220</v>
      </c>
    </row>
    <row r="13" spans="1:9" x14ac:dyDescent="0.25">
      <c r="A13" s="112">
        <v>133012</v>
      </c>
      <c r="B13" s="71" t="s">
        <v>142</v>
      </c>
      <c r="C13" s="49">
        <v>906</v>
      </c>
      <c r="D13" s="49">
        <v>711</v>
      </c>
      <c r="E13" s="49">
        <v>550</v>
      </c>
      <c r="F13" s="49">
        <v>550</v>
      </c>
      <c r="G13" s="49">
        <v>550</v>
      </c>
      <c r="H13" s="49">
        <v>550</v>
      </c>
      <c r="I13" s="49">
        <v>600</v>
      </c>
    </row>
    <row r="14" spans="1:9" x14ac:dyDescent="0.25">
      <c r="A14" s="112">
        <v>133013</v>
      </c>
      <c r="B14" s="71" t="s">
        <v>143</v>
      </c>
      <c r="C14" s="49">
        <v>51460.86</v>
      </c>
      <c r="D14" s="49">
        <v>50000.89</v>
      </c>
      <c r="E14" s="49">
        <v>46000</v>
      </c>
      <c r="F14" s="49">
        <v>46000</v>
      </c>
      <c r="G14" s="49">
        <v>44000</v>
      </c>
      <c r="H14" s="49">
        <v>45000</v>
      </c>
      <c r="I14" s="49">
        <v>44000</v>
      </c>
    </row>
    <row r="15" spans="1:9" x14ac:dyDescent="0.25">
      <c r="A15" s="127">
        <v>133001</v>
      </c>
      <c r="B15" s="74" t="s">
        <v>144</v>
      </c>
      <c r="C15" s="49">
        <v>21278.99</v>
      </c>
      <c r="D15" s="49">
        <v>21278.99</v>
      </c>
      <c r="E15" s="49">
        <v>21278.99</v>
      </c>
      <c r="F15" s="49">
        <v>21278.99</v>
      </c>
      <c r="G15" s="49">
        <v>21278.99</v>
      </c>
      <c r="H15" s="49">
        <v>21278.99</v>
      </c>
      <c r="I15" s="49">
        <v>21278.99</v>
      </c>
    </row>
    <row r="16" spans="1:9" x14ac:dyDescent="0.25">
      <c r="A16" s="127">
        <v>133014</v>
      </c>
      <c r="B16" s="71" t="s">
        <v>422</v>
      </c>
      <c r="C16" s="49">
        <v>0</v>
      </c>
      <c r="D16" s="49">
        <v>0</v>
      </c>
      <c r="E16" s="49">
        <v>886.4</v>
      </c>
      <c r="F16" s="49">
        <v>886.4</v>
      </c>
      <c r="G16" s="766">
        <v>886.4</v>
      </c>
      <c r="H16" s="49">
        <v>886.4</v>
      </c>
      <c r="I16" s="49">
        <v>886.4</v>
      </c>
    </row>
    <row r="17" spans="1:10" x14ac:dyDescent="0.25">
      <c r="A17" s="70" t="s">
        <v>145</v>
      </c>
      <c r="B17" s="136"/>
      <c r="C17" s="48">
        <f>SUM(C18:C19)</f>
        <v>376058.7</v>
      </c>
      <c r="D17" s="48">
        <f t="shared" ref="D17" si="7">SUM(D18:D19)</f>
        <v>410822.11000000004</v>
      </c>
      <c r="E17" s="48">
        <f t="shared" ref="E17:F17" si="8">SUM(E18:E19)</f>
        <v>383665.12</v>
      </c>
      <c r="F17" s="48">
        <f t="shared" si="8"/>
        <v>383665.12</v>
      </c>
      <c r="G17" s="48">
        <f t="shared" ref="G17" si="9">SUM(G18:G19)</f>
        <v>383665.12</v>
      </c>
      <c r="H17" s="48">
        <f t="shared" ref="H17:I17" si="10">SUM(H18:H19)</f>
        <v>383665.12</v>
      </c>
      <c r="I17" s="48">
        <f t="shared" si="10"/>
        <v>383665.12</v>
      </c>
    </row>
    <row r="18" spans="1:10" x14ac:dyDescent="0.25">
      <c r="A18" s="112">
        <v>212002</v>
      </c>
      <c r="B18" s="71" t="s">
        <v>146</v>
      </c>
      <c r="C18" s="49">
        <v>1770.87</v>
      </c>
      <c r="D18" s="49">
        <v>2079.83</v>
      </c>
      <c r="E18" s="49">
        <v>2080</v>
      </c>
      <c r="F18" s="49">
        <v>2080</v>
      </c>
      <c r="G18" s="49">
        <v>2080</v>
      </c>
      <c r="H18" s="49">
        <v>2080</v>
      </c>
      <c r="I18" s="49">
        <v>2080</v>
      </c>
    </row>
    <row r="19" spans="1:10" x14ac:dyDescent="0.25">
      <c r="A19" s="112">
        <v>212003</v>
      </c>
      <c r="B19" s="71" t="s">
        <v>147</v>
      </c>
      <c r="C19" s="49">
        <v>374287.83</v>
      </c>
      <c r="D19" s="49">
        <v>408742.28</v>
      </c>
      <c r="E19" s="49">
        <v>381585.12</v>
      </c>
      <c r="F19" s="49">
        <v>381585.12</v>
      </c>
      <c r="G19" s="49">
        <v>381585.12</v>
      </c>
      <c r="H19" s="49">
        <v>381585.12</v>
      </c>
      <c r="I19" s="49">
        <v>381585.12</v>
      </c>
      <c r="J19" s="3"/>
    </row>
    <row r="20" spans="1:10" x14ac:dyDescent="0.25">
      <c r="A20" s="70" t="s">
        <v>148</v>
      </c>
      <c r="B20" s="136"/>
      <c r="C20" s="48">
        <f>SUM(C21:C23)</f>
        <v>57185.760000000002</v>
      </c>
      <c r="D20" s="48">
        <f>SUM(D21:D23)</f>
        <v>61502.57</v>
      </c>
      <c r="E20" s="48">
        <f t="shared" ref="E20:F20" si="11">SUM(E21:E23)</f>
        <v>28773</v>
      </c>
      <c r="F20" s="48">
        <f t="shared" si="11"/>
        <v>28773</v>
      </c>
      <c r="G20" s="48">
        <f t="shared" ref="G20" si="12">SUM(G21:G23)</f>
        <v>32500</v>
      </c>
      <c r="H20" s="48">
        <f t="shared" ref="H20:I20" si="13">SUM(H21:H23)</f>
        <v>30100</v>
      </c>
      <c r="I20" s="48">
        <f t="shared" si="13"/>
        <v>30850</v>
      </c>
    </row>
    <row r="21" spans="1:10" x14ac:dyDescent="0.25">
      <c r="A21" s="112">
        <v>221004</v>
      </c>
      <c r="B21" s="71" t="s">
        <v>149</v>
      </c>
      <c r="C21" s="49">
        <v>11749.36</v>
      </c>
      <c r="D21" s="49">
        <v>12650.64</v>
      </c>
      <c r="E21" s="49">
        <v>3000</v>
      </c>
      <c r="F21" s="49">
        <v>3000</v>
      </c>
      <c r="G21" s="49">
        <v>3000</v>
      </c>
      <c r="H21" s="49">
        <v>3000</v>
      </c>
      <c r="I21" s="49">
        <v>4000</v>
      </c>
    </row>
    <row r="22" spans="1:10" x14ac:dyDescent="0.25">
      <c r="A22" s="128">
        <v>222</v>
      </c>
      <c r="B22" s="129" t="s">
        <v>150</v>
      </c>
      <c r="C22" s="49">
        <v>129</v>
      </c>
      <c r="D22" s="49">
        <v>200</v>
      </c>
      <c r="E22" s="49">
        <v>100</v>
      </c>
      <c r="F22" s="49">
        <v>100</v>
      </c>
      <c r="G22" s="49">
        <v>100</v>
      </c>
      <c r="H22" s="49">
        <v>100</v>
      </c>
      <c r="I22" s="49">
        <v>200</v>
      </c>
    </row>
    <row r="23" spans="1:10" x14ac:dyDescent="0.25">
      <c r="A23" s="112">
        <v>223001</v>
      </c>
      <c r="B23" s="71" t="s">
        <v>151</v>
      </c>
      <c r="C23" s="49">
        <v>45307.4</v>
      </c>
      <c r="D23" s="49">
        <v>48651.93</v>
      </c>
      <c r="E23" s="49">
        <v>25673</v>
      </c>
      <c r="F23" s="49">
        <v>25673</v>
      </c>
      <c r="G23" s="49">
        <v>29400</v>
      </c>
      <c r="H23" s="49">
        <v>27000</v>
      </c>
      <c r="I23" s="49">
        <v>26650</v>
      </c>
    </row>
    <row r="24" spans="1:10" x14ac:dyDescent="0.25">
      <c r="A24" s="70" t="s">
        <v>152</v>
      </c>
      <c r="B24" s="136"/>
      <c r="C24" s="48">
        <f>SUM(C25:C25)</f>
        <v>205.33</v>
      </c>
      <c r="D24" s="48">
        <f>SUM(D25:D25)</f>
        <v>262.52999999999997</v>
      </c>
      <c r="E24" s="48">
        <f>SUM(E25:E25)</f>
        <v>450</v>
      </c>
      <c r="F24" s="48">
        <f>SUM(F25:F25)</f>
        <v>450</v>
      </c>
      <c r="G24" s="48">
        <f t="shared" ref="G24:I24" si="14">SUM(G25:G25)</f>
        <v>90</v>
      </c>
      <c r="H24" s="48">
        <f t="shared" si="14"/>
        <v>100</v>
      </c>
      <c r="I24" s="48">
        <f t="shared" si="14"/>
        <v>150</v>
      </c>
    </row>
    <row r="25" spans="1:10" x14ac:dyDescent="0.25">
      <c r="A25" s="109">
        <v>242</v>
      </c>
      <c r="B25" s="71" t="s">
        <v>153</v>
      </c>
      <c r="C25" s="49">
        <v>205.33</v>
      </c>
      <c r="D25" s="49">
        <v>262.52999999999997</v>
      </c>
      <c r="E25" s="49">
        <v>450</v>
      </c>
      <c r="F25" s="49">
        <v>450</v>
      </c>
      <c r="G25" s="49">
        <v>90</v>
      </c>
      <c r="H25" s="49">
        <v>100</v>
      </c>
      <c r="I25" s="49">
        <v>150</v>
      </c>
    </row>
    <row r="26" spans="1:10" x14ac:dyDescent="0.25">
      <c r="A26" s="70" t="s">
        <v>154</v>
      </c>
      <c r="B26" s="136"/>
      <c r="C26" s="48">
        <f>SUM(C28:C30)</f>
        <v>840.34</v>
      </c>
      <c r="D26" s="48">
        <f>SUM(D28:D30)</f>
        <v>556.07000000000005</v>
      </c>
      <c r="E26" s="48">
        <f>SUM(E28:E30)</f>
        <v>414.58</v>
      </c>
      <c r="F26" s="48">
        <f>SUM(F28:F30)</f>
        <v>414.58</v>
      </c>
      <c r="G26" s="48">
        <f t="shared" ref="G26:H26" si="15">SUM(G28:G29)</f>
        <v>500</v>
      </c>
      <c r="H26" s="48">
        <f t="shared" si="15"/>
        <v>400</v>
      </c>
      <c r="I26" s="48">
        <f t="shared" ref="I26" si="16">SUM(I28:I29)</f>
        <v>380</v>
      </c>
    </row>
    <row r="27" spans="1:10" s="787" customFormat="1" x14ac:dyDescent="0.25">
      <c r="A27" s="109">
        <v>291</v>
      </c>
      <c r="B27" s="71" t="s">
        <v>374</v>
      </c>
      <c r="C27" s="49">
        <v>0</v>
      </c>
      <c r="D27" s="49">
        <v>7000</v>
      </c>
      <c r="E27" s="49">
        <v>0</v>
      </c>
      <c r="F27" s="49">
        <v>0</v>
      </c>
      <c r="G27" s="49">
        <v>6000</v>
      </c>
      <c r="H27" s="49">
        <v>0</v>
      </c>
      <c r="I27" s="49">
        <v>0</v>
      </c>
    </row>
    <row r="28" spans="1:10" x14ac:dyDescent="0.25">
      <c r="A28" s="112">
        <v>291004</v>
      </c>
      <c r="B28" s="71" t="s">
        <v>155</v>
      </c>
      <c r="C28" s="57">
        <v>49.56</v>
      </c>
      <c r="D28" s="49">
        <v>556.07000000000005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</row>
    <row r="29" spans="1:10" x14ac:dyDescent="0.25">
      <c r="A29" s="112">
        <v>292</v>
      </c>
      <c r="B29" s="71" t="s">
        <v>363</v>
      </c>
      <c r="C29" s="49">
        <v>319.18</v>
      </c>
      <c r="D29" s="49">
        <v>0</v>
      </c>
      <c r="E29" s="49">
        <v>391.81</v>
      </c>
      <c r="F29" s="49">
        <v>391.81</v>
      </c>
      <c r="G29" s="49">
        <v>500</v>
      </c>
      <c r="H29" s="49">
        <v>400</v>
      </c>
      <c r="I29" s="49">
        <v>380</v>
      </c>
    </row>
    <row r="30" spans="1:10" x14ac:dyDescent="0.25">
      <c r="A30" s="112">
        <v>292</v>
      </c>
      <c r="B30" s="71" t="s">
        <v>364</v>
      </c>
      <c r="C30" s="49">
        <v>471.6</v>
      </c>
      <c r="D30" s="49">
        <v>0</v>
      </c>
      <c r="E30" s="49">
        <v>22.77</v>
      </c>
      <c r="F30" s="49">
        <v>22.77</v>
      </c>
      <c r="G30" s="49">
        <v>0</v>
      </c>
      <c r="H30" s="49">
        <v>0</v>
      </c>
      <c r="I30" s="49">
        <v>0</v>
      </c>
    </row>
    <row r="31" spans="1:10" x14ac:dyDescent="0.25">
      <c r="A31" s="70" t="s">
        <v>156</v>
      </c>
      <c r="B31" s="136"/>
      <c r="C31" s="48">
        <f>SUM(C32:C37)</f>
        <v>396581.30000000005</v>
      </c>
      <c r="D31" s="48">
        <f>SUM(D32:D37)</f>
        <v>419938.89999999997</v>
      </c>
      <c r="E31" s="48">
        <f>SUM(E32:E40)</f>
        <v>434487.77</v>
      </c>
      <c r="F31" s="48">
        <f>SUM(F32:F40)</f>
        <v>434487.77</v>
      </c>
      <c r="G31" s="48">
        <f>G32+G33+G34+G35+G38</f>
        <v>507146.49</v>
      </c>
      <c r="H31" s="48">
        <f t="shared" ref="H31:I31" si="17">SUM(H32:H39)</f>
        <v>458345.27</v>
      </c>
      <c r="I31" s="48">
        <f t="shared" si="17"/>
        <v>500252.22</v>
      </c>
    </row>
    <row r="32" spans="1:10" x14ac:dyDescent="0.25">
      <c r="A32" s="112">
        <v>312012</v>
      </c>
      <c r="B32" s="71" t="s">
        <v>157</v>
      </c>
      <c r="C32" s="76">
        <v>386238.4</v>
      </c>
      <c r="D32" s="49">
        <v>404119</v>
      </c>
      <c r="E32" s="49">
        <v>422071</v>
      </c>
      <c r="F32" s="49">
        <v>422071</v>
      </c>
      <c r="G32" s="57">
        <v>493876</v>
      </c>
      <c r="H32" s="57">
        <v>444550</v>
      </c>
      <c r="I32" s="57">
        <v>488000</v>
      </c>
    </row>
    <row r="33" spans="1:9" x14ac:dyDescent="0.25">
      <c r="A33" s="112">
        <v>312012</v>
      </c>
      <c r="B33" s="71" t="s">
        <v>158</v>
      </c>
      <c r="C33" s="76">
        <v>3773.58</v>
      </c>
      <c r="D33" s="49">
        <v>3875.22</v>
      </c>
      <c r="E33" s="49">
        <v>4007.88</v>
      </c>
      <c r="F33" s="49">
        <v>4007.88</v>
      </c>
      <c r="G33" s="49">
        <v>3875.22</v>
      </c>
      <c r="H33" s="49">
        <v>4000</v>
      </c>
      <c r="I33" s="49">
        <v>3875.22</v>
      </c>
    </row>
    <row r="34" spans="1:9" x14ac:dyDescent="0.25">
      <c r="A34" s="112">
        <v>312012</v>
      </c>
      <c r="B34" s="71" t="s">
        <v>159</v>
      </c>
      <c r="C34" s="76">
        <v>3116.97</v>
      </c>
      <c r="D34" s="766">
        <v>7985.21</v>
      </c>
      <c r="E34" s="57">
        <v>2613.62</v>
      </c>
      <c r="F34" s="57">
        <v>2613.62</v>
      </c>
      <c r="G34" s="49">
        <v>3600</v>
      </c>
      <c r="H34" s="49">
        <v>3500</v>
      </c>
      <c r="I34" s="49">
        <v>2600</v>
      </c>
    </row>
    <row r="35" spans="1:9" x14ac:dyDescent="0.25">
      <c r="A35" s="112">
        <v>312012</v>
      </c>
      <c r="B35" s="71" t="s">
        <v>160</v>
      </c>
      <c r="C35" s="76">
        <v>2718.27</v>
      </c>
      <c r="D35" s="49">
        <v>2724.43</v>
      </c>
      <c r="E35" s="57">
        <v>2795.27</v>
      </c>
      <c r="F35" s="57">
        <v>2795.27</v>
      </c>
      <c r="G35" s="49">
        <v>2795.27</v>
      </c>
      <c r="H35" s="49">
        <v>2795.27</v>
      </c>
      <c r="I35" s="49">
        <v>2777</v>
      </c>
    </row>
    <row r="36" spans="1:9" x14ac:dyDescent="0.25">
      <c r="A36" s="112">
        <v>312012</v>
      </c>
      <c r="B36" s="71" t="s">
        <v>161</v>
      </c>
      <c r="C36" s="76">
        <v>640</v>
      </c>
      <c r="D36" s="49">
        <v>1117.44</v>
      </c>
      <c r="E36" s="57">
        <v>0</v>
      </c>
      <c r="F36" s="57">
        <v>0</v>
      </c>
      <c r="G36" s="49">
        <v>0</v>
      </c>
      <c r="H36" s="49">
        <v>500</v>
      </c>
      <c r="I36" s="49">
        <v>0</v>
      </c>
    </row>
    <row r="37" spans="1:9" x14ac:dyDescent="0.25">
      <c r="A37" s="112">
        <v>312012</v>
      </c>
      <c r="B37" s="74" t="s">
        <v>403</v>
      </c>
      <c r="C37" s="49">
        <v>94.08</v>
      </c>
      <c r="D37" s="766">
        <v>117.6</v>
      </c>
      <c r="E37" s="57">
        <v>0</v>
      </c>
      <c r="F37" s="57">
        <v>0</v>
      </c>
      <c r="G37" s="49">
        <v>0</v>
      </c>
      <c r="H37" s="49">
        <v>0</v>
      </c>
      <c r="I37" s="49">
        <v>0</v>
      </c>
    </row>
    <row r="38" spans="1:9" x14ac:dyDescent="0.25">
      <c r="A38" s="112">
        <v>312012</v>
      </c>
      <c r="B38" s="74" t="s">
        <v>365</v>
      </c>
      <c r="C38" s="49">
        <v>0</v>
      </c>
      <c r="D38" s="766">
        <v>2000</v>
      </c>
      <c r="E38" s="57">
        <v>3000</v>
      </c>
      <c r="F38" s="57">
        <v>3000</v>
      </c>
      <c r="G38" s="766">
        <v>3000</v>
      </c>
      <c r="H38" s="766">
        <v>3000</v>
      </c>
      <c r="I38" s="766">
        <v>3000</v>
      </c>
    </row>
    <row r="39" spans="1:9" x14ac:dyDescent="0.25">
      <c r="A39" s="112">
        <v>312012</v>
      </c>
      <c r="B39" s="74" t="s">
        <v>279</v>
      </c>
      <c r="C39" s="49">
        <v>0</v>
      </c>
      <c r="D39" s="49">
        <v>0</v>
      </c>
      <c r="E39" s="57">
        <v>0</v>
      </c>
      <c r="F39" s="57">
        <v>0</v>
      </c>
      <c r="G39" s="49">
        <v>0</v>
      </c>
      <c r="H39" s="49">
        <v>0</v>
      </c>
      <c r="I39" s="49">
        <v>0</v>
      </c>
    </row>
    <row r="40" spans="1:9" x14ac:dyDescent="0.25">
      <c r="A40" s="112">
        <v>312012</v>
      </c>
      <c r="B40" s="75" t="s">
        <v>278</v>
      </c>
      <c r="C40" s="48">
        <v>900</v>
      </c>
      <c r="D40" s="766">
        <v>0</v>
      </c>
      <c r="E40" s="57">
        <v>0</v>
      </c>
      <c r="F40" s="57">
        <v>0</v>
      </c>
      <c r="G40" s="49">
        <v>0</v>
      </c>
      <c r="H40" s="49">
        <v>0</v>
      </c>
      <c r="I40" s="49">
        <v>0</v>
      </c>
    </row>
    <row r="41" spans="1:9" x14ac:dyDescent="0.25">
      <c r="A41" s="192" t="s">
        <v>162</v>
      </c>
      <c r="B41" s="137"/>
      <c r="C41" s="640">
        <f t="shared" ref="C41:I41" si="18">C6+C9+C17+C20+C24+C26+C31+C40</f>
        <v>1551984.9900000002</v>
      </c>
      <c r="D41" s="640">
        <f t="shared" si="18"/>
        <v>1725413.2400000002</v>
      </c>
      <c r="E41" s="640">
        <f t="shared" si="18"/>
        <v>1631452.46</v>
      </c>
      <c r="F41" s="640">
        <f t="shared" si="18"/>
        <v>1631452.46</v>
      </c>
      <c r="G41" s="50">
        <f t="shared" si="18"/>
        <v>1767089.5999999999</v>
      </c>
      <c r="H41" s="50">
        <f t="shared" si="18"/>
        <v>1717699.38</v>
      </c>
      <c r="I41" s="50">
        <f t="shared" si="18"/>
        <v>1761776.3299999998</v>
      </c>
    </row>
    <row r="42" spans="1:9" x14ac:dyDescent="0.25">
      <c r="A42" s="117" t="s">
        <v>163</v>
      </c>
      <c r="B42" s="131"/>
      <c r="C42" s="54"/>
      <c r="D42" s="54"/>
      <c r="E42" s="54"/>
      <c r="F42" s="54"/>
      <c r="G42" s="54"/>
      <c r="H42" s="54"/>
      <c r="I42" s="54"/>
    </row>
    <row r="43" spans="1:9" x14ac:dyDescent="0.25">
      <c r="A43" s="112">
        <v>239001</v>
      </c>
      <c r="B43" s="71" t="s">
        <v>164</v>
      </c>
      <c r="C43" s="49">
        <v>5422</v>
      </c>
      <c r="D43" s="770">
        <v>401</v>
      </c>
      <c r="E43" s="49">
        <v>5500</v>
      </c>
      <c r="F43" s="49">
        <v>5500</v>
      </c>
      <c r="G43" s="49">
        <v>5000</v>
      </c>
      <c r="H43" s="49">
        <v>5000</v>
      </c>
      <c r="I43" s="49">
        <v>5000</v>
      </c>
    </row>
    <row r="44" spans="1:9" x14ac:dyDescent="0.25">
      <c r="A44" s="112">
        <v>322001</v>
      </c>
      <c r="B44" s="74" t="s">
        <v>354</v>
      </c>
      <c r="C44" s="49">
        <v>55000</v>
      </c>
      <c r="D44" s="766">
        <v>33000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</row>
    <row r="45" spans="1:9" x14ac:dyDescent="0.25">
      <c r="A45" s="112">
        <v>322001</v>
      </c>
      <c r="B45" s="74" t="s">
        <v>456</v>
      </c>
      <c r="C45" s="49">
        <v>20000</v>
      </c>
      <c r="D45" s="766">
        <v>223668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</row>
    <row r="46" spans="1:9" x14ac:dyDescent="0.25">
      <c r="A46" s="112">
        <v>239001</v>
      </c>
      <c r="B46" s="74" t="s">
        <v>404</v>
      </c>
      <c r="C46" s="49">
        <v>0</v>
      </c>
      <c r="D46" s="766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</row>
    <row r="47" spans="1:9" x14ac:dyDescent="0.25">
      <c r="A47" s="112">
        <v>322008</v>
      </c>
      <c r="B47" s="74" t="s">
        <v>405</v>
      </c>
      <c r="C47" s="49">
        <v>0</v>
      </c>
      <c r="D47" s="766">
        <v>26775.599999999999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</row>
    <row r="48" spans="1:9" x14ac:dyDescent="0.25">
      <c r="A48" s="112">
        <v>322001</v>
      </c>
      <c r="B48" s="74" t="s">
        <v>355</v>
      </c>
      <c r="C48" s="49">
        <v>30000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</row>
    <row r="49" spans="1:9" x14ac:dyDescent="0.25">
      <c r="A49" s="112">
        <v>322001</v>
      </c>
      <c r="B49" s="71" t="s">
        <v>423</v>
      </c>
      <c r="C49" s="49">
        <v>0</v>
      </c>
      <c r="D49" s="49">
        <v>0</v>
      </c>
      <c r="E49" s="49">
        <v>9000</v>
      </c>
      <c r="F49" s="49">
        <v>9000</v>
      </c>
      <c r="G49" s="49">
        <v>0</v>
      </c>
      <c r="H49" s="49">
        <v>0</v>
      </c>
      <c r="I49" s="49">
        <v>0</v>
      </c>
    </row>
    <row r="50" spans="1:9" x14ac:dyDescent="0.25">
      <c r="A50" s="112">
        <v>322001</v>
      </c>
      <c r="B50" s="71" t="s">
        <v>424</v>
      </c>
      <c r="C50" s="49">
        <v>0</v>
      </c>
      <c r="D50" s="49">
        <v>0</v>
      </c>
      <c r="E50" s="49">
        <v>9000</v>
      </c>
      <c r="F50" s="49">
        <v>9000</v>
      </c>
      <c r="G50" s="49">
        <v>0</v>
      </c>
      <c r="H50" s="49">
        <v>0</v>
      </c>
      <c r="I50" s="49">
        <v>0</v>
      </c>
    </row>
    <row r="51" spans="1:9" x14ac:dyDescent="0.25">
      <c r="A51" s="138" t="s">
        <v>163</v>
      </c>
      <c r="B51" s="139"/>
      <c r="C51" s="55">
        <f t="shared" ref="C51:H51" si="19">SUM(C43:C50)</f>
        <v>110422</v>
      </c>
      <c r="D51" s="55">
        <f t="shared" si="19"/>
        <v>283844.59999999998</v>
      </c>
      <c r="E51" s="55">
        <f t="shared" si="19"/>
        <v>23500</v>
      </c>
      <c r="F51" s="55">
        <f t="shared" si="19"/>
        <v>23500</v>
      </c>
      <c r="G51" s="55">
        <f t="shared" si="19"/>
        <v>5000</v>
      </c>
      <c r="H51" s="55">
        <f t="shared" si="19"/>
        <v>5000</v>
      </c>
      <c r="I51" s="55">
        <f>SUM(I43:I46)</f>
        <v>5000</v>
      </c>
    </row>
    <row r="52" spans="1:9" x14ac:dyDescent="0.25">
      <c r="A52" s="126" t="s">
        <v>165</v>
      </c>
      <c r="B52" s="69"/>
      <c r="C52" s="665"/>
      <c r="D52" s="665"/>
      <c r="E52" s="96"/>
      <c r="F52" s="96"/>
      <c r="G52" s="96"/>
      <c r="H52" s="96"/>
      <c r="I52" s="96"/>
    </row>
    <row r="53" spans="1:9" x14ac:dyDescent="0.25">
      <c r="A53" s="109" t="s">
        <v>166</v>
      </c>
      <c r="B53" s="71"/>
      <c r="D53" s="49"/>
      <c r="E53" s="48"/>
      <c r="F53" s="48"/>
      <c r="G53" s="49"/>
      <c r="H53" s="49"/>
      <c r="I53" s="49"/>
    </row>
    <row r="54" spans="1:9" x14ac:dyDescent="0.25">
      <c r="A54" s="109">
        <v>453</v>
      </c>
      <c r="B54" s="71" t="s">
        <v>452</v>
      </c>
      <c r="C54" s="49">
        <v>15561.85</v>
      </c>
      <c r="D54" s="766">
        <v>71475.86</v>
      </c>
      <c r="E54" s="49">
        <v>20817.36</v>
      </c>
      <c r="F54" s="49">
        <v>20817.36</v>
      </c>
      <c r="G54" s="49">
        <v>0</v>
      </c>
      <c r="H54" s="49">
        <v>0</v>
      </c>
      <c r="I54" s="49">
        <v>0</v>
      </c>
    </row>
    <row r="55" spans="1:9" x14ac:dyDescent="0.25">
      <c r="A55" s="112">
        <v>454</v>
      </c>
      <c r="B55" s="74" t="s">
        <v>170</v>
      </c>
      <c r="C55" s="49">
        <v>60159.34</v>
      </c>
      <c r="D55" s="766">
        <v>0</v>
      </c>
      <c r="E55" s="49">
        <v>375000</v>
      </c>
      <c r="F55" s="49">
        <v>375000</v>
      </c>
      <c r="G55" s="49">
        <v>81500</v>
      </c>
      <c r="H55" s="49">
        <v>69000</v>
      </c>
      <c r="I55" s="49">
        <v>60000</v>
      </c>
    </row>
    <row r="56" spans="1:9" x14ac:dyDescent="0.25">
      <c r="A56" s="112">
        <v>453</v>
      </c>
      <c r="B56" s="74" t="s">
        <v>171</v>
      </c>
      <c r="C56" s="49">
        <v>33000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</row>
    <row r="57" spans="1:9" x14ac:dyDescent="0.25">
      <c r="A57" s="112">
        <v>513002</v>
      </c>
      <c r="B57" s="71" t="s">
        <v>172</v>
      </c>
      <c r="C57" s="49">
        <v>249147.03</v>
      </c>
      <c r="D57" s="49">
        <v>30936.81</v>
      </c>
      <c r="E57" s="49">
        <v>2726</v>
      </c>
      <c r="F57" s="49">
        <v>2726</v>
      </c>
      <c r="G57" s="49">
        <v>0</v>
      </c>
      <c r="H57" s="49">
        <v>0</v>
      </c>
      <c r="I57" s="49">
        <v>0</v>
      </c>
    </row>
    <row r="58" spans="1:9" ht="17.25" customHeight="1" x14ac:dyDescent="0.25">
      <c r="A58" s="68" t="s">
        <v>165</v>
      </c>
      <c r="B58" s="641"/>
      <c r="C58" s="53">
        <f ca="1">SUM(C54:C59)</f>
        <v>357868.22</v>
      </c>
      <c r="D58" s="53">
        <f>SUM(D54:D57)</f>
        <v>102412.67</v>
      </c>
      <c r="E58" s="53">
        <f t="shared" ref="E58:F58" si="20">SUM(E54:E57)</f>
        <v>398543.35999999999</v>
      </c>
      <c r="F58" s="53">
        <f t="shared" si="20"/>
        <v>398543.35999999999</v>
      </c>
      <c r="G58" s="53">
        <f t="shared" ref="G58" si="21">SUM(G54:G57)</f>
        <v>81500</v>
      </c>
      <c r="H58" s="53">
        <f t="shared" ref="H58:I58" si="22">SUM(H54:H57)</f>
        <v>69000</v>
      </c>
      <c r="I58" s="53">
        <f t="shared" si="22"/>
        <v>60000</v>
      </c>
    </row>
    <row r="59" spans="1:9" ht="17.25" customHeight="1" x14ac:dyDescent="0.25">
      <c r="B59" s="134"/>
      <c r="D59" s="94"/>
      <c r="E59" s="49"/>
      <c r="F59" s="49"/>
      <c r="G59" s="94"/>
      <c r="H59" s="94"/>
      <c r="I59" s="94"/>
    </row>
    <row r="60" spans="1:9" ht="15.75" customHeight="1" x14ac:dyDescent="0.25">
      <c r="A60" s="134" t="s">
        <v>167</v>
      </c>
      <c r="B60" s="65"/>
      <c r="C60" s="135"/>
      <c r="D60" s="94"/>
      <c r="E60" s="48"/>
      <c r="F60" s="48"/>
      <c r="G60" s="94"/>
      <c r="H60" s="94"/>
      <c r="I60" s="94"/>
    </row>
    <row r="61" spans="1:9" x14ac:dyDescent="0.25">
      <c r="A61" s="124" t="s">
        <v>133</v>
      </c>
      <c r="B61" s="66"/>
      <c r="C61" s="56">
        <f t="shared" ref="C61:G61" si="23">C41</f>
        <v>1551984.9900000002</v>
      </c>
      <c r="D61" s="56">
        <f t="shared" si="23"/>
        <v>1725413.2400000002</v>
      </c>
      <c r="E61" s="56">
        <f>E41</f>
        <v>1631452.46</v>
      </c>
      <c r="F61" s="56">
        <f>F41</f>
        <v>1631452.46</v>
      </c>
      <c r="G61" s="56">
        <f t="shared" si="23"/>
        <v>1767089.5999999999</v>
      </c>
      <c r="H61" s="56">
        <f t="shared" ref="H61:I61" si="24">H41</f>
        <v>1717699.38</v>
      </c>
      <c r="I61" s="56">
        <f t="shared" si="24"/>
        <v>1761776.3299999998</v>
      </c>
    </row>
    <row r="62" spans="1:9" x14ac:dyDescent="0.25">
      <c r="A62" s="125" t="s">
        <v>168</v>
      </c>
      <c r="B62" s="67"/>
      <c r="C62" s="119">
        <f t="shared" ref="C62:G62" si="25">C51</f>
        <v>110422</v>
      </c>
      <c r="D62" s="133">
        <f t="shared" si="25"/>
        <v>283844.59999999998</v>
      </c>
      <c r="E62" s="119">
        <f>E51</f>
        <v>23500</v>
      </c>
      <c r="F62" s="119">
        <f>F51</f>
        <v>23500</v>
      </c>
      <c r="G62" s="119">
        <f t="shared" si="25"/>
        <v>5000</v>
      </c>
      <c r="H62" s="119">
        <f t="shared" ref="H62:I62" si="26">H51</f>
        <v>5000</v>
      </c>
      <c r="I62" s="119">
        <f t="shared" si="26"/>
        <v>5000</v>
      </c>
    </row>
    <row r="63" spans="1:9" x14ac:dyDescent="0.25">
      <c r="A63" s="126" t="s">
        <v>165</v>
      </c>
      <c r="B63" s="69"/>
      <c r="C63" s="51">
        <f ca="1">C58</f>
        <v>398543.35999999999</v>
      </c>
      <c r="D63" s="51">
        <f>D58</f>
        <v>102412.67</v>
      </c>
      <c r="E63" s="51">
        <f>E58</f>
        <v>398543.35999999999</v>
      </c>
      <c r="F63" s="51">
        <f>F58</f>
        <v>398543.35999999999</v>
      </c>
      <c r="G63" s="51">
        <f t="shared" ref="G63" si="27">G58</f>
        <v>81500</v>
      </c>
      <c r="H63" s="51">
        <f t="shared" ref="H63:I63" si="28">H58</f>
        <v>69000</v>
      </c>
      <c r="I63" s="51">
        <f t="shared" si="28"/>
        <v>60000</v>
      </c>
    </row>
    <row r="64" spans="1:9" x14ac:dyDescent="0.25">
      <c r="A64" s="109" t="s">
        <v>169</v>
      </c>
      <c r="B64" s="71"/>
      <c r="C64" s="49">
        <f ca="1">SUM(C61:C63)</f>
        <v>2020275.2100000002</v>
      </c>
      <c r="D64" s="76">
        <f t="shared" ref="D64" si="29">SUM(D61:D63)</f>
        <v>2111670.5100000002</v>
      </c>
      <c r="E64" s="49">
        <f t="shared" ref="E64:F64" si="30">SUM(E61:E63)</f>
        <v>2053495.8199999998</v>
      </c>
      <c r="F64" s="49">
        <f t="shared" si="30"/>
        <v>2053495.8199999998</v>
      </c>
      <c r="G64" s="49">
        <f t="shared" ref="G64" si="31">SUM(G61:G63)</f>
        <v>1853589.5999999999</v>
      </c>
      <c r="H64" s="49">
        <f t="shared" ref="H64:I64" si="32">SUM(H61:H63)</f>
        <v>1791699.38</v>
      </c>
      <c r="I64" s="49">
        <f t="shared" si="32"/>
        <v>1826776.3299999998</v>
      </c>
    </row>
    <row r="65" spans="1:18" x14ac:dyDescent="0.25">
      <c r="A65" s="64"/>
      <c r="B65" s="79"/>
      <c r="D65" s="94"/>
      <c r="E65" s="454"/>
      <c r="F65" s="454"/>
      <c r="G65" s="281"/>
      <c r="H65" s="281"/>
      <c r="I65" s="281"/>
    </row>
    <row r="66" spans="1:18" x14ac:dyDescent="0.25">
      <c r="A66" s="727"/>
      <c r="B66" s="78"/>
      <c r="C66" s="6"/>
      <c r="D66" s="94"/>
      <c r="E66" s="454"/>
      <c r="F66" s="454"/>
      <c r="G66" s="281"/>
      <c r="H66" s="281"/>
      <c r="I66" s="281"/>
      <c r="J66" s="6"/>
      <c r="K66" s="6"/>
      <c r="L66" s="6"/>
      <c r="M66" s="6"/>
      <c r="N66" s="6"/>
      <c r="O66" s="6"/>
      <c r="P66" s="6"/>
      <c r="Q66" s="6"/>
    </row>
    <row r="67" spans="1:18" x14ac:dyDescent="0.25">
      <c r="A67" s="727"/>
      <c r="B67" s="78"/>
      <c r="C67" s="6"/>
      <c r="D67" s="94"/>
      <c r="E67" s="281"/>
      <c r="F67" s="281"/>
      <c r="G67" s="281"/>
      <c r="H67" s="281"/>
      <c r="I67" s="281"/>
      <c r="J67" s="6"/>
      <c r="K67" s="6"/>
      <c r="L67" s="6"/>
      <c r="M67" s="6"/>
      <c r="N67" s="6"/>
      <c r="O67" s="6"/>
      <c r="P67" s="6"/>
      <c r="Q67" s="6"/>
      <c r="R67" s="6"/>
    </row>
    <row r="68" spans="1:18" ht="15" customHeight="1" x14ac:dyDescent="0.25">
      <c r="A68" s="72"/>
      <c r="B68" s="692"/>
      <c r="C68" s="691"/>
      <c r="D68" s="728"/>
      <c r="E68" s="281"/>
      <c r="F68" s="281"/>
      <c r="G68" s="728"/>
      <c r="H68" s="728"/>
      <c r="I68" s="728"/>
      <c r="J68" s="6"/>
      <c r="K68" s="6"/>
      <c r="L68" s="6"/>
      <c r="M68" s="6"/>
      <c r="N68" s="6"/>
      <c r="O68" s="6"/>
      <c r="P68" s="6"/>
      <c r="Q68" s="6"/>
      <c r="R68" s="6"/>
    </row>
    <row r="69" spans="1:18" ht="17.25" customHeight="1" x14ac:dyDescent="0.25">
      <c r="A69" s="72"/>
      <c r="B69" s="78"/>
      <c r="C69" s="730"/>
      <c r="D69" s="455"/>
      <c r="E69" s="281"/>
      <c r="F69" s="281"/>
      <c r="G69" s="728"/>
      <c r="H69" s="728"/>
      <c r="I69" s="728"/>
      <c r="J69" s="6"/>
      <c r="K69" s="6"/>
      <c r="L69" s="6"/>
      <c r="M69" s="6"/>
      <c r="N69" s="6"/>
      <c r="O69" s="6"/>
      <c r="P69" s="6"/>
      <c r="Q69" s="6"/>
      <c r="R69" s="6"/>
    </row>
    <row r="70" spans="1:18" s="6" customFormat="1" ht="18" x14ac:dyDescent="0.25">
      <c r="A70" s="30"/>
      <c r="B70" s="690"/>
      <c r="C70" s="22"/>
      <c r="D70" s="455"/>
      <c r="E70" s="729"/>
      <c r="F70" s="729"/>
      <c r="G70" s="455"/>
      <c r="H70" s="455"/>
      <c r="I70" s="455"/>
    </row>
    <row r="71" spans="1:18" x14ac:dyDescent="0.25">
      <c r="A71" s="6"/>
      <c r="B71" s="690"/>
      <c r="C71" s="22"/>
      <c r="D71" s="455"/>
      <c r="E71" s="731"/>
      <c r="F71" s="731"/>
      <c r="G71" s="455"/>
      <c r="H71" s="455"/>
      <c r="I71" s="455"/>
      <c r="J71" s="6"/>
      <c r="K71" s="6"/>
      <c r="L71" s="6"/>
      <c r="M71" s="6"/>
      <c r="N71" s="6"/>
      <c r="O71" s="6"/>
      <c r="P71" s="6"/>
      <c r="Q71" s="6"/>
      <c r="R71" s="6"/>
    </row>
    <row r="72" spans="1:18" x14ac:dyDescent="0.25">
      <c r="A72" s="6"/>
      <c r="B72" s="690"/>
      <c r="C72" s="22"/>
      <c r="D72" s="455"/>
      <c r="E72" s="731"/>
      <c r="F72" s="731"/>
      <c r="G72" s="455"/>
      <c r="H72" s="455"/>
      <c r="I72" s="455"/>
      <c r="J72" s="6"/>
      <c r="K72" s="6"/>
      <c r="L72" s="6"/>
      <c r="M72" s="6"/>
      <c r="N72" s="6"/>
      <c r="O72" s="6"/>
      <c r="P72" s="6"/>
      <c r="Q72" s="6"/>
      <c r="R72" s="6"/>
    </row>
    <row r="73" spans="1:18" x14ac:dyDescent="0.25">
      <c r="A73" s="6"/>
      <c r="B73" s="690"/>
      <c r="C73" s="22"/>
      <c r="D73" s="455"/>
      <c r="E73" s="731"/>
      <c r="F73" s="731"/>
      <c r="G73" s="455"/>
      <c r="H73" s="455"/>
      <c r="I73" s="455"/>
      <c r="J73" s="6"/>
      <c r="K73" s="6"/>
      <c r="L73" s="6"/>
      <c r="M73" s="6"/>
      <c r="N73" s="6"/>
      <c r="O73" s="6"/>
      <c r="P73" s="6"/>
      <c r="Q73" s="6"/>
      <c r="R73" s="6"/>
    </row>
    <row r="74" spans="1:18" x14ac:dyDescent="0.25">
      <c r="A74" s="6"/>
      <c r="B74" s="690"/>
      <c r="C74" s="22"/>
      <c r="D74" s="455"/>
      <c r="E74" s="731"/>
      <c r="F74" s="731"/>
      <c r="G74" s="455"/>
      <c r="H74" s="455"/>
      <c r="I74" s="455"/>
      <c r="J74" s="6"/>
      <c r="K74" s="6"/>
      <c r="L74" s="6"/>
      <c r="M74" s="6"/>
      <c r="N74" s="6"/>
      <c r="O74" s="6"/>
      <c r="P74" s="6"/>
      <c r="Q74" s="6"/>
      <c r="R74" s="6"/>
    </row>
    <row r="75" spans="1:18" x14ac:dyDescent="0.25">
      <c r="A75" s="6"/>
      <c r="B75" s="690"/>
      <c r="C75" s="22"/>
      <c r="D75" s="455"/>
      <c r="E75" s="455"/>
      <c r="F75" s="455"/>
      <c r="G75" s="455"/>
      <c r="H75" s="455"/>
      <c r="I75" s="455"/>
      <c r="J75" s="6"/>
      <c r="K75" s="6"/>
      <c r="L75" s="6"/>
      <c r="M75" s="6"/>
      <c r="N75" s="6"/>
      <c r="O75" s="6"/>
      <c r="P75" s="6"/>
      <c r="Q75" s="6"/>
      <c r="R75" s="6"/>
    </row>
    <row r="76" spans="1:18" x14ac:dyDescent="0.25">
      <c r="A76" s="6"/>
      <c r="B76" s="690"/>
      <c r="C76" s="22"/>
      <c r="D76" s="455"/>
      <c r="E76" s="455"/>
      <c r="F76" s="455"/>
      <c r="G76" s="455"/>
      <c r="H76" s="455"/>
      <c r="I76" s="455"/>
      <c r="J76" s="6"/>
      <c r="K76" s="6"/>
      <c r="L76" s="6"/>
      <c r="M76" s="6"/>
      <c r="N76" s="6"/>
      <c r="O76" s="6"/>
      <c r="P76" s="6"/>
      <c r="Q76" s="6"/>
      <c r="R76" s="6"/>
    </row>
    <row r="77" spans="1:18" x14ac:dyDescent="0.25">
      <c r="A77" s="6"/>
      <c r="B77" s="690"/>
      <c r="C77" s="22"/>
      <c r="D77" s="455"/>
      <c r="E77" s="455"/>
      <c r="F77" s="455"/>
      <c r="G77" s="455"/>
      <c r="H77" s="455"/>
      <c r="I77" s="455"/>
      <c r="J77" s="6"/>
      <c r="K77" s="6"/>
      <c r="L77" s="6"/>
      <c r="M77" s="6"/>
      <c r="N77" s="6"/>
      <c r="O77" s="6"/>
      <c r="P77" s="6"/>
      <c r="Q77" s="6"/>
      <c r="R77" s="6"/>
    </row>
    <row r="78" spans="1:18" x14ac:dyDescent="0.25">
      <c r="A78" s="6"/>
      <c r="B78" s="690"/>
      <c r="C78" s="22"/>
      <c r="D78" s="455"/>
      <c r="E78" s="455"/>
      <c r="F78" s="455"/>
      <c r="G78" s="455"/>
      <c r="H78" s="455"/>
      <c r="I78" s="455"/>
      <c r="J78" s="6"/>
      <c r="K78" s="6"/>
      <c r="L78" s="6"/>
      <c r="M78" s="6"/>
      <c r="N78" s="6"/>
      <c r="O78" s="6"/>
      <c r="P78" s="6"/>
      <c r="Q78" s="6"/>
      <c r="R78" s="6"/>
    </row>
    <row r="79" spans="1:18" x14ac:dyDescent="0.25">
      <c r="A79" s="6"/>
      <c r="B79" s="690"/>
      <c r="C79" s="22"/>
      <c r="D79" s="455"/>
      <c r="E79" s="455"/>
      <c r="F79" s="455"/>
      <c r="G79" s="455"/>
      <c r="H79" s="455"/>
      <c r="I79" s="455"/>
      <c r="J79" s="6"/>
      <c r="K79" s="6"/>
      <c r="L79" s="6"/>
      <c r="M79" s="6"/>
      <c r="N79" s="6"/>
      <c r="O79" s="6"/>
      <c r="P79" s="6"/>
      <c r="Q79" s="6"/>
      <c r="R79" s="6"/>
    </row>
    <row r="80" spans="1:18" x14ac:dyDescent="0.25">
      <c r="A80" s="6"/>
      <c r="B80" s="6"/>
      <c r="C80" s="22"/>
      <c r="D80" s="455"/>
      <c r="E80" s="455"/>
      <c r="F80" s="455"/>
      <c r="G80" s="455"/>
      <c r="H80" s="455"/>
      <c r="I80" s="455"/>
      <c r="J80" s="6"/>
      <c r="K80" s="6"/>
      <c r="L80" s="6"/>
      <c r="M80" s="6"/>
      <c r="N80" s="6"/>
      <c r="O80" s="6"/>
      <c r="P80" s="6"/>
      <c r="Q80" s="6"/>
      <c r="R80" s="6"/>
    </row>
    <row r="81" spans="1:18" x14ac:dyDescent="0.25">
      <c r="A81" s="6"/>
      <c r="B81" s="6"/>
      <c r="C81" s="732"/>
      <c r="D81" s="455"/>
      <c r="E81" s="455"/>
      <c r="F81" s="455"/>
      <c r="G81" s="455"/>
      <c r="H81" s="455"/>
      <c r="I81" s="455"/>
      <c r="J81" s="6"/>
      <c r="K81" s="6"/>
      <c r="L81" s="6"/>
      <c r="M81" s="6"/>
      <c r="N81" s="6"/>
      <c r="O81" s="6"/>
      <c r="P81" s="6"/>
      <c r="Q81" s="6"/>
      <c r="R81" s="6"/>
    </row>
    <row r="82" spans="1:18" x14ac:dyDescent="0.25">
      <c r="A82" s="31"/>
      <c r="B82" s="6"/>
      <c r="C82" s="6"/>
      <c r="D82" s="455"/>
      <c r="E82" s="455"/>
      <c r="F82" s="455"/>
      <c r="G82" s="455"/>
      <c r="H82" s="455"/>
      <c r="I82" s="455"/>
      <c r="J82" s="6"/>
      <c r="K82" s="6"/>
      <c r="L82" s="6"/>
      <c r="M82" s="6"/>
      <c r="N82" s="6"/>
      <c r="O82" s="6"/>
      <c r="P82" s="6"/>
      <c r="Q82" s="6"/>
      <c r="R82" s="6"/>
    </row>
    <row r="83" spans="1:18" x14ac:dyDescent="0.25">
      <c r="A83" s="6"/>
      <c r="B83" s="6"/>
      <c r="C83" s="6"/>
      <c r="D83" s="455"/>
      <c r="E83" s="455"/>
      <c r="F83" s="455"/>
      <c r="G83" s="455"/>
      <c r="H83" s="455"/>
      <c r="I83" s="455"/>
      <c r="J83" s="6"/>
      <c r="K83" s="6"/>
      <c r="L83" s="6"/>
      <c r="M83" s="6"/>
      <c r="N83" s="6"/>
      <c r="O83" s="6"/>
      <c r="P83" s="6"/>
      <c r="Q83" s="6"/>
      <c r="R83" s="6"/>
    </row>
    <row r="84" spans="1:18" x14ac:dyDescent="0.25">
      <c r="A84" s="31"/>
      <c r="B84" s="6"/>
      <c r="C84" s="6"/>
      <c r="D84" s="455"/>
      <c r="E84" s="455"/>
      <c r="F84" s="455"/>
      <c r="G84" s="455"/>
      <c r="H84" s="455"/>
      <c r="I84" s="455"/>
      <c r="J84" s="6"/>
      <c r="K84" s="6"/>
      <c r="L84" s="6"/>
      <c r="M84" s="6"/>
      <c r="N84" s="6"/>
      <c r="O84" s="6"/>
      <c r="P84" s="6"/>
      <c r="Q84" s="6"/>
      <c r="R84" s="6"/>
    </row>
    <row r="85" spans="1:18" x14ac:dyDescent="0.25">
      <c r="A85" s="6"/>
      <c r="B85" s="6"/>
      <c r="C85" s="22"/>
      <c r="D85" s="455"/>
      <c r="E85" s="455"/>
      <c r="F85" s="455"/>
      <c r="G85" s="455"/>
      <c r="H85" s="455"/>
      <c r="I85" s="455"/>
      <c r="J85" s="6"/>
      <c r="K85" s="6"/>
      <c r="L85" s="6"/>
      <c r="M85" s="6"/>
      <c r="N85" s="6"/>
      <c r="O85" s="6"/>
      <c r="P85" s="6"/>
      <c r="Q85" s="6"/>
      <c r="R85" s="6"/>
    </row>
    <row r="86" spans="1:18" x14ac:dyDescent="0.25">
      <c r="A86" s="32"/>
      <c r="B86" s="6"/>
      <c r="C86" s="22"/>
      <c r="D86" s="455"/>
      <c r="E86" s="455"/>
      <c r="F86" s="455"/>
      <c r="G86" s="455"/>
      <c r="H86" s="455"/>
      <c r="I86" s="455"/>
      <c r="J86" s="6"/>
      <c r="K86" s="6"/>
      <c r="L86" s="6"/>
      <c r="M86" s="6"/>
      <c r="N86" s="6"/>
      <c r="O86" s="6"/>
      <c r="P86" s="6"/>
      <c r="Q86" s="6"/>
      <c r="R86" s="6"/>
    </row>
    <row r="87" spans="1:18" x14ac:dyDescent="0.25">
      <c r="A87" s="6"/>
      <c r="B87" s="6"/>
      <c r="C87" s="22"/>
      <c r="D87" s="455"/>
      <c r="E87" s="455"/>
      <c r="F87" s="455"/>
      <c r="G87" s="455"/>
      <c r="H87" s="455"/>
      <c r="I87" s="455"/>
      <c r="J87" s="6"/>
      <c r="K87" s="6"/>
      <c r="L87" s="6"/>
      <c r="M87" s="6"/>
      <c r="N87" s="6"/>
      <c r="O87" s="6"/>
      <c r="P87" s="6"/>
      <c r="Q87" s="6"/>
      <c r="R87" s="6"/>
    </row>
    <row r="88" spans="1:18" x14ac:dyDescent="0.25">
      <c r="A88" s="6"/>
      <c r="B88" s="6"/>
      <c r="C88" s="22"/>
      <c r="D88" s="455"/>
      <c r="E88" s="455"/>
      <c r="F88" s="455"/>
      <c r="G88" s="455"/>
      <c r="H88" s="455"/>
      <c r="I88" s="455"/>
      <c r="J88" s="6"/>
      <c r="K88" s="6"/>
      <c r="L88" s="6"/>
      <c r="M88" s="6"/>
      <c r="N88" s="6"/>
      <c r="O88" s="6"/>
      <c r="P88" s="6"/>
      <c r="Q88" s="6"/>
      <c r="R88" s="6"/>
    </row>
    <row r="89" spans="1:18" x14ac:dyDescent="0.25">
      <c r="A89" s="6"/>
      <c r="B89" s="6"/>
      <c r="C89" s="22"/>
      <c r="D89" s="455"/>
      <c r="E89" s="455"/>
      <c r="F89" s="455"/>
      <c r="G89" s="455"/>
      <c r="H89" s="455"/>
      <c r="I89" s="455"/>
      <c r="J89" s="6"/>
      <c r="K89" s="6"/>
      <c r="L89" s="6"/>
      <c r="M89" s="6"/>
      <c r="N89" s="6"/>
      <c r="O89" s="6"/>
      <c r="P89" s="6"/>
      <c r="Q89" s="6"/>
      <c r="R89" s="6"/>
    </row>
    <row r="90" spans="1:18" x14ac:dyDescent="0.25">
      <c r="A90" s="33"/>
      <c r="B90" s="6"/>
      <c r="C90" s="732"/>
      <c r="D90" s="455"/>
      <c r="E90" s="455"/>
      <c r="F90" s="455"/>
      <c r="G90" s="455"/>
      <c r="H90" s="455"/>
      <c r="I90" s="455"/>
      <c r="J90" s="6"/>
      <c r="K90" s="6"/>
      <c r="L90" s="6"/>
      <c r="M90" s="6"/>
      <c r="N90" s="6"/>
      <c r="O90" s="6"/>
      <c r="P90" s="6"/>
      <c r="Q90" s="6"/>
      <c r="R90" s="6"/>
    </row>
    <row r="91" spans="1:18" x14ac:dyDescent="0.25">
      <c r="A91" s="6"/>
      <c r="B91" s="34"/>
      <c r="C91" s="6"/>
      <c r="D91" s="455"/>
      <c r="E91" s="455"/>
      <c r="F91" s="455"/>
      <c r="G91" s="455"/>
      <c r="H91" s="455"/>
      <c r="I91" s="455"/>
      <c r="J91" s="6"/>
      <c r="K91" s="6"/>
      <c r="L91" s="6"/>
      <c r="M91" s="6"/>
      <c r="N91" s="6"/>
      <c r="O91" s="6"/>
      <c r="P91" s="6"/>
      <c r="Q91" s="6"/>
      <c r="R91" s="6"/>
    </row>
    <row r="92" spans="1:18" x14ac:dyDescent="0.25">
      <c r="A92" s="32"/>
      <c r="B92" s="6"/>
      <c r="C92" s="6"/>
      <c r="D92" s="455"/>
      <c r="E92" s="455"/>
      <c r="F92" s="455"/>
      <c r="G92" s="455"/>
      <c r="H92" s="455"/>
      <c r="I92" s="455"/>
      <c r="J92" s="6"/>
      <c r="K92" s="6"/>
      <c r="L92" s="6"/>
      <c r="M92" s="6"/>
      <c r="N92" s="6"/>
      <c r="O92" s="6"/>
      <c r="P92" s="6"/>
      <c r="Q92" s="6"/>
      <c r="R92" s="6"/>
    </row>
    <row r="93" spans="1:18" x14ac:dyDescent="0.25">
      <c r="A93" s="6"/>
      <c r="B93" s="6"/>
      <c r="C93" s="22"/>
      <c r="D93" s="455"/>
      <c r="E93" s="455"/>
      <c r="F93" s="455"/>
      <c r="G93" s="455"/>
      <c r="H93" s="455"/>
      <c r="I93" s="455"/>
      <c r="J93" s="6"/>
      <c r="K93" s="6"/>
      <c r="L93" s="6"/>
      <c r="M93" s="6"/>
      <c r="N93" s="6"/>
      <c r="O93" s="6"/>
      <c r="P93" s="6"/>
      <c r="Q93" s="6"/>
      <c r="R93" s="6"/>
    </row>
    <row r="94" spans="1:18" x14ac:dyDescent="0.25">
      <c r="A94" s="32"/>
      <c r="B94" s="6"/>
      <c r="C94" s="22"/>
      <c r="D94" s="455"/>
      <c r="E94" s="455"/>
      <c r="F94" s="455"/>
      <c r="G94" s="455"/>
      <c r="H94" s="455"/>
      <c r="I94" s="455"/>
      <c r="J94" s="6"/>
      <c r="K94" s="6"/>
      <c r="L94" s="6"/>
      <c r="M94" s="6"/>
      <c r="N94" s="6"/>
      <c r="O94" s="6"/>
      <c r="P94" s="6"/>
      <c r="Q94" s="6"/>
      <c r="R94" s="6"/>
    </row>
    <row r="95" spans="1:18" x14ac:dyDescent="0.25">
      <c r="A95" s="6"/>
      <c r="B95" s="6"/>
      <c r="C95" s="22"/>
      <c r="D95" s="455"/>
      <c r="E95" s="455"/>
      <c r="F95" s="455"/>
      <c r="G95" s="455"/>
      <c r="H95" s="455"/>
      <c r="I95" s="455"/>
      <c r="J95" s="6"/>
      <c r="K95" s="6"/>
      <c r="L95" s="6"/>
      <c r="M95" s="6"/>
      <c r="N95" s="6"/>
      <c r="O95" s="6"/>
      <c r="P95" s="6"/>
      <c r="Q95" s="6"/>
      <c r="R95" s="6"/>
    </row>
    <row r="96" spans="1:18" x14ac:dyDescent="0.25">
      <c r="A96" s="32"/>
      <c r="B96" s="6"/>
      <c r="C96" s="22"/>
      <c r="D96" s="455"/>
      <c r="E96" s="455"/>
      <c r="F96" s="455"/>
      <c r="G96" s="455"/>
      <c r="H96" s="455"/>
      <c r="I96" s="455"/>
      <c r="J96" s="6"/>
      <c r="K96" s="6"/>
      <c r="L96" s="6"/>
      <c r="M96" s="6"/>
      <c r="N96" s="6"/>
      <c r="O96" s="6"/>
      <c r="P96" s="6"/>
      <c r="Q96" s="6"/>
      <c r="R96" s="6"/>
    </row>
    <row r="97" spans="1:18" x14ac:dyDescent="0.25">
      <c r="A97" s="35"/>
      <c r="B97" s="6"/>
      <c r="C97" s="22"/>
      <c r="D97" s="455"/>
      <c r="E97" s="455"/>
      <c r="F97" s="455"/>
      <c r="G97" s="455"/>
      <c r="H97" s="455"/>
      <c r="I97" s="455"/>
      <c r="J97" s="6"/>
      <c r="K97" s="6"/>
      <c r="L97" s="6"/>
      <c r="M97" s="6"/>
      <c r="N97" s="6"/>
      <c r="O97" s="6"/>
      <c r="P97" s="6"/>
      <c r="Q97" s="6"/>
      <c r="R97" s="6"/>
    </row>
    <row r="98" spans="1:18" ht="15.75" customHeight="1" x14ac:dyDescent="0.25">
      <c r="A98" s="6"/>
      <c r="B98" s="6"/>
      <c r="C98" s="22"/>
      <c r="D98" s="455"/>
      <c r="E98" s="455"/>
      <c r="F98" s="455"/>
      <c r="G98" s="455"/>
      <c r="H98" s="455"/>
      <c r="I98" s="455"/>
      <c r="J98" s="6"/>
      <c r="K98" s="6"/>
      <c r="L98" s="6"/>
      <c r="M98" s="6"/>
      <c r="N98" s="6"/>
      <c r="O98" s="6"/>
      <c r="P98" s="6"/>
      <c r="Q98" s="6"/>
      <c r="R98" s="6"/>
    </row>
    <row r="99" spans="1:18" hidden="1" x14ac:dyDescent="0.25">
      <c r="A99" s="31"/>
      <c r="B99" s="6"/>
      <c r="C99" s="6"/>
      <c r="D99" s="455"/>
      <c r="E99" s="455"/>
      <c r="F99" s="455"/>
      <c r="G99" s="455"/>
      <c r="H99" s="455"/>
      <c r="I99" s="455"/>
      <c r="J99" s="6"/>
      <c r="K99" s="6"/>
      <c r="L99" s="6"/>
      <c r="M99" s="6"/>
      <c r="N99" s="6"/>
      <c r="O99" s="6"/>
      <c r="P99" s="6"/>
      <c r="Q99" s="6"/>
      <c r="R99" s="6"/>
    </row>
    <row r="100" spans="1:18" x14ac:dyDescent="0.25">
      <c r="A100" s="33"/>
      <c r="B100" s="6"/>
      <c r="C100" s="6"/>
      <c r="D100" s="455"/>
      <c r="E100" s="455"/>
      <c r="F100" s="455"/>
      <c r="G100" s="455"/>
      <c r="H100" s="455"/>
      <c r="I100" s="455"/>
      <c r="J100" s="6"/>
      <c r="K100" s="6"/>
      <c r="L100" s="6"/>
      <c r="M100" s="6"/>
      <c r="N100" s="6"/>
      <c r="O100" s="6"/>
      <c r="P100" s="6"/>
      <c r="Q100" s="6"/>
      <c r="R100" s="6"/>
    </row>
    <row r="101" spans="1:18" x14ac:dyDescent="0.25">
      <c r="A101" s="31"/>
      <c r="B101" s="6"/>
      <c r="C101" s="6"/>
      <c r="D101" s="455"/>
      <c r="E101" s="455"/>
      <c r="F101" s="455"/>
      <c r="G101" s="455"/>
      <c r="H101" s="455"/>
      <c r="I101" s="455"/>
      <c r="J101" s="6"/>
      <c r="K101" s="6"/>
      <c r="L101" s="6"/>
      <c r="M101" s="6"/>
      <c r="N101" s="6"/>
      <c r="O101" s="6"/>
      <c r="P101" s="6"/>
      <c r="Q101" s="6"/>
      <c r="R101" s="6"/>
    </row>
    <row r="102" spans="1:18" x14ac:dyDescent="0.25">
      <c r="A102" s="32"/>
      <c r="B102" s="6"/>
      <c r="C102" s="6"/>
      <c r="D102" s="455"/>
      <c r="E102" s="455"/>
      <c r="F102" s="455"/>
      <c r="G102" s="455"/>
      <c r="H102" s="455"/>
      <c r="I102" s="455"/>
      <c r="J102" s="6"/>
      <c r="K102" s="6"/>
      <c r="L102" s="6"/>
      <c r="M102" s="6"/>
      <c r="N102" s="6"/>
      <c r="O102" s="6"/>
      <c r="P102" s="6"/>
      <c r="Q102" s="6"/>
      <c r="R102" s="6"/>
    </row>
    <row r="103" spans="1:18" x14ac:dyDescent="0.25">
      <c r="A103" s="36"/>
      <c r="B103" s="6"/>
      <c r="C103" s="6"/>
      <c r="D103" s="455"/>
      <c r="E103" s="455"/>
      <c r="F103" s="455"/>
      <c r="G103" s="455"/>
      <c r="H103" s="455"/>
      <c r="I103" s="455"/>
      <c r="J103" s="6"/>
      <c r="K103" s="6"/>
      <c r="L103" s="6"/>
      <c r="M103" s="6"/>
      <c r="N103" s="6"/>
      <c r="O103" s="6"/>
      <c r="P103" s="6"/>
      <c r="Q103" s="6"/>
      <c r="R103" s="6"/>
    </row>
    <row r="104" spans="1:18" x14ac:dyDescent="0.25">
      <c r="A104" s="6"/>
      <c r="B104" s="6"/>
      <c r="C104" s="6"/>
      <c r="D104" s="455"/>
      <c r="E104" s="455"/>
      <c r="F104" s="455"/>
      <c r="G104" s="455"/>
      <c r="H104" s="455"/>
      <c r="I104" s="455"/>
      <c r="J104" s="6"/>
      <c r="K104" s="6"/>
      <c r="L104" s="6"/>
      <c r="M104" s="6"/>
      <c r="N104" s="6"/>
      <c r="O104" s="6"/>
      <c r="P104" s="6"/>
      <c r="Q104" s="6"/>
      <c r="R104" s="6"/>
    </row>
    <row r="105" spans="1:18" x14ac:dyDescent="0.25">
      <c r="A105" s="35"/>
      <c r="B105" s="37"/>
      <c r="C105" s="6"/>
      <c r="D105" s="455"/>
      <c r="E105" s="455"/>
      <c r="F105" s="455"/>
      <c r="G105" s="455"/>
      <c r="H105" s="455"/>
      <c r="I105" s="455"/>
      <c r="J105" s="6"/>
      <c r="K105" s="6"/>
      <c r="L105" s="6"/>
      <c r="M105" s="6"/>
      <c r="N105" s="6"/>
      <c r="O105" s="6"/>
      <c r="P105" s="6"/>
      <c r="Q105" s="6"/>
      <c r="R105" s="6"/>
    </row>
    <row r="106" spans="1:18" x14ac:dyDescent="0.25">
      <c r="A106" s="6"/>
      <c r="B106" s="6"/>
      <c r="C106" s="6"/>
      <c r="D106" s="455"/>
      <c r="E106" s="455"/>
      <c r="F106" s="455"/>
      <c r="G106" s="455"/>
      <c r="H106" s="455"/>
      <c r="I106" s="455"/>
      <c r="J106" s="6"/>
      <c r="K106" s="6"/>
      <c r="L106" s="6"/>
      <c r="M106" s="6"/>
      <c r="N106" s="6"/>
      <c r="O106" s="6"/>
      <c r="P106" s="6"/>
      <c r="Q106" s="6"/>
      <c r="R106" s="6"/>
    </row>
    <row r="107" spans="1:18" x14ac:dyDescent="0.25">
      <c r="A107" s="38"/>
      <c r="B107" s="6"/>
      <c r="C107" s="6"/>
      <c r="D107" s="455"/>
      <c r="E107" s="455"/>
      <c r="F107" s="455"/>
      <c r="G107" s="455"/>
      <c r="H107" s="455"/>
      <c r="I107" s="455"/>
      <c r="J107" s="6"/>
      <c r="K107" s="6"/>
      <c r="L107" s="6"/>
      <c r="M107" s="6"/>
      <c r="N107" s="6"/>
      <c r="O107" s="6"/>
      <c r="P107" s="6"/>
      <c r="Q107" s="6"/>
      <c r="R107" s="6"/>
    </row>
    <row r="108" spans="1:18" x14ac:dyDescent="0.25">
      <c r="A108" s="36"/>
      <c r="B108" s="6"/>
      <c r="C108" s="6"/>
      <c r="D108" s="455"/>
      <c r="E108" s="455"/>
      <c r="F108" s="455"/>
      <c r="G108" s="455"/>
      <c r="H108" s="455"/>
      <c r="I108" s="455"/>
      <c r="J108" s="6"/>
      <c r="K108" s="6"/>
      <c r="L108" s="6"/>
      <c r="M108" s="6"/>
      <c r="N108" s="6"/>
      <c r="O108" s="6"/>
      <c r="P108" s="6"/>
      <c r="Q108" s="6"/>
      <c r="R108" s="6"/>
    </row>
    <row r="109" spans="1:18" x14ac:dyDescent="0.25">
      <c r="A109" s="32"/>
      <c r="B109" s="6"/>
      <c r="C109" s="6"/>
      <c r="D109" s="455"/>
      <c r="E109" s="455"/>
      <c r="F109" s="455"/>
      <c r="G109" s="455"/>
      <c r="H109" s="455"/>
      <c r="I109" s="455"/>
      <c r="J109" s="6"/>
      <c r="K109" s="6"/>
      <c r="L109" s="6"/>
      <c r="M109" s="6"/>
      <c r="N109" s="6"/>
      <c r="O109" s="6"/>
      <c r="P109" s="6"/>
      <c r="Q109" s="6"/>
      <c r="R109" s="6"/>
    </row>
    <row r="110" spans="1:18" x14ac:dyDescent="0.25">
      <c r="A110" s="36"/>
      <c r="B110" s="6"/>
      <c r="C110" s="6"/>
      <c r="D110" s="455"/>
      <c r="E110" s="455"/>
      <c r="F110" s="455"/>
      <c r="G110" s="455"/>
      <c r="H110" s="455"/>
      <c r="I110" s="455"/>
      <c r="J110" s="6"/>
      <c r="K110" s="6"/>
      <c r="L110" s="6"/>
      <c r="M110" s="6"/>
      <c r="N110" s="6"/>
      <c r="O110" s="6"/>
      <c r="P110" s="6"/>
      <c r="Q110" s="6"/>
      <c r="R110" s="6"/>
    </row>
    <row r="111" spans="1:18" x14ac:dyDescent="0.25">
      <c r="A111" s="32"/>
      <c r="B111" s="6"/>
      <c r="C111" s="6"/>
      <c r="D111" s="455"/>
      <c r="E111" s="455"/>
      <c r="F111" s="455"/>
      <c r="G111" s="455"/>
      <c r="H111" s="455"/>
      <c r="I111" s="455"/>
      <c r="J111" s="6"/>
      <c r="K111" s="6"/>
      <c r="L111" s="6"/>
      <c r="M111" s="6"/>
      <c r="N111" s="6"/>
      <c r="O111" s="6"/>
      <c r="P111" s="6"/>
      <c r="Q111" s="6"/>
      <c r="R111" s="6"/>
    </row>
    <row r="112" spans="1:18" x14ac:dyDescent="0.25">
      <c r="A112" s="36"/>
      <c r="B112" s="6"/>
      <c r="C112" s="6"/>
      <c r="D112" s="455"/>
      <c r="E112" s="455"/>
      <c r="F112" s="455"/>
      <c r="G112" s="455"/>
      <c r="H112" s="455"/>
      <c r="I112" s="455"/>
      <c r="J112" s="6"/>
      <c r="K112" s="6"/>
      <c r="L112" s="6"/>
      <c r="M112" s="6"/>
      <c r="N112" s="6"/>
      <c r="O112" s="6"/>
      <c r="P112" s="6"/>
      <c r="Q112" s="6"/>
      <c r="R112" s="6"/>
    </row>
    <row r="113" spans="1:18" x14ac:dyDescent="0.25">
      <c r="A113" s="32"/>
      <c r="B113" s="6"/>
      <c r="C113" s="6"/>
      <c r="D113" s="455"/>
      <c r="E113" s="455"/>
      <c r="F113" s="455"/>
      <c r="G113" s="455"/>
      <c r="H113" s="455"/>
      <c r="I113" s="455"/>
      <c r="J113" s="6"/>
      <c r="K113" s="6"/>
      <c r="L113" s="6"/>
      <c r="M113" s="6"/>
      <c r="N113" s="6"/>
      <c r="O113" s="6"/>
      <c r="P113" s="6"/>
      <c r="Q113" s="6"/>
      <c r="R113" s="6"/>
    </row>
    <row r="114" spans="1:18" x14ac:dyDescent="0.25">
      <c r="A114" s="6"/>
      <c r="B114" s="6"/>
      <c r="C114" s="6"/>
      <c r="D114" s="455"/>
      <c r="E114" s="455"/>
      <c r="F114" s="455"/>
      <c r="G114" s="455"/>
      <c r="H114" s="455"/>
      <c r="I114" s="455"/>
      <c r="J114" s="6"/>
      <c r="K114" s="6"/>
      <c r="L114" s="6"/>
      <c r="M114" s="6"/>
      <c r="N114" s="6"/>
      <c r="O114" s="6"/>
      <c r="P114" s="6"/>
      <c r="Q114" s="6"/>
      <c r="R114" s="6"/>
    </row>
    <row r="115" spans="1:18" x14ac:dyDescent="0.25">
      <c r="A115" s="32"/>
      <c r="B115" s="6"/>
      <c r="C115" s="6"/>
      <c r="D115" s="455"/>
      <c r="E115" s="455"/>
      <c r="F115" s="455"/>
      <c r="G115" s="455"/>
      <c r="H115" s="455"/>
      <c r="I115" s="455"/>
      <c r="J115" s="6"/>
      <c r="K115" s="6"/>
      <c r="L115" s="6"/>
      <c r="M115" s="6"/>
      <c r="N115" s="6"/>
      <c r="O115" s="6"/>
      <c r="P115" s="6"/>
      <c r="Q115" s="6"/>
      <c r="R115" s="6"/>
    </row>
    <row r="116" spans="1:18" x14ac:dyDescent="0.25">
      <c r="A116" s="39"/>
      <c r="B116" s="6"/>
      <c r="C116" s="6"/>
      <c r="D116" s="455"/>
      <c r="E116" s="455"/>
      <c r="F116" s="455"/>
      <c r="G116" s="455"/>
      <c r="H116" s="455"/>
      <c r="I116" s="455"/>
      <c r="J116" s="6"/>
      <c r="K116" s="6"/>
      <c r="L116" s="6"/>
      <c r="M116" s="6"/>
      <c r="N116" s="6"/>
      <c r="O116" s="6"/>
      <c r="P116" s="6"/>
      <c r="Q116" s="6"/>
      <c r="R116" s="6"/>
    </row>
    <row r="117" spans="1:18" x14ac:dyDescent="0.25">
      <c r="A117" s="35"/>
      <c r="B117" s="6"/>
      <c r="C117" s="6"/>
      <c r="D117" s="455"/>
      <c r="E117" s="455"/>
      <c r="F117" s="455"/>
      <c r="G117" s="455"/>
      <c r="H117" s="455"/>
      <c r="I117" s="455"/>
      <c r="J117" s="6"/>
      <c r="K117" s="6"/>
      <c r="L117" s="6"/>
      <c r="M117" s="6"/>
      <c r="N117" s="6"/>
      <c r="O117" s="6"/>
      <c r="P117" s="6"/>
      <c r="Q117" s="6"/>
      <c r="R117" s="6"/>
    </row>
    <row r="118" spans="1:18" x14ac:dyDescent="0.25">
      <c r="A118" s="6"/>
      <c r="B118" s="6"/>
      <c r="C118" s="6"/>
      <c r="D118" s="455"/>
      <c r="E118" s="455"/>
      <c r="F118" s="455"/>
      <c r="G118" s="455"/>
      <c r="H118" s="455"/>
      <c r="I118" s="455"/>
      <c r="J118" s="6"/>
      <c r="K118" s="6"/>
      <c r="L118" s="6"/>
      <c r="M118" s="6"/>
      <c r="N118" s="6"/>
      <c r="O118" s="6"/>
      <c r="P118" s="6"/>
      <c r="Q118" s="6"/>
      <c r="R118" s="6"/>
    </row>
    <row r="119" spans="1:18" x14ac:dyDescent="0.25">
      <c r="A119" s="39"/>
      <c r="B119" s="6"/>
      <c r="C119" s="6"/>
      <c r="D119" s="455"/>
      <c r="E119" s="455"/>
      <c r="F119" s="455"/>
      <c r="G119" s="455"/>
      <c r="H119" s="455"/>
      <c r="I119" s="455"/>
      <c r="J119" s="6"/>
      <c r="K119" s="6"/>
      <c r="L119" s="6"/>
      <c r="M119" s="6"/>
      <c r="N119" s="6"/>
      <c r="O119" s="6"/>
      <c r="P119" s="6"/>
      <c r="Q119" s="6"/>
      <c r="R119" s="6"/>
    </row>
    <row r="120" spans="1:18" x14ac:dyDescent="0.25">
      <c r="A120" s="40"/>
      <c r="B120" s="6"/>
      <c r="C120" s="6"/>
      <c r="D120" s="455"/>
      <c r="E120" s="455"/>
      <c r="F120" s="455"/>
      <c r="G120" s="455"/>
      <c r="H120" s="455"/>
      <c r="I120" s="455"/>
      <c r="J120" s="6"/>
      <c r="K120" s="6"/>
      <c r="L120" s="6"/>
      <c r="M120" s="6"/>
      <c r="N120" s="6"/>
      <c r="O120" s="6"/>
      <c r="P120" s="6"/>
      <c r="Q120" s="6"/>
      <c r="R120" s="6"/>
    </row>
    <row r="121" spans="1:18" x14ac:dyDescent="0.25">
      <c r="A121" s="40"/>
      <c r="B121" s="6"/>
      <c r="C121" s="6"/>
      <c r="D121" s="455"/>
      <c r="E121" s="455"/>
      <c r="F121" s="455"/>
      <c r="G121" s="455"/>
      <c r="H121" s="455"/>
      <c r="I121" s="455"/>
      <c r="J121" s="6"/>
      <c r="K121" s="6"/>
      <c r="L121" s="6"/>
      <c r="M121" s="6"/>
      <c r="N121" s="6"/>
      <c r="O121" s="6"/>
      <c r="P121" s="6"/>
      <c r="Q121" s="6"/>
      <c r="R121" s="6"/>
    </row>
    <row r="122" spans="1:18" x14ac:dyDescent="0.25">
      <c r="A122" s="41"/>
      <c r="B122" s="6"/>
      <c r="C122" s="6"/>
      <c r="D122" s="455"/>
      <c r="E122" s="455"/>
      <c r="F122" s="455"/>
      <c r="G122" s="455"/>
      <c r="H122" s="455"/>
      <c r="I122" s="455"/>
      <c r="J122" s="6"/>
      <c r="K122" s="6"/>
      <c r="L122" s="6"/>
      <c r="M122" s="6"/>
      <c r="N122" s="6"/>
      <c r="O122" s="6"/>
      <c r="P122" s="6"/>
      <c r="Q122" s="6"/>
      <c r="R122" s="6"/>
    </row>
    <row r="123" spans="1:18" x14ac:dyDescent="0.25">
      <c r="A123" s="40"/>
      <c r="B123" s="6"/>
      <c r="C123" s="6"/>
      <c r="D123" s="455"/>
      <c r="E123" s="455"/>
      <c r="F123" s="455"/>
      <c r="G123" s="455"/>
      <c r="H123" s="455"/>
      <c r="I123" s="455"/>
      <c r="J123" s="6"/>
      <c r="K123" s="6"/>
      <c r="L123" s="6"/>
      <c r="M123" s="6"/>
      <c r="N123" s="6"/>
      <c r="O123" s="6"/>
      <c r="P123" s="6"/>
      <c r="Q123" s="6"/>
      <c r="R123" s="6"/>
    </row>
    <row r="124" spans="1:18" x14ac:dyDescent="0.25">
      <c r="A124" s="40"/>
      <c r="B124" s="6"/>
      <c r="C124" s="6"/>
      <c r="D124" s="455"/>
      <c r="E124" s="455"/>
      <c r="F124" s="455"/>
      <c r="G124" s="455"/>
      <c r="H124" s="455"/>
      <c r="I124" s="455"/>
      <c r="J124" s="6"/>
      <c r="K124" s="6"/>
      <c r="L124" s="6"/>
      <c r="M124" s="6"/>
      <c r="N124" s="6"/>
      <c r="O124" s="6"/>
      <c r="P124" s="6"/>
      <c r="Q124" s="6"/>
      <c r="R124" s="6"/>
    </row>
    <row r="125" spans="1:18" x14ac:dyDescent="0.25">
      <c r="A125" s="40"/>
      <c r="B125" s="6"/>
      <c r="C125" s="6"/>
      <c r="D125" s="455"/>
      <c r="E125" s="455"/>
      <c r="F125" s="455"/>
      <c r="G125" s="455"/>
      <c r="H125" s="455"/>
      <c r="I125" s="455"/>
      <c r="J125" s="6"/>
      <c r="K125" s="6"/>
      <c r="L125" s="6"/>
      <c r="M125" s="6"/>
      <c r="N125" s="6"/>
      <c r="O125" s="6"/>
      <c r="P125" s="6"/>
      <c r="Q125" s="6"/>
      <c r="R125" s="6"/>
    </row>
    <row r="126" spans="1:18" x14ac:dyDescent="0.25">
      <c r="A126" s="6"/>
      <c r="B126" s="6"/>
      <c r="C126" s="6"/>
      <c r="D126" s="455"/>
      <c r="E126" s="455"/>
      <c r="F126" s="455"/>
      <c r="G126" s="455"/>
      <c r="H126" s="455"/>
      <c r="I126" s="455"/>
      <c r="J126" s="6"/>
      <c r="K126" s="6"/>
      <c r="L126" s="6"/>
      <c r="M126" s="6"/>
      <c r="N126" s="6"/>
      <c r="O126" s="6"/>
      <c r="P126" s="6"/>
      <c r="Q126" s="6"/>
      <c r="R126" s="6"/>
    </row>
    <row r="127" spans="1:18" x14ac:dyDescent="0.25">
      <c r="A127" s="40"/>
      <c r="B127" s="6"/>
      <c r="C127" s="6"/>
      <c r="D127" s="455"/>
      <c r="E127" s="455"/>
      <c r="F127" s="455"/>
      <c r="G127" s="455"/>
      <c r="H127" s="455"/>
      <c r="I127" s="455"/>
      <c r="J127" s="6"/>
      <c r="K127" s="6"/>
      <c r="L127" s="6"/>
      <c r="M127" s="6"/>
      <c r="N127" s="6"/>
      <c r="O127" s="6"/>
      <c r="P127" s="6"/>
      <c r="Q127" s="6"/>
      <c r="R127" s="6"/>
    </row>
    <row r="128" spans="1:18" hidden="1" x14ac:dyDescent="0.25">
      <c r="A128" s="31"/>
      <c r="B128" s="6"/>
      <c r="C128" s="6"/>
      <c r="D128" s="455"/>
      <c r="E128" s="455"/>
      <c r="F128" s="455"/>
      <c r="G128" s="455"/>
      <c r="H128" s="455"/>
      <c r="I128" s="455"/>
      <c r="J128" s="6"/>
      <c r="K128" s="6"/>
      <c r="L128" s="6"/>
      <c r="M128" s="6"/>
      <c r="N128" s="6"/>
      <c r="O128" s="6"/>
      <c r="P128" s="6"/>
      <c r="Q128" s="6"/>
      <c r="R128" s="6"/>
    </row>
    <row r="129" spans="1:22" x14ac:dyDescent="0.25">
      <c r="A129" s="33"/>
      <c r="B129" s="6"/>
      <c r="C129" s="6"/>
      <c r="D129" s="455"/>
      <c r="E129" s="455"/>
      <c r="F129" s="455"/>
      <c r="G129" s="455"/>
      <c r="H129" s="455"/>
      <c r="I129" s="455"/>
      <c r="J129" s="6"/>
      <c r="K129" s="6"/>
      <c r="L129" s="6"/>
      <c r="M129" s="6"/>
      <c r="N129" s="6"/>
      <c r="O129" s="6"/>
      <c r="P129" s="6"/>
      <c r="Q129" s="6"/>
      <c r="R129" s="6"/>
    </row>
    <row r="130" spans="1:22" x14ac:dyDescent="0.25">
      <c r="A130" s="6"/>
      <c r="B130" s="6"/>
      <c r="C130" s="6"/>
      <c r="D130" s="455"/>
      <c r="E130" s="455"/>
      <c r="F130" s="455"/>
      <c r="G130" s="455"/>
      <c r="H130" s="455"/>
      <c r="I130" s="455"/>
      <c r="J130" s="6"/>
      <c r="K130" s="6"/>
      <c r="L130" s="6"/>
      <c r="M130" s="6"/>
      <c r="N130" s="6"/>
      <c r="O130" s="6"/>
      <c r="P130" s="6"/>
      <c r="Q130" s="6"/>
      <c r="R130" s="6"/>
    </row>
    <row r="131" spans="1:22" x14ac:dyDescent="0.25">
      <c r="A131" s="33"/>
      <c r="B131" s="6"/>
      <c r="C131" s="6"/>
      <c r="D131" s="455"/>
      <c r="E131" s="455"/>
      <c r="F131" s="455"/>
      <c r="G131" s="455"/>
      <c r="H131" s="455"/>
      <c r="I131" s="455"/>
      <c r="J131" s="6"/>
      <c r="K131" s="6"/>
      <c r="L131" s="6"/>
      <c r="M131" s="6"/>
      <c r="N131" s="6"/>
      <c r="O131" s="6"/>
      <c r="P131" s="6"/>
      <c r="Q131" s="6"/>
      <c r="R131" s="6"/>
    </row>
    <row r="132" spans="1:22" x14ac:dyDescent="0.25">
      <c r="A132" s="6"/>
      <c r="B132" s="6"/>
      <c r="C132" s="6"/>
      <c r="D132" s="455"/>
      <c r="E132" s="455"/>
      <c r="F132" s="455"/>
      <c r="G132" s="455"/>
      <c r="H132" s="455"/>
      <c r="I132" s="455"/>
      <c r="J132" s="6"/>
      <c r="K132" s="6"/>
      <c r="L132" s="6"/>
      <c r="M132" s="6"/>
      <c r="N132" s="6"/>
      <c r="O132" s="6"/>
      <c r="P132" s="6"/>
      <c r="Q132" s="6"/>
      <c r="R132" s="6"/>
    </row>
    <row r="133" spans="1:22" x14ac:dyDescent="0.25">
      <c r="A133" s="33"/>
      <c r="B133" s="6"/>
      <c r="C133" s="6"/>
      <c r="D133" s="455"/>
      <c r="E133" s="455"/>
      <c r="F133" s="455"/>
      <c r="G133" s="455"/>
      <c r="H133" s="455"/>
      <c r="I133" s="455"/>
      <c r="J133" s="6"/>
      <c r="K133" s="6"/>
      <c r="L133" s="6"/>
      <c r="M133" s="6"/>
      <c r="N133" s="6"/>
      <c r="O133" s="6"/>
      <c r="P133" s="6"/>
      <c r="Q133" s="6"/>
      <c r="R133" s="6"/>
    </row>
    <row r="134" spans="1:22" x14ac:dyDescent="0.25">
      <c r="A134" s="6"/>
      <c r="B134" s="34"/>
      <c r="C134" s="6"/>
      <c r="D134" s="455"/>
      <c r="E134" s="455"/>
      <c r="F134" s="455"/>
      <c r="G134" s="455"/>
      <c r="H134" s="455"/>
      <c r="I134" s="455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x14ac:dyDescent="0.25">
      <c r="A135" s="33"/>
      <c r="B135" s="6"/>
      <c r="C135" s="6"/>
      <c r="D135" s="455"/>
      <c r="E135" s="455"/>
      <c r="F135" s="455"/>
      <c r="G135" s="455"/>
      <c r="H135" s="455"/>
      <c r="I135" s="455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x14ac:dyDescent="0.25">
      <c r="A136" s="6"/>
      <c r="B136" s="6"/>
      <c r="C136" s="6"/>
      <c r="D136" s="455"/>
      <c r="E136" s="455"/>
      <c r="F136" s="455"/>
      <c r="G136" s="455"/>
      <c r="H136" s="455"/>
      <c r="I136" s="455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x14ac:dyDescent="0.25">
      <c r="A137" s="6"/>
      <c r="B137" s="6"/>
      <c r="C137" s="6"/>
      <c r="D137" s="455"/>
      <c r="E137" s="455"/>
      <c r="F137" s="455"/>
      <c r="G137" s="455"/>
      <c r="H137" s="455"/>
      <c r="I137" s="455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8" x14ac:dyDescent="0.25">
      <c r="A138" s="30"/>
      <c r="B138" s="6"/>
      <c r="C138" s="6"/>
      <c r="D138" s="455"/>
      <c r="E138" s="455"/>
      <c r="F138" s="455"/>
      <c r="G138" s="455"/>
      <c r="H138" s="455"/>
      <c r="I138" s="455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x14ac:dyDescent="0.25">
      <c r="A139" s="6"/>
      <c r="B139" s="6"/>
      <c r="C139" s="6"/>
      <c r="D139" s="455"/>
      <c r="E139" s="455"/>
      <c r="F139" s="455"/>
      <c r="G139" s="455"/>
      <c r="H139" s="455"/>
      <c r="I139" s="455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x14ac:dyDescent="0.25">
      <c r="A140" s="42"/>
      <c r="B140" s="6"/>
      <c r="C140" s="6"/>
      <c r="D140" s="455"/>
      <c r="E140" s="455"/>
      <c r="F140" s="455"/>
      <c r="G140" s="455"/>
      <c r="H140" s="455"/>
      <c r="I140" s="455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x14ac:dyDescent="0.25">
      <c r="A141" s="6"/>
      <c r="B141" s="6"/>
      <c r="C141" s="6"/>
      <c r="D141" s="455"/>
      <c r="E141" s="455"/>
      <c r="F141" s="455"/>
      <c r="G141" s="455"/>
      <c r="H141" s="455"/>
      <c r="I141" s="455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x14ac:dyDescent="0.25">
      <c r="A142" s="43"/>
      <c r="B142" s="6"/>
      <c r="C142" s="6"/>
      <c r="D142" s="455"/>
      <c r="E142" s="455"/>
      <c r="F142" s="455"/>
      <c r="G142" s="455"/>
      <c r="H142" s="455"/>
      <c r="I142" s="455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x14ac:dyDescent="0.25">
      <c r="A143" s="6"/>
      <c r="B143" s="6"/>
      <c r="C143" s="6"/>
      <c r="D143" s="455"/>
      <c r="E143" s="455"/>
      <c r="F143" s="455"/>
      <c r="G143" s="455"/>
      <c r="H143" s="455"/>
      <c r="I143" s="455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x14ac:dyDescent="0.25">
      <c r="A144" s="6"/>
      <c r="B144" s="6"/>
      <c r="C144" s="6"/>
      <c r="D144" s="455"/>
      <c r="E144" s="455"/>
      <c r="F144" s="455"/>
      <c r="G144" s="455"/>
      <c r="H144" s="455"/>
      <c r="I144" s="455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8" x14ac:dyDescent="0.25">
      <c r="A145" s="30"/>
      <c r="B145" s="6"/>
      <c r="C145" s="6"/>
      <c r="D145" s="455"/>
      <c r="E145" s="455"/>
      <c r="F145" s="455"/>
      <c r="G145" s="455"/>
      <c r="H145" s="455"/>
      <c r="I145" s="455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x14ac:dyDescent="0.25">
      <c r="A146" s="6"/>
      <c r="B146" s="6"/>
      <c r="C146" s="6"/>
      <c r="D146" s="455"/>
      <c r="E146" s="455"/>
      <c r="F146" s="455"/>
      <c r="G146" s="455"/>
      <c r="H146" s="455"/>
      <c r="I146" s="455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x14ac:dyDescent="0.25">
      <c r="A147" s="42"/>
      <c r="B147" s="6"/>
      <c r="C147" s="6"/>
      <c r="D147" s="455"/>
      <c r="E147" s="455"/>
      <c r="F147" s="455"/>
      <c r="G147" s="455"/>
      <c r="H147" s="455"/>
      <c r="I147" s="455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x14ac:dyDescent="0.25">
      <c r="A148" s="44"/>
      <c r="B148" s="6"/>
      <c r="C148" s="6"/>
      <c r="D148" s="455"/>
      <c r="E148" s="455"/>
      <c r="F148" s="455"/>
      <c r="G148" s="455"/>
      <c r="H148" s="455"/>
      <c r="I148" s="455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x14ac:dyDescent="0.25">
      <c r="A149" s="8"/>
      <c r="B149" s="6"/>
      <c r="C149" s="6"/>
      <c r="D149" s="455"/>
      <c r="E149" s="455"/>
      <c r="F149" s="455"/>
      <c r="G149" s="455"/>
      <c r="H149" s="455"/>
      <c r="I149" s="455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x14ac:dyDescent="0.25">
      <c r="A150" s="8"/>
      <c r="B150" s="6"/>
      <c r="C150" s="6"/>
      <c r="D150" s="455"/>
      <c r="E150" s="455"/>
      <c r="F150" s="455"/>
      <c r="G150" s="455"/>
      <c r="H150" s="455"/>
      <c r="I150" s="455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x14ac:dyDescent="0.25">
      <c r="A151" s="42"/>
      <c r="B151" s="6"/>
      <c r="C151" s="6"/>
      <c r="D151" s="455"/>
      <c r="E151" s="455"/>
      <c r="F151" s="455"/>
      <c r="G151" s="455"/>
      <c r="H151" s="455"/>
      <c r="I151" s="455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x14ac:dyDescent="0.25">
      <c r="A152" s="45"/>
      <c r="B152" s="6"/>
      <c r="C152" s="6"/>
      <c r="D152" s="455"/>
      <c r="E152" s="455"/>
      <c r="F152" s="455"/>
      <c r="G152" s="455"/>
      <c r="H152" s="455"/>
      <c r="I152" s="455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x14ac:dyDescent="0.25">
      <c r="A153" s="6"/>
      <c r="B153" s="6"/>
      <c r="C153" s="6"/>
      <c r="D153" s="455"/>
      <c r="E153" s="455"/>
      <c r="F153" s="455"/>
      <c r="G153" s="455"/>
      <c r="H153" s="455"/>
      <c r="I153" s="455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x14ac:dyDescent="0.25">
      <c r="A154" s="6"/>
      <c r="B154" s="6"/>
      <c r="C154" s="6"/>
      <c r="D154" s="455"/>
      <c r="E154" s="455"/>
      <c r="F154" s="455"/>
      <c r="G154" s="455"/>
      <c r="H154" s="455"/>
      <c r="I154" s="455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x14ac:dyDescent="0.25">
      <c r="A155" s="6"/>
      <c r="B155" s="6"/>
      <c r="C155" s="6"/>
      <c r="D155" s="455"/>
      <c r="E155" s="455"/>
      <c r="F155" s="455"/>
      <c r="G155" s="455"/>
      <c r="H155" s="455"/>
      <c r="I155" s="455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x14ac:dyDescent="0.25">
      <c r="A156" s="6"/>
      <c r="B156" s="6"/>
      <c r="C156" s="6"/>
      <c r="D156" s="455"/>
      <c r="E156" s="455"/>
      <c r="F156" s="455"/>
      <c r="G156" s="455"/>
      <c r="H156" s="455"/>
      <c r="I156" s="455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x14ac:dyDescent="0.25">
      <c r="A157" s="6"/>
      <c r="B157" s="6"/>
      <c r="C157" s="6"/>
      <c r="D157" s="455"/>
      <c r="E157" s="455"/>
      <c r="F157" s="455"/>
      <c r="G157" s="455"/>
      <c r="H157" s="455"/>
      <c r="I157" s="455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x14ac:dyDescent="0.25">
      <c r="A158" s="6"/>
      <c r="B158" s="6"/>
      <c r="C158" s="6"/>
      <c r="D158" s="455"/>
      <c r="E158" s="455"/>
      <c r="F158" s="455"/>
      <c r="G158" s="455"/>
      <c r="H158" s="455"/>
      <c r="I158" s="455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x14ac:dyDescent="0.25">
      <c r="A159" s="6"/>
      <c r="B159" s="6"/>
      <c r="C159" s="6"/>
      <c r="D159" s="455"/>
      <c r="E159" s="455"/>
      <c r="F159" s="455"/>
      <c r="G159" s="455"/>
      <c r="H159" s="455"/>
      <c r="I159" s="455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2" customHeight="1" x14ac:dyDescent="0.25">
      <c r="A160" s="6"/>
      <c r="B160" s="6"/>
      <c r="C160" s="6"/>
      <c r="D160" s="455"/>
      <c r="E160" s="455"/>
      <c r="F160" s="455"/>
      <c r="G160" s="455"/>
      <c r="H160" s="455"/>
      <c r="I160" s="455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idden="1" x14ac:dyDescent="0.25">
      <c r="A161" s="6"/>
      <c r="B161" s="6"/>
      <c r="C161" s="6"/>
      <c r="D161" s="455"/>
      <c r="E161" s="455"/>
      <c r="F161" s="455"/>
      <c r="G161" s="455"/>
      <c r="H161" s="455"/>
      <c r="I161" s="455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idden="1" x14ac:dyDescent="0.25">
      <c r="A162" s="6"/>
      <c r="B162" s="6"/>
      <c r="C162" s="6"/>
      <c r="D162" s="455"/>
      <c r="E162" s="455"/>
      <c r="F162" s="455"/>
      <c r="G162" s="455"/>
      <c r="H162" s="455"/>
      <c r="I162" s="455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x14ac:dyDescent="0.25">
      <c r="A163" s="6"/>
      <c r="B163" s="6"/>
      <c r="C163" s="6"/>
      <c r="D163" s="455"/>
      <c r="E163" s="455"/>
      <c r="F163" s="455"/>
      <c r="G163" s="455"/>
      <c r="H163" s="455"/>
      <c r="I163" s="455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x14ac:dyDescent="0.25">
      <c r="A164" s="6"/>
      <c r="B164" s="6"/>
      <c r="C164" s="6"/>
      <c r="D164" s="455"/>
      <c r="E164" s="455"/>
      <c r="F164" s="455"/>
      <c r="G164" s="455"/>
      <c r="H164" s="455"/>
      <c r="I164" s="455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x14ac:dyDescent="0.25">
      <c r="A165" s="6"/>
      <c r="B165" s="6"/>
      <c r="C165" s="6"/>
      <c r="D165" s="455"/>
      <c r="E165" s="455"/>
      <c r="F165" s="455"/>
      <c r="G165" s="455"/>
      <c r="H165" s="455"/>
      <c r="I165" s="455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x14ac:dyDescent="0.25">
      <c r="A166" s="6"/>
      <c r="B166" s="6"/>
      <c r="C166" s="6"/>
      <c r="D166" s="455"/>
      <c r="E166" s="455"/>
      <c r="F166" s="455"/>
      <c r="G166" s="455"/>
      <c r="H166" s="455"/>
      <c r="I166" s="455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x14ac:dyDescent="0.25">
      <c r="A167" s="6"/>
      <c r="B167" s="6"/>
      <c r="C167" s="6"/>
      <c r="D167" s="455"/>
      <c r="E167" s="455"/>
      <c r="F167" s="455"/>
      <c r="G167" s="455"/>
      <c r="H167" s="455"/>
      <c r="I167" s="455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x14ac:dyDescent="0.25">
      <c r="A168" s="6"/>
      <c r="B168" s="6"/>
      <c r="C168" s="6"/>
      <c r="D168" s="455"/>
      <c r="E168" s="455"/>
      <c r="F168" s="455"/>
      <c r="G168" s="455"/>
      <c r="H168" s="455"/>
      <c r="I168" s="455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x14ac:dyDescent="0.25">
      <c r="A169" s="6"/>
      <c r="B169" s="6"/>
      <c r="C169" s="6"/>
      <c r="D169" s="455"/>
      <c r="E169" s="455"/>
      <c r="F169" s="455"/>
      <c r="G169" s="455"/>
      <c r="H169" s="455"/>
      <c r="I169" s="455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x14ac:dyDescent="0.25">
      <c r="A170" s="6"/>
      <c r="B170" s="6"/>
      <c r="C170" s="6"/>
      <c r="D170" s="455"/>
      <c r="E170" s="455"/>
      <c r="F170" s="455"/>
      <c r="G170" s="455"/>
      <c r="H170" s="455"/>
      <c r="I170" s="455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x14ac:dyDescent="0.25">
      <c r="A171" s="6"/>
      <c r="B171" s="6"/>
      <c r="C171" s="6"/>
      <c r="D171" s="455"/>
      <c r="E171" s="455"/>
      <c r="F171" s="455"/>
      <c r="G171" s="455"/>
      <c r="H171" s="455"/>
      <c r="I171" s="455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x14ac:dyDescent="0.25">
      <c r="A172" s="6"/>
      <c r="B172" s="6"/>
      <c r="C172" s="6"/>
      <c r="D172" s="455"/>
      <c r="E172" s="455"/>
      <c r="F172" s="455"/>
      <c r="G172" s="455"/>
      <c r="H172" s="455"/>
      <c r="I172" s="455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x14ac:dyDescent="0.25">
      <c r="A173" s="6"/>
      <c r="B173" s="6"/>
      <c r="C173" s="6"/>
      <c r="D173" s="455"/>
      <c r="E173" s="455"/>
      <c r="F173" s="455"/>
      <c r="G173" s="455"/>
      <c r="H173" s="455"/>
      <c r="I173" s="455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x14ac:dyDescent="0.25">
      <c r="A174" s="6"/>
      <c r="B174" s="6"/>
      <c r="C174" s="6"/>
      <c r="D174" s="455"/>
      <c r="E174" s="455"/>
      <c r="F174" s="455"/>
      <c r="G174" s="455"/>
      <c r="H174" s="455"/>
      <c r="I174" s="455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x14ac:dyDescent="0.25">
      <c r="A175" s="6"/>
      <c r="B175" s="6"/>
      <c r="C175" s="6"/>
      <c r="D175" s="455"/>
      <c r="E175" s="455"/>
      <c r="F175" s="455"/>
      <c r="G175" s="455"/>
      <c r="H175" s="455"/>
      <c r="I175" s="455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x14ac:dyDescent="0.25">
      <c r="A176" s="6"/>
      <c r="B176" s="6"/>
      <c r="C176" s="6"/>
      <c r="D176" s="455"/>
      <c r="E176" s="455"/>
      <c r="F176" s="455"/>
      <c r="G176" s="455"/>
      <c r="H176" s="455"/>
      <c r="I176" s="455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2:22" x14ac:dyDescent="0.25">
      <c r="B177" s="6"/>
      <c r="C177" s="6"/>
      <c r="D177" s="455"/>
      <c r="E177" s="455"/>
      <c r="F177" s="455"/>
      <c r="G177" s="455"/>
      <c r="H177" s="455"/>
      <c r="I177" s="455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2:22" x14ac:dyDescent="0.25">
      <c r="B178" s="6"/>
      <c r="C178" s="6"/>
      <c r="D178" s="455"/>
      <c r="E178" s="455"/>
      <c r="F178" s="455"/>
      <c r="G178" s="455"/>
      <c r="H178" s="455"/>
      <c r="I178" s="455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2:22" x14ac:dyDescent="0.25">
      <c r="B179" s="6"/>
      <c r="C179" s="6"/>
      <c r="D179" s="455"/>
      <c r="E179" s="455"/>
      <c r="F179" s="455"/>
      <c r="G179" s="455"/>
      <c r="H179" s="455"/>
      <c r="I179" s="455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2:22" x14ac:dyDescent="0.25">
      <c r="B180" s="6"/>
      <c r="C180" s="6"/>
      <c r="D180" s="455"/>
      <c r="E180" s="455"/>
      <c r="F180" s="455"/>
      <c r="G180" s="455"/>
      <c r="H180" s="455"/>
      <c r="I180" s="455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2:22" x14ac:dyDescent="0.25">
      <c r="B181" s="6"/>
      <c r="C181" s="6"/>
      <c r="D181" s="455"/>
      <c r="E181" s="455"/>
      <c r="F181" s="455"/>
      <c r="G181" s="455"/>
      <c r="H181" s="455"/>
      <c r="I181" s="455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2:22" x14ac:dyDescent="0.25">
      <c r="B182" s="6"/>
      <c r="C182" s="6"/>
      <c r="D182" s="455"/>
      <c r="E182" s="455"/>
      <c r="F182" s="455"/>
      <c r="G182" s="455"/>
      <c r="H182" s="455"/>
      <c r="I182" s="455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2:22" x14ac:dyDescent="0.25">
      <c r="B183" s="6"/>
      <c r="C183" s="6"/>
      <c r="D183" s="455"/>
      <c r="E183" s="455"/>
      <c r="F183" s="455"/>
      <c r="G183" s="455"/>
      <c r="H183" s="455"/>
      <c r="I183" s="455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2:22" x14ac:dyDescent="0.25">
      <c r="B184" s="6"/>
      <c r="C184" s="6"/>
      <c r="D184" s="455"/>
      <c r="E184" s="455"/>
      <c r="F184" s="455"/>
      <c r="G184" s="455"/>
      <c r="H184" s="455"/>
      <c r="I184" s="455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2:22" x14ac:dyDescent="0.25">
      <c r="E185" s="455"/>
      <c r="F185" s="455"/>
    </row>
    <row r="186" spans="2:22" x14ac:dyDescent="0.25">
      <c r="E186" s="455"/>
      <c r="F186" s="455"/>
    </row>
  </sheetData>
  <mergeCells count="4">
    <mergeCell ref="A4:B4"/>
    <mergeCell ref="A5:B5"/>
    <mergeCell ref="A2:H2"/>
    <mergeCell ref="A3:H3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workbookViewId="0">
      <selection activeCell="N14" sqref="N14"/>
    </sheetView>
  </sheetViews>
  <sheetFormatPr defaultRowHeight="15" x14ac:dyDescent="0.25"/>
  <cols>
    <col min="1" max="1" width="1.7109375" customWidth="1"/>
    <col min="2" max="2" width="4.140625" customWidth="1"/>
    <col min="3" max="3" width="5.7109375" customWidth="1"/>
    <col min="4" max="4" width="5.85546875" customWidth="1"/>
    <col min="5" max="5" width="7" customWidth="1"/>
    <col min="6" max="6" width="5" customWidth="1"/>
    <col min="7" max="7" width="25.42578125" bestFit="1" customWidth="1"/>
    <col min="8" max="9" width="9.7109375" style="6" bestFit="1" customWidth="1"/>
    <col min="10" max="10" width="9.7109375" bestFit="1" customWidth="1"/>
    <col min="11" max="11" width="10.85546875" bestFit="1" customWidth="1"/>
    <col min="12" max="12" width="10" customWidth="1"/>
    <col min="13" max="13" width="10.42578125" customWidth="1"/>
    <col min="14" max="14" width="10.28515625" customWidth="1"/>
    <col min="255" max="255" width="1.7109375" customWidth="1"/>
    <col min="256" max="256" width="4.140625" customWidth="1"/>
    <col min="257" max="257" width="5.7109375" customWidth="1"/>
    <col min="258" max="258" width="5.85546875" customWidth="1"/>
    <col min="259" max="259" width="7" customWidth="1"/>
    <col min="260" max="260" width="5" customWidth="1"/>
    <col min="261" max="261" width="23.42578125" customWidth="1"/>
    <col min="262" max="262" width="10.7109375" customWidth="1"/>
    <col min="263" max="263" width="0" hidden="1" customWidth="1"/>
    <col min="264" max="265" width="9.7109375" bestFit="1" customWidth="1"/>
    <col min="266" max="266" width="9.85546875" customWidth="1"/>
    <col min="511" max="511" width="1.7109375" customWidth="1"/>
    <col min="512" max="512" width="4.140625" customWidth="1"/>
    <col min="513" max="513" width="5.7109375" customWidth="1"/>
    <col min="514" max="514" width="5.85546875" customWidth="1"/>
    <col min="515" max="515" width="7" customWidth="1"/>
    <col min="516" max="516" width="5" customWidth="1"/>
    <col min="517" max="517" width="23.42578125" customWidth="1"/>
    <col min="518" max="518" width="10.7109375" customWidth="1"/>
    <col min="519" max="519" width="0" hidden="1" customWidth="1"/>
    <col min="520" max="521" width="9.7109375" bestFit="1" customWidth="1"/>
    <col min="522" max="522" width="9.85546875" customWidth="1"/>
    <col min="767" max="767" width="1.7109375" customWidth="1"/>
    <col min="768" max="768" width="4.140625" customWidth="1"/>
    <col min="769" max="769" width="5.7109375" customWidth="1"/>
    <col min="770" max="770" width="5.85546875" customWidth="1"/>
    <col min="771" max="771" width="7" customWidth="1"/>
    <col min="772" max="772" width="5" customWidth="1"/>
    <col min="773" max="773" width="23.42578125" customWidth="1"/>
    <col min="774" max="774" width="10.7109375" customWidth="1"/>
    <col min="775" max="775" width="0" hidden="1" customWidth="1"/>
    <col min="776" max="777" width="9.7109375" bestFit="1" customWidth="1"/>
    <col min="778" max="778" width="9.85546875" customWidth="1"/>
    <col min="1023" max="1023" width="1.7109375" customWidth="1"/>
    <col min="1024" max="1024" width="4.140625" customWidth="1"/>
    <col min="1025" max="1025" width="5.7109375" customWidth="1"/>
    <col min="1026" max="1026" width="5.85546875" customWidth="1"/>
    <col min="1027" max="1027" width="7" customWidth="1"/>
    <col min="1028" max="1028" width="5" customWidth="1"/>
    <col min="1029" max="1029" width="23.42578125" customWidth="1"/>
    <col min="1030" max="1030" width="10.7109375" customWidth="1"/>
    <col min="1031" max="1031" width="0" hidden="1" customWidth="1"/>
    <col min="1032" max="1033" width="9.7109375" bestFit="1" customWidth="1"/>
    <col min="1034" max="1034" width="9.85546875" customWidth="1"/>
    <col min="1279" max="1279" width="1.7109375" customWidth="1"/>
    <col min="1280" max="1280" width="4.140625" customWidth="1"/>
    <col min="1281" max="1281" width="5.7109375" customWidth="1"/>
    <col min="1282" max="1282" width="5.85546875" customWidth="1"/>
    <col min="1283" max="1283" width="7" customWidth="1"/>
    <col min="1284" max="1284" width="5" customWidth="1"/>
    <col min="1285" max="1285" width="23.42578125" customWidth="1"/>
    <col min="1286" max="1286" width="10.7109375" customWidth="1"/>
    <col min="1287" max="1287" width="0" hidden="1" customWidth="1"/>
    <col min="1288" max="1289" width="9.7109375" bestFit="1" customWidth="1"/>
    <col min="1290" max="1290" width="9.85546875" customWidth="1"/>
    <col min="1535" max="1535" width="1.7109375" customWidth="1"/>
    <col min="1536" max="1536" width="4.140625" customWidth="1"/>
    <col min="1537" max="1537" width="5.7109375" customWidth="1"/>
    <col min="1538" max="1538" width="5.85546875" customWidth="1"/>
    <col min="1539" max="1539" width="7" customWidth="1"/>
    <col min="1540" max="1540" width="5" customWidth="1"/>
    <col min="1541" max="1541" width="23.42578125" customWidth="1"/>
    <col min="1542" max="1542" width="10.7109375" customWidth="1"/>
    <col min="1543" max="1543" width="0" hidden="1" customWidth="1"/>
    <col min="1544" max="1545" width="9.7109375" bestFit="1" customWidth="1"/>
    <col min="1546" max="1546" width="9.85546875" customWidth="1"/>
    <col min="1791" max="1791" width="1.7109375" customWidth="1"/>
    <col min="1792" max="1792" width="4.140625" customWidth="1"/>
    <col min="1793" max="1793" width="5.7109375" customWidth="1"/>
    <col min="1794" max="1794" width="5.85546875" customWidth="1"/>
    <col min="1795" max="1795" width="7" customWidth="1"/>
    <col min="1796" max="1796" width="5" customWidth="1"/>
    <col min="1797" max="1797" width="23.42578125" customWidth="1"/>
    <col min="1798" max="1798" width="10.7109375" customWidth="1"/>
    <col min="1799" max="1799" width="0" hidden="1" customWidth="1"/>
    <col min="1800" max="1801" width="9.7109375" bestFit="1" customWidth="1"/>
    <col min="1802" max="1802" width="9.85546875" customWidth="1"/>
    <col min="2047" max="2047" width="1.7109375" customWidth="1"/>
    <col min="2048" max="2048" width="4.140625" customWidth="1"/>
    <col min="2049" max="2049" width="5.7109375" customWidth="1"/>
    <col min="2050" max="2050" width="5.85546875" customWidth="1"/>
    <col min="2051" max="2051" width="7" customWidth="1"/>
    <col min="2052" max="2052" width="5" customWidth="1"/>
    <col min="2053" max="2053" width="23.42578125" customWidth="1"/>
    <col min="2054" max="2054" width="10.7109375" customWidth="1"/>
    <col min="2055" max="2055" width="0" hidden="1" customWidth="1"/>
    <col min="2056" max="2057" width="9.7109375" bestFit="1" customWidth="1"/>
    <col min="2058" max="2058" width="9.85546875" customWidth="1"/>
    <col min="2303" max="2303" width="1.7109375" customWidth="1"/>
    <col min="2304" max="2304" width="4.140625" customWidth="1"/>
    <col min="2305" max="2305" width="5.7109375" customWidth="1"/>
    <col min="2306" max="2306" width="5.85546875" customWidth="1"/>
    <col min="2307" max="2307" width="7" customWidth="1"/>
    <col min="2308" max="2308" width="5" customWidth="1"/>
    <col min="2309" max="2309" width="23.42578125" customWidth="1"/>
    <col min="2310" max="2310" width="10.7109375" customWidth="1"/>
    <col min="2311" max="2311" width="0" hidden="1" customWidth="1"/>
    <col min="2312" max="2313" width="9.7109375" bestFit="1" customWidth="1"/>
    <col min="2314" max="2314" width="9.85546875" customWidth="1"/>
    <col min="2559" max="2559" width="1.7109375" customWidth="1"/>
    <col min="2560" max="2560" width="4.140625" customWidth="1"/>
    <col min="2561" max="2561" width="5.7109375" customWidth="1"/>
    <col min="2562" max="2562" width="5.85546875" customWidth="1"/>
    <col min="2563" max="2563" width="7" customWidth="1"/>
    <col min="2564" max="2564" width="5" customWidth="1"/>
    <col min="2565" max="2565" width="23.42578125" customWidth="1"/>
    <col min="2566" max="2566" width="10.7109375" customWidth="1"/>
    <col min="2567" max="2567" width="0" hidden="1" customWidth="1"/>
    <col min="2568" max="2569" width="9.7109375" bestFit="1" customWidth="1"/>
    <col min="2570" max="2570" width="9.85546875" customWidth="1"/>
    <col min="2815" max="2815" width="1.7109375" customWidth="1"/>
    <col min="2816" max="2816" width="4.140625" customWidth="1"/>
    <col min="2817" max="2817" width="5.7109375" customWidth="1"/>
    <col min="2818" max="2818" width="5.85546875" customWidth="1"/>
    <col min="2819" max="2819" width="7" customWidth="1"/>
    <col min="2820" max="2820" width="5" customWidth="1"/>
    <col min="2821" max="2821" width="23.42578125" customWidth="1"/>
    <col min="2822" max="2822" width="10.7109375" customWidth="1"/>
    <col min="2823" max="2823" width="0" hidden="1" customWidth="1"/>
    <col min="2824" max="2825" width="9.7109375" bestFit="1" customWidth="1"/>
    <col min="2826" max="2826" width="9.85546875" customWidth="1"/>
    <col min="3071" max="3071" width="1.7109375" customWidth="1"/>
    <col min="3072" max="3072" width="4.140625" customWidth="1"/>
    <col min="3073" max="3073" width="5.7109375" customWidth="1"/>
    <col min="3074" max="3074" width="5.85546875" customWidth="1"/>
    <col min="3075" max="3075" width="7" customWidth="1"/>
    <col min="3076" max="3076" width="5" customWidth="1"/>
    <col min="3077" max="3077" width="23.42578125" customWidth="1"/>
    <col min="3078" max="3078" width="10.7109375" customWidth="1"/>
    <col min="3079" max="3079" width="0" hidden="1" customWidth="1"/>
    <col min="3080" max="3081" width="9.7109375" bestFit="1" customWidth="1"/>
    <col min="3082" max="3082" width="9.85546875" customWidth="1"/>
    <col min="3327" max="3327" width="1.7109375" customWidth="1"/>
    <col min="3328" max="3328" width="4.140625" customWidth="1"/>
    <col min="3329" max="3329" width="5.7109375" customWidth="1"/>
    <col min="3330" max="3330" width="5.85546875" customWidth="1"/>
    <col min="3331" max="3331" width="7" customWidth="1"/>
    <col min="3332" max="3332" width="5" customWidth="1"/>
    <col min="3333" max="3333" width="23.42578125" customWidth="1"/>
    <col min="3334" max="3334" width="10.7109375" customWidth="1"/>
    <col min="3335" max="3335" width="0" hidden="1" customWidth="1"/>
    <col min="3336" max="3337" width="9.7109375" bestFit="1" customWidth="1"/>
    <col min="3338" max="3338" width="9.85546875" customWidth="1"/>
    <col min="3583" max="3583" width="1.7109375" customWidth="1"/>
    <col min="3584" max="3584" width="4.140625" customWidth="1"/>
    <col min="3585" max="3585" width="5.7109375" customWidth="1"/>
    <col min="3586" max="3586" width="5.85546875" customWidth="1"/>
    <col min="3587" max="3587" width="7" customWidth="1"/>
    <col min="3588" max="3588" width="5" customWidth="1"/>
    <col min="3589" max="3589" width="23.42578125" customWidth="1"/>
    <col min="3590" max="3590" width="10.7109375" customWidth="1"/>
    <col min="3591" max="3591" width="0" hidden="1" customWidth="1"/>
    <col min="3592" max="3593" width="9.7109375" bestFit="1" customWidth="1"/>
    <col min="3594" max="3594" width="9.85546875" customWidth="1"/>
    <col min="3839" max="3839" width="1.7109375" customWidth="1"/>
    <col min="3840" max="3840" width="4.140625" customWidth="1"/>
    <col min="3841" max="3841" width="5.7109375" customWidth="1"/>
    <col min="3842" max="3842" width="5.85546875" customWidth="1"/>
    <col min="3843" max="3843" width="7" customWidth="1"/>
    <col min="3844" max="3844" width="5" customWidth="1"/>
    <col min="3845" max="3845" width="23.42578125" customWidth="1"/>
    <col min="3846" max="3846" width="10.7109375" customWidth="1"/>
    <col min="3847" max="3847" width="0" hidden="1" customWidth="1"/>
    <col min="3848" max="3849" width="9.7109375" bestFit="1" customWidth="1"/>
    <col min="3850" max="3850" width="9.85546875" customWidth="1"/>
    <col min="4095" max="4095" width="1.7109375" customWidth="1"/>
    <col min="4096" max="4096" width="4.140625" customWidth="1"/>
    <col min="4097" max="4097" width="5.7109375" customWidth="1"/>
    <col min="4098" max="4098" width="5.85546875" customWidth="1"/>
    <col min="4099" max="4099" width="7" customWidth="1"/>
    <col min="4100" max="4100" width="5" customWidth="1"/>
    <col min="4101" max="4101" width="23.42578125" customWidth="1"/>
    <col min="4102" max="4102" width="10.7109375" customWidth="1"/>
    <col min="4103" max="4103" width="0" hidden="1" customWidth="1"/>
    <col min="4104" max="4105" width="9.7109375" bestFit="1" customWidth="1"/>
    <col min="4106" max="4106" width="9.85546875" customWidth="1"/>
    <col min="4351" max="4351" width="1.7109375" customWidth="1"/>
    <col min="4352" max="4352" width="4.140625" customWidth="1"/>
    <col min="4353" max="4353" width="5.7109375" customWidth="1"/>
    <col min="4354" max="4354" width="5.85546875" customWidth="1"/>
    <col min="4355" max="4355" width="7" customWidth="1"/>
    <col min="4356" max="4356" width="5" customWidth="1"/>
    <col min="4357" max="4357" width="23.42578125" customWidth="1"/>
    <col min="4358" max="4358" width="10.7109375" customWidth="1"/>
    <col min="4359" max="4359" width="0" hidden="1" customWidth="1"/>
    <col min="4360" max="4361" width="9.7109375" bestFit="1" customWidth="1"/>
    <col min="4362" max="4362" width="9.85546875" customWidth="1"/>
    <col min="4607" max="4607" width="1.7109375" customWidth="1"/>
    <col min="4608" max="4608" width="4.140625" customWidth="1"/>
    <col min="4609" max="4609" width="5.7109375" customWidth="1"/>
    <col min="4610" max="4610" width="5.85546875" customWidth="1"/>
    <col min="4611" max="4611" width="7" customWidth="1"/>
    <col min="4612" max="4612" width="5" customWidth="1"/>
    <col min="4613" max="4613" width="23.42578125" customWidth="1"/>
    <col min="4614" max="4614" width="10.7109375" customWidth="1"/>
    <col min="4615" max="4615" width="0" hidden="1" customWidth="1"/>
    <col min="4616" max="4617" width="9.7109375" bestFit="1" customWidth="1"/>
    <col min="4618" max="4618" width="9.85546875" customWidth="1"/>
    <col min="4863" max="4863" width="1.7109375" customWidth="1"/>
    <col min="4864" max="4864" width="4.140625" customWidth="1"/>
    <col min="4865" max="4865" width="5.7109375" customWidth="1"/>
    <col min="4866" max="4866" width="5.85546875" customWidth="1"/>
    <col min="4867" max="4867" width="7" customWidth="1"/>
    <col min="4868" max="4868" width="5" customWidth="1"/>
    <col min="4869" max="4869" width="23.42578125" customWidth="1"/>
    <col min="4870" max="4870" width="10.7109375" customWidth="1"/>
    <col min="4871" max="4871" width="0" hidden="1" customWidth="1"/>
    <col min="4872" max="4873" width="9.7109375" bestFit="1" customWidth="1"/>
    <col min="4874" max="4874" width="9.85546875" customWidth="1"/>
    <col min="5119" max="5119" width="1.7109375" customWidth="1"/>
    <col min="5120" max="5120" width="4.140625" customWidth="1"/>
    <col min="5121" max="5121" width="5.7109375" customWidth="1"/>
    <col min="5122" max="5122" width="5.85546875" customWidth="1"/>
    <col min="5123" max="5123" width="7" customWidth="1"/>
    <col min="5124" max="5124" width="5" customWidth="1"/>
    <col min="5125" max="5125" width="23.42578125" customWidth="1"/>
    <col min="5126" max="5126" width="10.7109375" customWidth="1"/>
    <col min="5127" max="5127" width="0" hidden="1" customWidth="1"/>
    <col min="5128" max="5129" width="9.7109375" bestFit="1" customWidth="1"/>
    <col min="5130" max="5130" width="9.85546875" customWidth="1"/>
    <col min="5375" max="5375" width="1.7109375" customWidth="1"/>
    <col min="5376" max="5376" width="4.140625" customWidth="1"/>
    <col min="5377" max="5377" width="5.7109375" customWidth="1"/>
    <col min="5378" max="5378" width="5.85546875" customWidth="1"/>
    <col min="5379" max="5379" width="7" customWidth="1"/>
    <col min="5380" max="5380" width="5" customWidth="1"/>
    <col min="5381" max="5381" width="23.42578125" customWidth="1"/>
    <col min="5382" max="5382" width="10.7109375" customWidth="1"/>
    <col min="5383" max="5383" width="0" hidden="1" customWidth="1"/>
    <col min="5384" max="5385" width="9.7109375" bestFit="1" customWidth="1"/>
    <col min="5386" max="5386" width="9.85546875" customWidth="1"/>
    <col min="5631" max="5631" width="1.7109375" customWidth="1"/>
    <col min="5632" max="5632" width="4.140625" customWidth="1"/>
    <col min="5633" max="5633" width="5.7109375" customWidth="1"/>
    <col min="5634" max="5634" width="5.85546875" customWidth="1"/>
    <col min="5635" max="5635" width="7" customWidth="1"/>
    <col min="5636" max="5636" width="5" customWidth="1"/>
    <col min="5637" max="5637" width="23.42578125" customWidth="1"/>
    <col min="5638" max="5638" width="10.7109375" customWidth="1"/>
    <col min="5639" max="5639" width="0" hidden="1" customWidth="1"/>
    <col min="5640" max="5641" width="9.7109375" bestFit="1" customWidth="1"/>
    <col min="5642" max="5642" width="9.85546875" customWidth="1"/>
    <col min="5887" max="5887" width="1.7109375" customWidth="1"/>
    <col min="5888" max="5888" width="4.140625" customWidth="1"/>
    <col min="5889" max="5889" width="5.7109375" customWidth="1"/>
    <col min="5890" max="5890" width="5.85546875" customWidth="1"/>
    <col min="5891" max="5891" width="7" customWidth="1"/>
    <col min="5892" max="5892" width="5" customWidth="1"/>
    <col min="5893" max="5893" width="23.42578125" customWidth="1"/>
    <col min="5894" max="5894" width="10.7109375" customWidth="1"/>
    <col min="5895" max="5895" width="0" hidden="1" customWidth="1"/>
    <col min="5896" max="5897" width="9.7109375" bestFit="1" customWidth="1"/>
    <col min="5898" max="5898" width="9.85546875" customWidth="1"/>
    <col min="6143" max="6143" width="1.7109375" customWidth="1"/>
    <col min="6144" max="6144" width="4.140625" customWidth="1"/>
    <col min="6145" max="6145" width="5.7109375" customWidth="1"/>
    <col min="6146" max="6146" width="5.85546875" customWidth="1"/>
    <col min="6147" max="6147" width="7" customWidth="1"/>
    <col min="6148" max="6148" width="5" customWidth="1"/>
    <col min="6149" max="6149" width="23.42578125" customWidth="1"/>
    <col min="6150" max="6150" width="10.7109375" customWidth="1"/>
    <col min="6151" max="6151" width="0" hidden="1" customWidth="1"/>
    <col min="6152" max="6153" width="9.7109375" bestFit="1" customWidth="1"/>
    <col min="6154" max="6154" width="9.85546875" customWidth="1"/>
    <col min="6399" max="6399" width="1.7109375" customWidth="1"/>
    <col min="6400" max="6400" width="4.140625" customWidth="1"/>
    <col min="6401" max="6401" width="5.7109375" customWidth="1"/>
    <col min="6402" max="6402" width="5.85546875" customWidth="1"/>
    <col min="6403" max="6403" width="7" customWidth="1"/>
    <col min="6404" max="6404" width="5" customWidth="1"/>
    <col min="6405" max="6405" width="23.42578125" customWidth="1"/>
    <col min="6406" max="6406" width="10.7109375" customWidth="1"/>
    <col min="6407" max="6407" width="0" hidden="1" customWidth="1"/>
    <col min="6408" max="6409" width="9.7109375" bestFit="1" customWidth="1"/>
    <col min="6410" max="6410" width="9.85546875" customWidth="1"/>
    <col min="6655" max="6655" width="1.7109375" customWidth="1"/>
    <col min="6656" max="6656" width="4.140625" customWidth="1"/>
    <col min="6657" max="6657" width="5.7109375" customWidth="1"/>
    <col min="6658" max="6658" width="5.85546875" customWidth="1"/>
    <col min="6659" max="6659" width="7" customWidth="1"/>
    <col min="6660" max="6660" width="5" customWidth="1"/>
    <col min="6661" max="6661" width="23.42578125" customWidth="1"/>
    <col min="6662" max="6662" width="10.7109375" customWidth="1"/>
    <col min="6663" max="6663" width="0" hidden="1" customWidth="1"/>
    <col min="6664" max="6665" width="9.7109375" bestFit="1" customWidth="1"/>
    <col min="6666" max="6666" width="9.85546875" customWidth="1"/>
    <col min="6911" max="6911" width="1.7109375" customWidth="1"/>
    <col min="6912" max="6912" width="4.140625" customWidth="1"/>
    <col min="6913" max="6913" width="5.7109375" customWidth="1"/>
    <col min="6914" max="6914" width="5.85546875" customWidth="1"/>
    <col min="6915" max="6915" width="7" customWidth="1"/>
    <col min="6916" max="6916" width="5" customWidth="1"/>
    <col min="6917" max="6917" width="23.42578125" customWidth="1"/>
    <col min="6918" max="6918" width="10.7109375" customWidth="1"/>
    <col min="6919" max="6919" width="0" hidden="1" customWidth="1"/>
    <col min="6920" max="6921" width="9.7109375" bestFit="1" customWidth="1"/>
    <col min="6922" max="6922" width="9.85546875" customWidth="1"/>
    <col min="7167" max="7167" width="1.7109375" customWidth="1"/>
    <col min="7168" max="7168" width="4.140625" customWidth="1"/>
    <col min="7169" max="7169" width="5.7109375" customWidth="1"/>
    <col min="7170" max="7170" width="5.85546875" customWidth="1"/>
    <col min="7171" max="7171" width="7" customWidth="1"/>
    <col min="7172" max="7172" width="5" customWidth="1"/>
    <col min="7173" max="7173" width="23.42578125" customWidth="1"/>
    <col min="7174" max="7174" width="10.7109375" customWidth="1"/>
    <col min="7175" max="7175" width="0" hidden="1" customWidth="1"/>
    <col min="7176" max="7177" width="9.7109375" bestFit="1" customWidth="1"/>
    <col min="7178" max="7178" width="9.85546875" customWidth="1"/>
    <col min="7423" max="7423" width="1.7109375" customWidth="1"/>
    <col min="7424" max="7424" width="4.140625" customWidth="1"/>
    <col min="7425" max="7425" width="5.7109375" customWidth="1"/>
    <col min="7426" max="7426" width="5.85546875" customWidth="1"/>
    <col min="7427" max="7427" width="7" customWidth="1"/>
    <col min="7428" max="7428" width="5" customWidth="1"/>
    <col min="7429" max="7429" width="23.42578125" customWidth="1"/>
    <col min="7430" max="7430" width="10.7109375" customWidth="1"/>
    <col min="7431" max="7431" width="0" hidden="1" customWidth="1"/>
    <col min="7432" max="7433" width="9.7109375" bestFit="1" customWidth="1"/>
    <col min="7434" max="7434" width="9.85546875" customWidth="1"/>
    <col min="7679" max="7679" width="1.7109375" customWidth="1"/>
    <col min="7680" max="7680" width="4.140625" customWidth="1"/>
    <col min="7681" max="7681" width="5.7109375" customWidth="1"/>
    <col min="7682" max="7682" width="5.85546875" customWidth="1"/>
    <col min="7683" max="7683" width="7" customWidth="1"/>
    <col min="7684" max="7684" width="5" customWidth="1"/>
    <col min="7685" max="7685" width="23.42578125" customWidth="1"/>
    <col min="7686" max="7686" width="10.7109375" customWidth="1"/>
    <col min="7687" max="7687" width="0" hidden="1" customWidth="1"/>
    <col min="7688" max="7689" width="9.7109375" bestFit="1" customWidth="1"/>
    <col min="7690" max="7690" width="9.85546875" customWidth="1"/>
    <col min="7935" max="7935" width="1.7109375" customWidth="1"/>
    <col min="7936" max="7936" width="4.140625" customWidth="1"/>
    <col min="7937" max="7937" width="5.7109375" customWidth="1"/>
    <col min="7938" max="7938" width="5.85546875" customWidth="1"/>
    <col min="7939" max="7939" width="7" customWidth="1"/>
    <col min="7940" max="7940" width="5" customWidth="1"/>
    <col min="7941" max="7941" width="23.42578125" customWidth="1"/>
    <col min="7942" max="7942" width="10.7109375" customWidth="1"/>
    <col min="7943" max="7943" width="0" hidden="1" customWidth="1"/>
    <col min="7944" max="7945" width="9.7109375" bestFit="1" customWidth="1"/>
    <col min="7946" max="7946" width="9.85546875" customWidth="1"/>
    <col min="8191" max="8191" width="1.7109375" customWidth="1"/>
    <col min="8192" max="8192" width="4.140625" customWidth="1"/>
    <col min="8193" max="8193" width="5.7109375" customWidth="1"/>
    <col min="8194" max="8194" width="5.85546875" customWidth="1"/>
    <col min="8195" max="8195" width="7" customWidth="1"/>
    <col min="8196" max="8196" width="5" customWidth="1"/>
    <col min="8197" max="8197" width="23.42578125" customWidth="1"/>
    <col min="8198" max="8198" width="10.7109375" customWidth="1"/>
    <col min="8199" max="8199" width="0" hidden="1" customWidth="1"/>
    <col min="8200" max="8201" width="9.7109375" bestFit="1" customWidth="1"/>
    <col min="8202" max="8202" width="9.85546875" customWidth="1"/>
    <col min="8447" max="8447" width="1.7109375" customWidth="1"/>
    <col min="8448" max="8448" width="4.140625" customWidth="1"/>
    <col min="8449" max="8449" width="5.7109375" customWidth="1"/>
    <col min="8450" max="8450" width="5.85546875" customWidth="1"/>
    <col min="8451" max="8451" width="7" customWidth="1"/>
    <col min="8452" max="8452" width="5" customWidth="1"/>
    <col min="8453" max="8453" width="23.42578125" customWidth="1"/>
    <col min="8454" max="8454" width="10.7109375" customWidth="1"/>
    <col min="8455" max="8455" width="0" hidden="1" customWidth="1"/>
    <col min="8456" max="8457" width="9.7109375" bestFit="1" customWidth="1"/>
    <col min="8458" max="8458" width="9.85546875" customWidth="1"/>
    <col min="8703" max="8703" width="1.7109375" customWidth="1"/>
    <col min="8704" max="8704" width="4.140625" customWidth="1"/>
    <col min="8705" max="8705" width="5.7109375" customWidth="1"/>
    <col min="8706" max="8706" width="5.85546875" customWidth="1"/>
    <col min="8707" max="8707" width="7" customWidth="1"/>
    <col min="8708" max="8708" width="5" customWidth="1"/>
    <col min="8709" max="8709" width="23.42578125" customWidth="1"/>
    <col min="8710" max="8710" width="10.7109375" customWidth="1"/>
    <col min="8711" max="8711" width="0" hidden="1" customWidth="1"/>
    <col min="8712" max="8713" width="9.7109375" bestFit="1" customWidth="1"/>
    <col min="8714" max="8714" width="9.85546875" customWidth="1"/>
    <col min="8959" max="8959" width="1.7109375" customWidth="1"/>
    <col min="8960" max="8960" width="4.140625" customWidth="1"/>
    <col min="8961" max="8961" width="5.7109375" customWidth="1"/>
    <col min="8962" max="8962" width="5.85546875" customWidth="1"/>
    <col min="8963" max="8963" width="7" customWidth="1"/>
    <col min="8964" max="8964" width="5" customWidth="1"/>
    <col min="8965" max="8965" width="23.42578125" customWidth="1"/>
    <col min="8966" max="8966" width="10.7109375" customWidth="1"/>
    <col min="8967" max="8967" width="0" hidden="1" customWidth="1"/>
    <col min="8968" max="8969" width="9.7109375" bestFit="1" customWidth="1"/>
    <col min="8970" max="8970" width="9.85546875" customWidth="1"/>
    <col min="9215" max="9215" width="1.7109375" customWidth="1"/>
    <col min="9216" max="9216" width="4.140625" customWidth="1"/>
    <col min="9217" max="9217" width="5.7109375" customWidth="1"/>
    <col min="9218" max="9218" width="5.85546875" customWidth="1"/>
    <col min="9219" max="9219" width="7" customWidth="1"/>
    <col min="9220" max="9220" width="5" customWidth="1"/>
    <col min="9221" max="9221" width="23.42578125" customWidth="1"/>
    <col min="9222" max="9222" width="10.7109375" customWidth="1"/>
    <col min="9223" max="9223" width="0" hidden="1" customWidth="1"/>
    <col min="9224" max="9225" width="9.7109375" bestFit="1" customWidth="1"/>
    <col min="9226" max="9226" width="9.85546875" customWidth="1"/>
    <col min="9471" max="9471" width="1.7109375" customWidth="1"/>
    <col min="9472" max="9472" width="4.140625" customWidth="1"/>
    <col min="9473" max="9473" width="5.7109375" customWidth="1"/>
    <col min="9474" max="9474" width="5.85546875" customWidth="1"/>
    <col min="9475" max="9475" width="7" customWidth="1"/>
    <col min="9476" max="9476" width="5" customWidth="1"/>
    <col min="9477" max="9477" width="23.42578125" customWidth="1"/>
    <col min="9478" max="9478" width="10.7109375" customWidth="1"/>
    <col min="9479" max="9479" width="0" hidden="1" customWidth="1"/>
    <col min="9480" max="9481" width="9.7109375" bestFit="1" customWidth="1"/>
    <col min="9482" max="9482" width="9.85546875" customWidth="1"/>
    <col min="9727" max="9727" width="1.7109375" customWidth="1"/>
    <col min="9728" max="9728" width="4.140625" customWidth="1"/>
    <col min="9729" max="9729" width="5.7109375" customWidth="1"/>
    <col min="9730" max="9730" width="5.85546875" customWidth="1"/>
    <col min="9731" max="9731" width="7" customWidth="1"/>
    <col min="9732" max="9732" width="5" customWidth="1"/>
    <col min="9733" max="9733" width="23.42578125" customWidth="1"/>
    <col min="9734" max="9734" width="10.7109375" customWidth="1"/>
    <col min="9735" max="9735" width="0" hidden="1" customWidth="1"/>
    <col min="9736" max="9737" width="9.7109375" bestFit="1" customWidth="1"/>
    <col min="9738" max="9738" width="9.85546875" customWidth="1"/>
    <col min="9983" max="9983" width="1.7109375" customWidth="1"/>
    <col min="9984" max="9984" width="4.140625" customWidth="1"/>
    <col min="9985" max="9985" width="5.7109375" customWidth="1"/>
    <col min="9986" max="9986" width="5.85546875" customWidth="1"/>
    <col min="9987" max="9987" width="7" customWidth="1"/>
    <col min="9988" max="9988" width="5" customWidth="1"/>
    <col min="9989" max="9989" width="23.42578125" customWidth="1"/>
    <col min="9990" max="9990" width="10.7109375" customWidth="1"/>
    <col min="9991" max="9991" width="0" hidden="1" customWidth="1"/>
    <col min="9992" max="9993" width="9.7109375" bestFit="1" customWidth="1"/>
    <col min="9994" max="9994" width="9.85546875" customWidth="1"/>
    <col min="10239" max="10239" width="1.7109375" customWidth="1"/>
    <col min="10240" max="10240" width="4.140625" customWidth="1"/>
    <col min="10241" max="10241" width="5.7109375" customWidth="1"/>
    <col min="10242" max="10242" width="5.85546875" customWidth="1"/>
    <col min="10243" max="10243" width="7" customWidth="1"/>
    <col min="10244" max="10244" width="5" customWidth="1"/>
    <col min="10245" max="10245" width="23.42578125" customWidth="1"/>
    <col min="10246" max="10246" width="10.7109375" customWidth="1"/>
    <col min="10247" max="10247" width="0" hidden="1" customWidth="1"/>
    <col min="10248" max="10249" width="9.7109375" bestFit="1" customWidth="1"/>
    <col min="10250" max="10250" width="9.85546875" customWidth="1"/>
    <col min="10495" max="10495" width="1.7109375" customWidth="1"/>
    <col min="10496" max="10496" width="4.140625" customWidth="1"/>
    <col min="10497" max="10497" width="5.7109375" customWidth="1"/>
    <col min="10498" max="10498" width="5.85546875" customWidth="1"/>
    <col min="10499" max="10499" width="7" customWidth="1"/>
    <col min="10500" max="10500" width="5" customWidth="1"/>
    <col min="10501" max="10501" width="23.42578125" customWidth="1"/>
    <col min="10502" max="10502" width="10.7109375" customWidth="1"/>
    <col min="10503" max="10503" width="0" hidden="1" customWidth="1"/>
    <col min="10504" max="10505" width="9.7109375" bestFit="1" customWidth="1"/>
    <col min="10506" max="10506" width="9.85546875" customWidth="1"/>
    <col min="10751" max="10751" width="1.7109375" customWidth="1"/>
    <col min="10752" max="10752" width="4.140625" customWidth="1"/>
    <col min="10753" max="10753" width="5.7109375" customWidth="1"/>
    <col min="10754" max="10754" width="5.85546875" customWidth="1"/>
    <col min="10755" max="10755" width="7" customWidth="1"/>
    <col min="10756" max="10756" width="5" customWidth="1"/>
    <col min="10757" max="10757" width="23.42578125" customWidth="1"/>
    <col min="10758" max="10758" width="10.7109375" customWidth="1"/>
    <col min="10759" max="10759" width="0" hidden="1" customWidth="1"/>
    <col min="10760" max="10761" width="9.7109375" bestFit="1" customWidth="1"/>
    <col min="10762" max="10762" width="9.85546875" customWidth="1"/>
    <col min="11007" max="11007" width="1.7109375" customWidth="1"/>
    <col min="11008" max="11008" width="4.140625" customWidth="1"/>
    <col min="11009" max="11009" width="5.7109375" customWidth="1"/>
    <col min="11010" max="11010" width="5.85546875" customWidth="1"/>
    <col min="11011" max="11011" width="7" customWidth="1"/>
    <col min="11012" max="11012" width="5" customWidth="1"/>
    <col min="11013" max="11013" width="23.42578125" customWidth="1"/>
    <col min="11014" max="11014" width="10.7109375" customWidth="1"/>
    <col min="11015" max="11015" width="0" hidden="1" customWidth="1"/>
    <col min="11016" max="11017" width="9.7109375" bestFit="1" customWidth="1"/>
    <col min="11018" max="11018" width="9.85546875" customWidth="1"/>
    <col min="11263" max="11263" width="1.7109375" customWidth="1"/>
    <col min="11264" max="11264" width="4.140625" customWidth="1"/>
    <col min="11265" max="11265" width="5.7109375" customWidth="1"/>
    <col min="11266" max="11266" width="5.85546875" customWidth="1"/>
    <col min="11267" max="11267" width="7" customWidth="1"/>
    <col min="11268" max="11268" width="5" customWidth="1"/>
    <col min="11269" max="11269" width="23.42578125" customWidth="1"/>
    <col min="11270" max="11270" width="10.7109375" customWidth="1"/>
    <col min="11271" max="11271" width="0" hidden="1" customWidth="1"/>
    <col min="11272" max="11273" width="9.7109375" bestFit="1" customWidth="1"/>
    <col min="11274" max="11274" width="9.85546875" customWidth="1"/>
    <col min="11519" max="11519" width="1.7109375" customWidth="1"/>
    <col min="11520" max="11520" width="4.140625" customWidth="1"/>
    <col min="11521" max="11521" width="5.7109375" customWidth="1"/>
    <col min="11522" max="11522" width="5.85546875" customWidth="1"/>
    <col min="11523" max="11523" width="7" customWidth="1"/>
    <col min="11524" max="11524" width="5" customWidth="1"/>
    <col min="11525" max="11525" width="23.42578125" customWidth="1"/>
    <col min="11526" max="11526" width="10.7109375" customWidth="1"/>
    <col min="11527" max="11527" width="0" hidden="1" customWidth="1"/>
    <col min="11528" max="11529" width="9.7109375" bestFit="1" customWidth="1"/>
    <col min="11530" max="11530" width="9.85546875" customWidth="1"/>
    <col min="11775" max="11775" width="1.7109375" customWidth="1"/>
    <col min="11776" max="11776" width="4.140625" customWidth="1"/>
    <col min="11777" max="11777" width="5.7109375" customWidth="1"/>
    <col min="11778" max="11778" width="5.85546875" customWidth="1"/>
    <col min="11779" max="11779" width="7" customWidth="1"/>
    <col min="11780" max="11780" width="5" customWidth="1"/>
    <col min="11781" max="11781" width="23.42578125" customWidth="1"/>
    <col min="11782" max="11782" width="10.7109375" customWidth="1"/>
    <col min="11783" max="11783" width="0" hidden="1" customWidth="1"/>
    <col min="11784" max="11785" width="9.7109375" bestFit="1" customWidth="1"/>
    <col min="11786" max="11786" width="9.85546875" customWidth="1"/>
    <col min="12031" max="12031" width="1.7109375" customWidth="1"/>
    <col min="12032" max="12032" width="4.140625" customWidth="1"/>
    <col min="12033" max="12033" width="5.7109375" customWidth="1"/>
    <col min="12034" max="12034" width="5.85546875" customWidth="1"/>
    <col min="12035" max="12035" width="7" customWidth="1"/>
    <col min="12036" max="12036" width="5" customWidth="1"/>
    <col min="12037" max="12037" width="23.42578125" customWidth="1"/>
    <col min="12038" max="12038" width="10.7109375" customWidth="1"/>
    <col min="12039" max="12039" width="0" hidden="1" customWidth="1"/>
    <col min="12040" max="12041" width="9.7109375" bestFit="1" customWidth="1"/>
    <col min="12042" max="12042" width="9.85546875" customWidth="1"/>
    <col min="12287" max="12287" width="1.7109375" customWidth="1"/>
    <col min="12288" max="12288" width="4.140625" customWidth="1"/>
    <col min="12289" max="12289" width="5.7109375" customWidth="1"/>
    <col min="12290" max="12290" width="5.85546875" customWidth="1"/>
    <col min="12291" max="12291" width="7" customWidth="1"/>
    <col min="12292" max="12292" width="5" customWidth="1"/>
    <col min="12293" max="12293" width="23.42578125" customWidth="1"/>
    <col min="12294" max="12294" width="10.7109375" customWidth="1"/>
    <col min="12295" max="12295" width="0" hidden="1" customWidth="1"/>
    <col min="12296" max="12297" width="9.7109375" bestFit="1" customWidth="1"/>
    <col min="12298" max="12298" width="9.85546875" customWidth="1"/>
    <col min="12543" max="12543" width="1.7109375" customWidth="1"/>
    <col min="12544" max="12544" width="4.140625" customWidth="1"/>
    <col min="12545" max="12545" width="5.7109375" customWidth="1"/>
    <col min="12546" max="12546" width="5.85546875" customWidth="1"/>
    <col min="12547" max="12547" width="7" customWidth="1"/>
    <col min="12548" max="12548" width="5" customWidth="1"/>
    <col min="12549" max="12549" width="23.42578125" customWidth="1"/>
    <col min="12550" max="12550" width="10.7109375" customWidth="1"/>
    <col min="12551" max="12551" width="0" hidden="1" customWidth="1"/>
    <col min="12552" max="12553" width="9.7109375" bestFit="1" customWidth="1"/>
    <col min="12554" max="12554" width="9.85546875" customWidth="1"/>
    <col min="12799" max="12799" width="1.7109375" customWidth="1"/>
    <col min="12800" max="12800" width="4.140625" customWidth="1"/>
    <col min="12801" max="12801" width="5.7109375" customWidth="1"/>
    <col min="12802" max="12802" width="5.85546875" customWidth="1"/>
    <col min="12803" max="12803" width="7" customWidth="1"/>
    <col min="12804" max="12804" width="5" customWidth="1"/>
    <col min="12805" max="12805" width="23.42578125" customWidth="1"/>
    <col min="12806" max="12806" width="10.7109375" customWidth="1"/>
    <col min="12807" max="12807" width="0" hidden="1" customWidth="1"/>
    <col min="12808" max="12809" width="9.7109375" bestFit="1" customWidth="1"/>
    <col min="12810" max="12810" width="9.85546875" customWidth="1"/>
    <col min="13055" max="13055" width="1.7109375" customWidth="1"/>
    <col min="13056" max="13056" width="4.140625" customWidth="1"/>
    <col min="13057" max="13057" width="5.7109375" customWidth="1"/>
    <col min="13058" max="13058" width="5.85546875" customWidth="1"/>
    <col min="13059" max="13059" width="7" customWidth="1"/>
    <col min="13060" max="13060" width="5" customWidth="1"/>
    <col min="13061" max="13061" width="23.42578125" customWidth="1"/>
    <col min="13062" max="13062" width="10.7109375" customWidth="1"/>
    <col min="13063" max="13063" width="0" hidden="1" customWidth="1"/>
    <col min="13064" max="13065" width="9.7109375" bestFit="1" customWidth="1"/>
    <col min="13066" max="13066" width="9.85546875" customWidth="1"/>
    <col min="13311" max="13311" width="1.7109375" customWidth="1"/>
    <col min="13312" max="13312" width="4.140625" customWidth="1"/>
    <col min="13313" max="13313" width="5.7109375" customWidth="1"/>
    <col min="13314" max="13314" width="5.85546875" customWidth="1"/>
    <col min="13315" max="13315" width="7" customWidth="1"/>
    <col min="13316" max="13316" width="5" customWidth="1"/>
    <col min="13317" max="13317" width="23.42578125" customWidth="1"/>
    <col min="13318" max="13318" width="10.7109375" customWidth="1"/>
    <col min="13319" max="13319" width="0" hidden="1" customWidth="1"/>
    <col min="13320" max="13321" width="9.7109375" bestFit="1" customWidth="1"/>
    <col min="13322" max="13322" width="9.85546875" customWidth="1"/>
    <col min="13567" max="13567" width="1.7109375" customWidth="1"/>
    <col min="13568" max="13568" width="4.140625" customWidth="1"/>
    <col min="13569" max="13569" width="5.7109375" customWidth="1"/>
    <col min="13570" max="13570" width="5.85546875" customWidth="1"/>
    <col min="13571" max="13571" width="7" customWidth="1"/>
    <col min="13572" max="13572" width="5" customWidth="1"/>
    <col min="13573" max="13573" width="23.42578125" customWidth="1"/>
    <col min="13574" max="13574" width="10.7109375" customWidth="1"/>
    <col min="13575" max="13575" width="0" hidden="1" customWidth="1"/>
    <col min="13576" max="13577" width="9.7109375" bestFit="1" customWidth="1"/>
    <col min="13578" max="13578" width="9.85546875" customWidth="1"/>
    <col min="13823" max="13823" width="1.7109375" customWidth="1"/>
    <col min="13824" max="13824" width="4.140625" customWidth="1"/>
    <col min="13825" max="13825" width="5.7109375" customWidth="1"/>
    <col min="13826" max="13826" width="5.85546875" customWidth="1"/>
    <col min="13827" max="13827" width="7" customWidth="1"/>
    <col min="13828" max="13828" width="5" customWidth="1"/>
    <col min="13829" max="13829" width="23.42578125" customWidth="1"/>
    <col min="13830" max="13830" width="10.7109375" customWidth="1"/>
    <col min="13831" max="13831" width="0" hidden="1" customWidth="1"/>
    <col min="13832" max="13833" width="9.7109375" bestFit="1" customWidth="1"/>
    <col min="13834" max="13834" width="9.85546875" customWidth="1"/>
    <col min="14079" max="14079" width="1.7109375" customWidth="1"/>
    <col min="14080" max="14080" width="4.140625" customWidth="1"/>
    <col min="14081" max="14081" width="5.7109375" customWidth="1"/>
    <col min="14082" max="14082" width="5.85546875" customWidth="1"/>
    <col min="14083" max="14083" width="7" customWidth="1"/>
    <col min="14084" max="14084" width="5" customWidth="1"/>
    <col min="14085" max="14085" width="23.42578125" customWidth="1"/>
    <col min="14086" max="14086" width="10.7109375" customWidth="1"/>
    <col min="14087" max="14087" width="0" hidden="1" customWidth="1"/>
    <col min="14088" max="14089" width="9.7109375" bestFit="1" customWidth="1"/>
    <col min="14090" max="14090" width="9.85546875" customWidth="1"/>
    <col min="14335" max="14335" width="1.7109375" customWidth="1"/>
    <col min="14336" max="14336" width="4.140625" customWidth="1"/>
    <col min="14337" max="14337" width="5.7109375" customWidth="1"/>
    <col min="14338" max="14338" width="5.85546875" customWidth="1"/>
    <col min="14339" max="14339" width="7" customWidth="1"/>
    <col min="14340" max="14340" width="5" customWidth="1"/>
    <col min="14341" max="14341" width="23.42578125" customWidth="1"/>
    <col min="14342" max="14342" width="10.7109375" customWidth="1"/>
    <col min="14343" max="14343" width="0" hidden="1" customWidth="1"/>
    <col min="14344" max="14345" width="9.7109375" bestFit="1" customWidth="1"/>
    <col min="14346" max="14346" width="9.85546875" customWidth="1"/>
    <col min="14591" max="14591" width="1.7109375" customWidth="1"/>
    <col min="14592" max="14592" width="4.140625" customWidth="1"/>
    <col min="14593" max="14593" width="5.7109375" customWidth="1"/>
    <col min="14594" max="14594" width="5.85546875" customWidth="1"/>
    <col min="14595" max="14595" width="7" customWidth="1"/>
    <col min="14596" max="14596" width="5" customWidth="1"/>
    <col min="14597" max="14597" width="23.42578125" customWidth="1"/>
    <col min="14598" max="14598" width="10.7109375" customWidth="1"/>
    <col min="14599" max="14599" width="0" hidden="1" customWidth="1"/>
    <col min="14600" max="14601" width="9.7109375" bestFit="1" customWidth="1"/>
    <col min="14602" max="14602" width="9.85546875" customWidth="1"/>
    <col min="14847" max="14847" width="1.7109375" customWidth="1"/>
    <col min="14848" max="14848" width="4.140625" customWidth="1"/>
    <col min="14849" max="14849" width="5.7109375" customWidth="1"/>
    <col min="14850" max="14850" width="5.85546875" customWidth="1"/>
    <col min="14851" max="14851" width="7" customWidth="1"/>
    <col min="14852" max="14852" width="5" customWidth="1"/>
    <col min="14853" max="14853" width="23.42578125" customWidth="1"/>
    <col min="14854" max="14854" width="10.7109375" customWidth="1"/>
    <col min="14855" max="14855" width="0" hidden="1" customWidth="1"/>
    <col min="14856" max="14857" width="9.7109375" bestFit="1" customWidth="1"/>
    <col min="14858" max="14858" width="9.85546875" customWidth="1"/>
    <col min="15103" max="15103" width="1.7109375" customWidth="1"/>
    <col min="15104" max="15104" width="4.140625" customWidth="1"/>
    <col min="15105" max="15105" width="5.7109375" customWidth="1"/>
    <col min="15106" max="15106" width="5.85546875" customWidth="1"/>
    <col min="15107" max="15107" width="7" customWidth="1"/>
    <col min="15108" max="15108" width="5" customWidth="1"/>
    <col min="15109" max="15109" width="23.42578125" customWidth="1"/>
    <col min="15110" max="15110" width="10.7109375" customWidth="1"/>
    <col min="15111" max="15111" width="0" hidden="1" customWidth="1"/>
    <col min="15112" max="15113" width="9.7109375" bestFit="1" customWidth="1"/>
    <col min="15114" max="15114" width="9.85546875" customWidth="1"/>
    <col min="15359" max="15359" width="1.7109375" customWidth="1"/>
    <col min="15360" max="15360" width="4.140625" customWidth="1"/>
    <col min="15361" max="15361" width="5.7109375" customWidth="1"/>
    <col min="15362" max="15362" width="5.85546875" customWidth="1"/>
    <col min="15363" max="15363" width="7" customWidth="1"/>
    <col min="15364" max="15364" width="5" customWidth="1"/>
    <col min="15365" max="15365" width="23.42578125" customWidth="1"/>
    <col min="15366" max="15366" width="10.7109375" customWidth="1"/>
    <col min="15367" max="15367" width="0" hidden="1" customWidth="1"/>
    <col min="15368" max="15369" width="9.7109375" bestFit="1" customWidth="1"/>
    <col min="15370" max="15370" width="9.85546875" customWidth="1"/>
    <col min="15615" max="15615" width="1.7109375" customWidth="1"/>
    <col min="15616" max="15616" width="4.140625" customWidth="1"/>
    <col min="15617" max="15617" width="5.7109375" customWidth="1"/>
    <col min="15618" max="15618" width="5.85546875" customWidth="1"/>
    <col min="15619" max="15619" width="7" customWidth="1"/>
    <col min="15620" max="15620" width="5" customWidth="1"/>
    <col min="15621" max="15621" width="23.42578125" customWidth="1"/>
    <col min="15622" max="15622" width="10.7109375" customWidth="1"/>
    <col min="15623" max="15623" width="0" hidden="1" customWidth="1"/>
    <col min="15624" max="15625" width="9.7109375" bestFit="1" customWidth="1"/>
    <col min="15626" max="15626" width="9.85546875" customWidth="1"/>
    <col min="15871" max="15871" width="1.7109375" customWidth="1"/>
    <col min="15872" max="15872" width="4.140625" customWidth="1"/>
    <col min="15873" max="15873" width="5.7109375" customWidth="1"/>
    <col min="15874" max="15874" width="5.85546875" customWidth="1"/>
    <col min="15875" max="15875" width="7" customWidth="1"/>
    <col min="15876" max="15876" width="5" customWidth="1"/>
    <col min="15877" max="15877" width="23.42578125" customWidth="1"/>
    <col min="15878" max="15878" width="10.7109375" customWidth="1"/>
    <col min="15879" max="15879" width="0" hidden="1" customWidth="1"/>
    <col min="15880" max="15881" width="9.7109375" bestFit="1" customWidth="1"/>
    <col min="15882" max="15882" width="9.85546875" customWidth="1"/>
    <col min="16127" max="16127" width="1.7109375" customWidth="1"/>
    <col min="16128" max="16128" width="4.140625" customWidth="1"/>
    <col min="16129" max="16129" width="5.7109375" customWidth="1"/>
    <col min="16130" max="16130" width="5.85546875" customWidth="1"/>
    <col min="16131" max="16131" width="7" customWidth="1"/>
    <col min="16132" max="16132" width="5" customWidth="1"/>
    <col min="16133" max="16133" width="23.42578125" customWidth="1"/>
    <col min="16134" max="16134" width="10.7109375" customWidth="1"/>
    <col min="16135" max="16135" width="0" hidden="1" customWidth="1"/>
    <col min="16136" max="16137" width="9.7109375" bestFit="1" customWidth="1"/>
    <col min="16138" max="16138" width="9.85546875" customWidth="1"/>
  </cols>
  <sheetData>
    <row r="2" spans="2:14" hidden="1" x14ac:dyDescent="0.25"/>
    <row r="3" spans="2:14" ht="15.75" thickBot="1" x14ac:dyDescent="0.3"/>
    <row r="4" spans="2:14" ht="18.75" x14ac:dyDescent="0.3">
      <c r="B4" s="202" t="s">
        <v>253</v>
      </c>
      <c r="C4" s="203"/>
      <c r="D4" s="203"/>
      <c r="E4" s="203"/>
      <c r="F4" s="275"/>
      <c r="G4" s="275"/>
      <c r="H4" s="275"/>
      <c r="I4" s="275"/>
      <c r="J4" s="204"/>
      <c r="K4" s="204"/>
      <c r="L4" s="204"/>
      <c r="M4" s="204"/>
      <c r="N4" s="204"/>
    </row>
    <row r="5" spans="2:14" ht="51.75" customHeight="1" x14ac:dyDescent="0.25">
      <c r="B5" s="888" t="s">
        <v>0</v>
      </c>
      <c r="C5" s="889"/>
      <c r="D5" s="889"/>
      <c r="E5" s="889"/>
      <c r="F5" s="889"/>
      <c r="G5" s="890"/>
      <c r="H5" s="682" t="s">
        <v>371</v>
      </c>
      <c r="I5" s="683" t="s">
        <v>419</v>
      </c>
      <c r="J5" s="684" t="s">
        <v>420</v>
      </c>
      <c r="K5" s="684" t="s">
        <v>399</v>
      </c>
      <c r="L5" s="684" t="s">
        <v>372</v>
      </c>
      <c r="M5" s="684" t="s">
        <v>454</v>
      </c>
      <c r="N5" s="842" t="s">
        <v>455</v>
      </c>
    </row>
    <row r="6" spans="2:14" ht="33.75" x14ac:dyDescent="0.25">
      <c r="B6" s="209" t="s">
        <v>193</v>
      </c>
      <c r="C6" s="207" t="s">
        <v>194</v>
      </c>
      <c r="D6" s="208" t="s">
        <v>195</v>
      </c>
      <c r="E6" s="208" t="s">
        <v>196</v>
      </c>
      <c r="F6" s="208" t="s">
        <v>220</v>
      </c>
      <c r="G6" s="209" t="s">
        <v>198</v>
      </c>
      <c r="H6" s="210">
        <f>H7+H12</f>
        <v>31817.53</v>
      </c>
      <c r="I6" s="210">
        <f>I7+I12</f>
        <v>68707.959999999992</v>
      </c>
      <c r="J6" s="210">
        <f>J7+J12</f>
        <v>36413.599999999999</v>
      </c>
      <c r="K6" s="210">
        <f>K7+K12</f>
        <v>36413.599999999999</v>
      </c>
      <c r="L6" s="210">
        <f t="shared" ref="L6:M6" si="0">L7+L12</f>
        <v>43400</v>
      </c>
      <c r="M6" s="210">
        <f t="shared" si="0"/>
        <v>37780</v>
      </c>
      <c r="N6" s="210">
        <f t="shared" ref="N6" si="1">N7+N12</f>
        <v>30580</v>
      </c>
    </row>
    <row r="7" spans="2:14" x14ac:dyDescent="0.25">
      <c r="B7" s="397"/>
      <c r="C7" s="340">
        <v>1</v>
      </c>
      <c r="D7" s="398"/>
      <c r="E7" s="398"/>
      <c r="F7" s="399"/>
      <c r="G7" s="400" t="s">
        <v>254</v>
      </c>
      <c r="H7" s="213">
        <f>H8</f>
        <v>18491</v>
      </c>
      <c r="I7" s="213">
        <f>I8</f>
        <v>21842.6</v>
      </c>
      <c r="J7" s="213">
        <f>J8</f>
        <v>21113.599999999999</v>
      </c>
      <c r="K7" s="213">
        <f>K8</f>
        <v>21113.599999999999</v>
      </c>
      <c r="L7" s="213">
        <f t="shared" ref="L7:N7" si="2">L8</f>
        <v>22300</v>
      </c>
      <c r="M7" s="213">
        <f t="shared" si="2"/>
        <v>24500</v>
      </c>
      <c r="N7" s="213">
        <f t="shared" si="2"/>
        <v>20100</v>
      </c>
    </row>
    <row r="8" spans="2:14" x14ac:dyDescent="0.25">
      <c r="B8" s="401"/>
      <c r="C8" s="402"/>
      <c r="D8" s="402"/>
      <c r="E8" s="403" t="s">
        <v>255</v>
      </c>
      <c r="F8" s="70">
        <v>630</v>
      </c>
      <c r="G8" s="101" t="s">
        <v>19</v>
      </c>
      <c r="H8" s="81">
        <f>SUM(H9:H11)</f>
        <v>18491</v>
      </c>
      <c r="I8" s="81">
        <f>SUM(I9:I11)</f>
        <v>21842.6</v>
      </c>
      <c r="J8" s="81">
        <f>SUM(J9:J11)</f>
        <v>21113.599999999999</v>
      </c>
      <c r="K8" s="81">
        <f>SUM(K9:K11)</f>
        <v>21113.599999999999</v>
      </c>
      <c r="L8" s="81">
        <f t="shared" ref="L8:M8" si="3">SUM(L9:L11)</f>
        <v>22300</v>
      </c>
      <c r="M8" s="81">
        <f t="shared" si="3"/>
        <v>24500</v>
      </c>
      <c r="N8" s="81">
        <f t="shared" ref="N8" si="4">SUM(N9:N11)</f>
        <v>20100</v>
      </c>
    </row>
    <row r="9" spans="2:14" x14ac:dyDescent="0.25">
      <c r="B9" s="401"/>
      <c r="C9" s="402"/>
      <c r="D9" s="402"/>
      <c r="E9" s="403" t="s">
        <v>255</v>
      </c>
      <c r="F9" s="219">
        <v>632</v>
      </c>
      <c r="G9" s="220" t="s">
        <v>25</v>
      </c>
      <c r="H9" s="84">
        <v>14773.88</v>
      </c>
      <c r="I9" s="84">
        <v>6821</v>
      </c>
      <c r="J9" s="84">
        <v>6620</v>
      </c>
      <c r="K9" s="84">
        <v>6620</v>
      </c>
      <c r="L9" s="73">
        <v>6700</v>
      </c>
      <c r="M9" s="73">
        <v>10000</v>
      </c>
      <c r="N9" s="73">
        <v>8000</v>
      </c>
    </row>
    <row r="10" spans="2:14" x14ac:dyDescent="0.25">
      <c r="B10" s="401"/>
      <c r="C10" s="402"/>
      <c r="D10" s="402"/>
      <c r="E10" s="403" t="s">
        <v>255</v>
      </c>
      <c r="F10" s="109">
        <v>635</v>
      </c>
      <c r="G10" s="74" t="s">
        <v>73</v>
      </c>
      <c r="H10" s="86">
        <v>3461.82</v>
      </c>
      <c r="I10" s="84">
        <v>0</v>
      </c>
      <c r="J10" s="84">
        <v>1197.5999999999999</v>
      </c>
      <c r="K10" s="84">
        <v>1197.5999999999999</v>
      </c>
      <c r="L10" s="84">
        <v>0</v>
      </c>
      <c r="M10" s="84">
        <v>0</v>
      </c>
      <c r="N10" s="84">
        <v>0</v>
      </c>
    </row>
    <row r="11" spans="2:14" x14ac:dyDescent="0.25">
      <c r="B11" s="401"/>
      <c r="C11" s="402"/>
      <c r="D11" s="402"/>
      <c r="E11" s="403" t="s">
        <v>255</v>
      </c>
      <c r="F11" s="109">
        <v>637</v>
      </c>
      <c r="G11" s="74" t="s">
        <v>49</v>
      </c>
      <c r="H11" s="86">
        <v>255.3</v>
      </c>
      <c r="I11" s="84">
        <v>15021.6</v>
      </c>
      <c r="J11" s="84">
        <v>13296</v>
      </c>
      <c r="K11" s="84">
        <v>13296</v>
      </c>
      <c r="L11" s="84">
        <v>15600</v>
      </c>
      <c r="M11" s="84">
        <v>14500</v>
      </c>
      <c r="N11" s="84">
        <v>12100</v>
      </c>
    </row>
    <row r="12" spans="2:14" x14ac:dyDescent="0.25">
      <c r="B12" s="212"/>
      <c r="C12" s="340">
        <v>2</v>
      </c>
      <c r="D12" s="404"/>
      <c r="E12" s="405"/>
      <c r="F12" s="406"/>
      <c r="G12" s="407" t="s">
        <v>256</v>
      </c>
      <c r="H12" s="213">
        <f>H13+H14</f>
        <v>13326.529999999999</v>
      </c>
      <c r="I12" s="213">
        <f t="shared" ref="I12" si="5">I13+I14</f>
        <v>46865.36</v>
      </c>
      <c r="J12" s="213">
        <f t="shared" ref="J12" si="6">J13+J14</f>
        <v>15300</v>
      </c>
      <c r="K12" s="213">
        <f t="shared" ref="K12" si="7">K13+K14</f>
        <v>15300</v>
      </c>
      <c r="L12" s="213">
        <f>L13+L14</f>
        <v>21100</v>
      </c>
      <c r="M12" s="213">
        <f t="shared" ref="M12:N12" si="8">M13+M14</f>
        <v>13280</v>
      </c>
      <c r="N12" s="213">
        <f t="shared" si="8"/>
        <v>10480</v>
      </c>
    </row>
    <row r="13" spans="2:14" ht="26.25" x14ac:dyDescent="0.25">
      <c r="B13" s="283"/>
      <c r="C13" s="283"/>
      <c r="D13" s="283"/>
      <c r="E13" s="284" t="s">
        <v>257</v>
      </c>
      <c r="F13" s="70">
        <v>625</v>
      </c>
      <c r="G13" s="101" t="s">
        <v>76</v>
      </c>
      <c r="H13" s="81">
        <v>1926.29</v>
      </c>
      <c r="I13" s="81">
        <v>9510.06</v>
      </c>
      <c r="J13" s="81">
        <v>1900</v>
      </c>
      <c r="K13" s="81">
        <v>1900</v>
      </c>
      <c r="L13" s="81">
        <v>1900</v>
      </c>
      <c r="M13" s="81">
        <v>1680</v>
      </c>
      <c r="N13" s="81">
        <v>1680</v>
      </c>
    </row>
    <row r="14" spans="2:14" x14ac:dyDescent="0.25">
      <c r="B14" s="283"/>
      <c r="C14" s="283"/>
      <c r="D14" s="283"/>
      <c r="E14" s="284" t="s">
        <v>257</v>
      </c>
      <c r="F14" s="70">
        <v>630</v>
      </c>
      <c r="G14" s="101" t="s">
        <v>19</v>
      </c>
      <c r="H14" s="81">
        <f>SUM(H15:H17)</f>
        <v>11400.24</v>
      </c>
      <c r="I14" s="81">
        <v>37355.300000000003</v>
      </c>
      <c r="J14" s="81">
        <f>SUM(J15:J17)</f>
        <v>13400</v>
      </c>
      <c r="K14" s="81">
        <f>SUM(K15:K17)</f>
        <v>13400</v>
      </c>
      <c r="L14" s="81">
        <f t="shared" ref="L14:M14" si="9">SUM(L15:L17)</f>
        <v>19200</v>
      </c>
      <c r="M14" s="81">
        <f t="shared" si="9"/>
        <v>11600</v>
      </c>
      <c r="N14" s="81">
        <f t="shared" ref="N14" si="10">SUM(N15:N17)</f>
        <v>8800</v>
      </c>
    </row>
    <row r="15" spans="2:14" x14ac:dyDescent="0.25">
      <c r="B15" s="283"/>
      <c r="C15" s="283"/>
      <c r="D15" s="283"/>
      <c r="E15" s="284" t="s">
        <v>257</v>
      </c>
      <c r="F15" s="109">
        <v>633</v>
      </c>
      <c r="G15" s="74" t="s">
        <v>28</v>
      </c>
      <c r="H15" s="86">
        <v>2629.45</v>
      </c>
      <c r="I15" s="84">
        <v>5780.27</v>
      </c>
      <c r="J15" s="84">
        <v>4500</v>
      </c>
      <c r="K15" s="84">
        <v>4500</v>
      </c>
      <c r="L15" s="73">
        <v>2000</v>
      </c>
      <c r="M15" s="73">
        <v>3000</v>
      </c>
      <c r="N15" s="73">
        <v>2500</v>
      </c>
    </row>
    <row r="16" spans="2:14" x14ac:dyDescent="0.25">
      <c r="B16" s="283"/>
      <c r="C16" s="283"/>
      <c r="D16" s="283"/>
      <c r="E16" s="284" t="s">
        <v>257</v>
      </c>
      <c r="F16" s="112">
        <v>635</v>
      </c>
      <c r="G16" s="110" t="s">
        <v>84</v>
      </c>
      <c r="H16" s="84">
        <v>866.57</v>
      </c>
      <c r="I16" s="84">
        <v>1309.81</v>
      </c>
      <c r="J16" s="84">
        <v>1400</v>
      </c>
      <c r="K16" s="84">
        <v>1400</v>
      </c>
      <c r="L16" s="73">
        <v>9700</v>
      </c>
      <c r="M16" s="73">
        <v>2000</v>
      </c>
      <c r="N16" s="73">
        <v>1100</v>
      </c>
    </row>
    <row r="17" spans="2:14" x14ac:dyDescent="0.25">
      <c r="B17" s="283"/>
      <c r="C17" s="283"/>
      <c r="D17" s="283"/>
      <c r="E17" s="284" t="s">
        <v>257</v>
      </c>
      <c r="F17" s="112">
        <v>637</v>
      </c>
      <c r="G17" s="110" t="s">
        <v>85</v>
      </c>
      <c r="H17" s="84">
        <v>7904.22</v>
      </c>
      <c r="I17" s="84">
        <v>30265.22</v>
      </c>
      <c r="J17" s="84">
        <v>7500</v>
      </c>
      <c r="K17" s="84">
        <v>7500</v>
      </c>
      <c r="L17" s="73">
        <v>7500</v>
      </c>
      <c r="M17" s="73">
        <v>6600</v>
      </c>
      <c r="N17" s="73">
        <v>5200</v>
      </c>
    </row>
    <row r="18" spans="2:14" x14ac:dyDescent="0.25">
      <c r="B18" s="4"/>
      <c r="C18" s="4"/>
      <c r="D18" s="4"/>
      <c r="E18" s="4"/>
      <c r="F18" s="4"/>
      <c r="G18" s="4"/>
      <c r="H18" s="270"/>
      <c r="I18" s="270"/>
    </row>
    <row r="19" spans="2:14" x14ac:dyDescent="0.25">
      <c r="B19" s="949" t="s">
        <v>106</v>
      </c>
      <c r="C19" s="950"/>
      <c r="D19" s="950"/>
      <c r="E19" s="950"/>
      <c r="F19" s="950"/>
      <c r="G19" s="951"/>
      <c r="H19" s="952"/>
      <c r="I19" s="952"/>
      <c r="J19" s="408"/>
      <c r="K19" s="408"/>
      <c r="L19" s="408"/>
      <c r="M19" s="408"/>
      <c r="N19" s="408"/>
    </row>
    <row r="20" spans="2:14" ht="33.75" x14ac:dyDescent="0.25">
      <c r="B20" s="209" t="s">
        <v>193</v>
      </c>
      <c r="C20" s="207" t="s">
        <v>194</v>
      </c>
      <c r="D20" s="208" t="s">
        <v>195</v>
      </c>
      <c r="E20" s="208" t="s">
        <v>196</v>
      </c>
      <c r="F20" s="208" t="s">
        <v>220</v>
      </c>
      <c r="G20" s="209" t="s">
        <v>198</v>
      </c>
      <c r="H20" s="210">
        <f>SUM(H21:H22)</f>
        <v>11839.1</v>
      </c>
      <c r="I20" s="210">
        <f>SUM(I21:I22)</f>
        <v>2473.12</v>
      </c>
      <c r="J20" s="210">
        <f>SUM(J21:J22)</f>
        <v>1700</v>
      </c>
      <c r="K20" s="210">
        <f>SUM(K21:K22)</f>
        <v>1700</v>
      </c>
      <c r="L20" s="210">
        <f t="shared" ref="L20:M20" si="11">SUM(L21:L22)</f>
        <v>0</v>
      </c>
      <c r="M20" s="210">
        <f t="shared" si="11"/>
        <v>0</v>
      </c>
      <c r="N20" s="210">
        <f t="shared" ref="N20" si="12">SUM(N21:N22)</f>
        <v>0</v>
      </c>
    </row>
    <row r="21" spans="2:14" x14ac:dyDescent="0.25">
      <c r="B21" s="393"/>
      <c r="C21" s="394"/>
      <c r="D21" s="394"/>
      <c r="E21" s="409" t="s">
        <v>257</v>
      </c>
      <c r="F21" s="347">
        <v>713</v>
      </c>
      <c r="G21" s="328" t="s">
        <v>108</v>
      </c>
      <c r="H21" s="54">
        <v>10719.1</v>
      </c>
      <c r="I21" s="54">
        <v>1989</v>
      </c>
      <c r="J21" s="54">
        <v>1700</v>
      </c>
      <c r="K21" s="54">
        <v>1700</v>
      </c>
      <c r="L21" s="456">
        <v>0</v>
      </c>
      <c r="M21" s="408"/>
      <c r="N21" s="408"/>
    </row>
    <row r="22" spans="2:14" ht="26.25" x14ac:dyDescent="0.25">
      <c r="B22" s="410"/>
      <c r="C22" s="410"/>
      <c r="D22" s="410"/>
      <c r="E22" s="409" t="s">
        <v>257</v>
      </c>
      <c r="F22" s="411">
        <v>716</v>
      </c>
      <c r="G22" s="412" t="s">
        <v>109</v>
      </c>
      <c r="H22" s="54">
        <v>1120</v>
      </c>
      <c r="I22" s="54">
        <v>484.12</v>
      </c>
      <c r="J22" s="54">
        <v>0</v>
      </c>
      <c r="K22" s="54">
        <v>0</v>
      </c>
      <c r="L22" s="408"/>
      <c r="M22" s="408"/>
      <c r="N22" s="408"/>
    </row>
    <row r="23" spans="2:14" x14ac:dyDescent="0.25">
      <c r="E23" s="413"/>
      <c r="F23" s="413"/>
      <c r="G23" s="413"/>
      <c r="H23" s="414"/>
      <c r="I23" s="414"/>
      <c r="J23" s="414"/>
      <c r="K23" s="414"/>
    </row>
    <row r="24" spans="2:14" ht="15.75" x14ac:dyDescent="0.25">
      <c r="B24" s="899" t="s">
        <v>217</v>
      </c>
      <c r="C24" s="901"/>
      <c r="D24" s="901"/>
      <c r="E24" s="901"/>
      <c r="F24" s="901"/>
      <c r="G24" s="901"/>
      <c r="H24" s="213">
        <f>H6+H20</f>
        <v>43656.63</v>
      </c>
      <c r="I24" s="213">
        <f t="shared" ref="I24" si="13">I6+I20</f>
        <v>71181.079999999987</v>
      </c>
      <c r="J24" s="213">
        <f t="shared" ref="J24:M24" si="14">J6+J20</f>
        <v>38113.599999999999</v>
      </c>
      <c r="K24" s="213">
        <f t="shared" ref="K24" si="15">K6+K20</f>
        <v>38113.599999999999</v>
      </c>
      <c r="L24" s="213">
        <f t="shared" si="14"/>
        <v>43400</v>
      </c>
      <c r="M24" s="213">
        <f t="shared" si="14"/>
        <v>37780</v>
      </c>
      <c r="N24" s="213">
        <f t="shared" ref="N24" si="16">N6+N20</f>
        <v>30580</v>
      </c>
    </row>
    <row r="26" spans="2:14" x14ac:dyDescent="0.25">
      <c r="C26" s="4"/>
    </row>
  </sheetData>
  <mergeCells count="4">
    <mergeCell ref="B5:G5"/>
    <mergeCell ref="B19:G19"/>
    <mergeCell ref="H19:I19"/>
    <mergeCell ref="B24:G2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8"/>
  <sheetViews>
    <sheetView workbookViewId="0">
      <selection activeCell="M14" sqref="M14"/>
    </sheetView>
  </sheetViews>
  <sheetFormatPr defaultRowHeight="15" x14ac:dyDescent="0.25"/>
  <cols>
    <col min="1" max="1" width="1" customWidth="1"/>
    <col min="2" max="2" width="4.28515625" customWidth="1"/>
    <col min="3" max="3" width="6" customWidth="1"/>
    <col min="4" max="4" width="5.7109375" customWidth="1"/>
    <col min="5" max="5" width="7.140625" customWidth="1"/>
    <col min="6" max="6" width="8.28515625" customWidth="1"/>
    <col min="7" max="7" width="23.28515625" customWidth="1"/>
    <col min="8" max="9" width="10.7109375" style="6" bestFit="1" customWidth="1"/>
    <col min="10" max="10" width="10.7109375" bestFit="1" customWidth="1"/>
    <col min="11" max="11" width="10.85546875" bestFit="1" customWidth="1"/>
    <col min="12" max="12" width="10.42578125" customWidth="1"/>
    <col min="13" max="13" width="10.85546875" customWidth="1"/>
    <col min="14" max="14" width="11.42578125" customWidth="1"/>
    <col min="255" max="255" width="1" customWidth="1"/>
    <col min="256" max="256" width="4.28515625" customWidth="1"/>
    <col min="257" max="257" width="6" customWidth="1"/>
    <col min="258" max="258" width="5.7109375" customWidth="1"/>
    <col min="259" max="259" width="7.140625" customWidth="1"/>
    <col min="260" max="260" width="8.28515625" customWidth="1"/>
    <col min="261" max="261" width="23.28515625" customWidth="1"/>
    <col min="262" max="262" width="10.5703125" customWidth="1"/>
    <col min="263" max="263" width="0" hidden="1" customWidth="1"/>
    <col min="264" max="264" width="11.140625" customWidth="1"/>
    <col min="265" max="265" width="9.7109375" bestFit="1" customWidth="1"/>
    <col min="266" max="266" width="10.42578125" customWidth="1"/>
    <col min="267" max="267" width="11" customWidth="1"/>
    <col min="511" max="511" width="1" customWidth="1"/>
    <col min="512" max="512" width="4.28515625" customWidth="1"/>
    <col min="513" max="513" width="6" customWidth="1"/>
    <col min="514" max="514" width="5.7109375" customWidth="1"/>
    <col min="515" max="515" width="7.140625" customWidth="1"/>
    <col min="516" max="516" width="8.28515625" customWidth="1"/>
    <col min="517" max="517" width="23.28515625" customWidth="1"/>
    <col min="518" max="518" width="10.5703125" customWidth="1"/>
    <col min="519" max="519" width="0" hidden="1" customWidth="1"/>
    <col min="520" max="520" width="11.140625" customWidth="1"/>
    <col min="521" max="521" width="9.7109375" bestFit="1" customWidth="1"/>
    <col min="522" max="522" width="10.42578125" customWidth="1"/>
    <col min="523" max="523" width="11" customWidth="1"/>
    <col min="767" max="767" width="1" customWidth="1"/>
    <col min="768" max="768" width="4.28515625" customWidth="1"/>
    <col min="769" max="769" width="6" customWidth="1"/>
    <col min="770" max="770" width="5.7109375" customWidth="1"/>
    <col min="771" max="771" width="7.140625" customWidth="1"/>
    <col min="772" max="772" width="8.28515625" customWidth="1"/>
    <col min="773" max="773" width="23.28515625" customWidth="1"/>
    <col min="774" max="774" width="10.5703125" customWidth="1"/>
    <col min="775" max="775" width="0" hidden="1" customWidth="1"/>
    <col min="776" max="776" width="11.140625" customWidth="1"/>
    <col min="777" max="777" width="9.7109375" bestFit="1" customWidth="1"/>
    <col min="778" max="778" width="10.42578125" customWidth="1"/>
    <col min="779" max="779" width="11" customWidth="1"/>
    <col min="1023" max="1023" width="1" customWidth="1"/>
    <col min="1024" max="1024" width="4.28515625" customWidth="1"/>
    <col min="1025" max="1025" width="6" customWidth="1"/>
    <col min="1026" max="1026" width="5.7109375" customWidth="1"/>
    <col min="1027" max="1027" width="7.140625" customWidth="1"/>
    <col min="1028" max="1028" width="8.28515625" customWidth="1"/>
    <col min="1029" max="1029" width="23.28515625" customWidth="1"/>
    <col min="1030" max="1030" width="10.5703125" customWidth="1"/>
    <col min="1031" max="1031" width="0" hidden="1" customWidth="1"/>
    <col min="1032" max="1032" width="11.140625" customWidth="1"/>
    <col min="1033" max="1033" width="9.7109375" bestFit="1" customWidth="1"/>
    <col min="1034" max="1034" width="10.42578125" customWidth="1"/>
    <col min="1035" max="1035" width="11" customWidth="1"/>
    <col min="1279" max="1279" width="1" customWidth="1"/>
    <col min="1280" max="1280" width="4.28515625" customWidth="1"/>
    <col min="1281" max="1281" width="6" customWidth="1"/>
    <col min="1282" max="1282" width="5.7109375" customWidth="1"/>
    <col min="1283" max="1283" width="7.140625" customWidth="1"/>
    <col min="1284" max="1284" width="8.28515625" customWidth="1"/>
    <col min="1285" max="1285" width="23.28515625" customWidth="1"/>
    <col min="1286" max="1286" width="10.5703125" customWidth="1"/>
    <col min="1287" max="1287" width="0" hidden="1" customWidth="1"/>
    <col min="1288" max="1288" width="11.140625" customWidth="1"/>
    <col min="1289" max="1289" width="9.7109375" bestFit="1" customWidth="1"/>
    <col min="1290" max="1290" width="10.42578125" customWidth="1"/>
    <col min="1291" max="1291" width="11" customWidth="1"/>
    <col min="1535" max="1535" width="1" customWidth="1"/>
    <col min="1536" max="1536" width="4.28515625" customWidth="1"/>
    <col min="1537" max="1537" width="6" customWidth="1"/>
    <col min="1538" max="1538" width="5.7109375" customWidth="1"/>
    <col min="1539" max="1539" width="7.140625" customWidth="1"/>
    <col min="1540" max="1540" width="8.28515625" customWidth="1"/>
    <col min="1541" max="1541" width="23.28515625" customWidth="1"/>
    <col min="1542" max="1542" width="10.5703125" customWidth="1"/>
    <col min="1543" max="1543" width="0" hidden="1" customWidth="1"/>
    <col min="1544" max="1544" width="11.140625" customWidth="1"/>
    <col min="1545" max="1545" width="9.7109375" bestFit="1" customWidth="1"/>
    <col min="1546" max="1546" width="10.42578125" customWidth="1"/>
    <col min="1547" max="1547" width="11" customWidth="1"/>
    <col min="1791" max="1791" width="1" customWidth="1"/>
    <col min="1792" max="1792" width="4.28515625" customWidth="1"/>
    <col min="1793" max="1793" width="6" customWidth="1"/>
    <col min="1794" max="1794" width="5.7109375" customWidth="1"/>
    <col min="1795" max="1795" width="7.140625" customWidth="1"/>
    <col min="1796" max="1796" width="8.28515625" customWidth="1"/>
    <col min="1797" max="1797" width="23.28515625" customWidth="1"/>
    <col min="1798" max="1798" width="10.5703125" customWidth="1"/>
    <col min="1799" max="1799" width="0" hidden="1" customWidth="1"/>
    <col min="1800" max="1800" width="11.140625" customWidth="1"/>
    <col min="1801" max="1801" width="9.7109375" bestFit="1" customWidth="1"/>
    <col min="1802" max="1802" width="10.42578125" customWidth="1"/>
    <col min="1803" max="1803" width="11" customWidth="1"/>
    <col min="2047" max="2047" width="1" customWidth="1"/>
    <col min="2048" max="2048" width="4.28515625" customWidth="1"/>
    <col min="2049" max="2049" width="6" customWidth="1"/>
    <col min="2050" max="2050" width="5.7109375" customWidth="1"/>
    <col min="2051" max="2051" width="7.140625" customWidth="1"/>
    <col min="2052" max="2052" width="8.28515625" customWidth="1"/>
    <col min="2053" max="2053" width="23.28515625" customWidth="1"/>
    <col min="2054" max="2054" width="10.5703125" customWidth="1"/>
    <col min="2055" max="2055" width="0" hidden="1" customWidth="1"/>
    <col min="2056" max="2056" width="11.140625" customWidth="1"/>
    <col min="2057" max="2057" width="9.7109375" bestFit="1" customWidth="1"/>
    <col min="2058" max="2058" width="10.42578125" customWidth="1"/>
    <col min="2059" max="2059" width="11" customWidth="1"/>
    <col min="2303" max="2303" width="1" customWidth="1"/>
    <col min="2304" max="2304" width="4.28515625" customWidth="1"/>
    <col min="2305" max="2305" width="6" customWidth="1"/>
    <col min="2306" max="2306" width="5.7109375" customWidth="1"/>
    <col min="2307" max="2307" width="7.140625" customWidth="1"/>
    <col min="2308" max="2308" width="8.28515625" customWidth="1"/>
    <col min="2309" max="2309" width="23.28515625" customWidth="1"/>
    <col min="2310" max="2310" width="10.5703125" customWidth="1"/>
    <col min="2311" max="2311" width="0" hidden="1" customWidth="1"/>
    <col min="2312" max="2312" width="11.140625" customWidth="1"/>
    <col min="2313" max="2313" width="9.7109375" bestFit="1" customWidth="1"/>
    <col min="2314" max="2314" width="10.42578125" customWidth="1"/>
    <col min="2315" max="2315" width="11" customWidth="1"/>
    <col min="2559" max="2559" width="1" customWidth="1"/>
    <col min="2560" max="2560" width="4.28515625" customWidth="1"/>
    <col min="2561" max="2561" width="6" customWidth="1"/>
    <col min="2562" max="2562" width="5.7109375" customWidth="1"/>
    <col min="2563" max="2563" width="7.140625" customWidth="1"/>
    <col min="2564" max="2564" width="8.28515625" customWidth="1"/>
    <col min="2565" max="2565" width="23.28515625" customWidth="1"/>
    <col min="2566" max="2566" width="10.5703125" customWidth="1"/>
    <col min="2567" max="2567" width="0" hidden="1" customWidth="1"/>
    <col min="2568" max="2568" width="11.140625" customWidth="1"/>
    <col min="2569" max="2569" width="9.7109375" bestFit="1" customWidth="1"/>
    <col min="2570" max="2570" width="10.42578125" customWidth="1"/>
    <col min="2571" max="2571" width="11" customWidth="1"/>
    <col min="2815" max="2815" width="1" customWidth="1"/>
    <col min="2816" max="2816" width="4.28515625" customWidth="1"/>
    <col min="2817" max="2817" width="6" customWidth="1"/>
    <col min="2818" max="2818" width="5.7109375" customWidth="1"/>
    <col min="2819" max="2819" width="7.140625" customWidth="1"/>
    <col min="2820" max="2820" width="8.28515625" customWidth="1"/>
    <col min="2821" max="2821" width="23.28515625" customWidth="1"/>
    <col min="2822" max="2822" width="10.5703125" customWidth="1"/>
    <col min="2823" max="2823" width="0" hidden="1" customWidth="1"/>
    <col min="2824" max="2824" width="11.140625" customWidth="1"/>
    <col min="2825" max="2825" width="9.7109375" bestFit="1" customWidth="1"/>
    <col min="2826" max="2826" width="10.42578125" customWidth="1"/>
    <col min="2827" max="2827" width="11" customWidth="1"/>
    <col min="3071" max="3071" width="1" customWidth="1"/>
    <col min="3072" max="3072" width="4.28515625" customWidth="1"/>
    <col min="3073" max="3073" width="6" customWidth="1"/>
    <col min="3074" max="3074" width="5.7109375" customWidth="1"/>
    <col min="3075" max="3075" width="7.140625" customWidth="1"/>
    <col min="3076" max="3076" width="8.28515625" customWidth="1"/>
    <col min="3077" max="3077" width="23.28515625" customWidth="1"/>
    <col min="3078" max="3078" width="10.5703125" customWidth="1"/>
    <col min="3079" max="3079" width="0" hidden="1" customWidth="1"/>
    <col min="3080" max="3080" width="11.140625" customWidth="1"/>
    <col min="3081" max="3081" width="9.7109375" bestFit="1" customWidth="1"/>
    <col min="3082" max="3082" width="10.42578125" customWidth="1"/>
    <col min="3083" max="3083" width="11" customWidth="1"/>
    <col min="3327" max="3327" width="1" customWidth="1"/>
    <col min="3328" max="3328" width="4.28515625" customWidth="1"/>
    <col min="3329" max="3329" width="6" customWidth="1"/>
    <col min="3330" max="3330" width="5.7109375" customWidth="1"/>
    <col min="3331" max="3331" width="7.140625" customWidth="1"/>
    <col min="3332" max="3332" width="8.28515625" customWidth="1"/>
    <col min="3333" max="3333" width="23.28515625" customWidth="1"/>
    <col min="3334" max="3334" width="10.5703125" customWidth="1"/>
    <col min="3335" max="3335" width="0" hidden="1" customWidth="1"/>
    <col min="3336" max="3336" width="11.140625" customWidth="1"/>
    <col min="3337" max="3337" width="9.7109375" bestFit="1" customWidth="1"/>
    <col min="3338" max="3338" width="10.42578125" customWidth="1"/>
    <col min="3339" max="3339" width="11" customWidth="1"/>
    <col min="3583" max="3583" width="1" customWidth="1"/>
    <col min="3584" max="3584" width="4.28515625" customWidth="1"/>
    <col min="3585" max="3585" width="6" customWidth="1"/>
    <col min="3586" max="3586" width="5.7109375" customWidth="1"/>
    <col min="3587" max="3587" width="7.140625" customWidth="1"/>
    <col min="3588" max="3588" width="8.28515625" customWidth="1"/>
    <col min="3589" max="3589" width="23.28515625" customWidth="1"/>
    <col min="3590" max="3590" width="10.5703125" customWidth="1"/>
    <col min="3591" max="3591" width="0" hidden="1" customWidth="1"/>
    <col min="3592" max="3592" width="11.140625" customWidth="1"/>
    <col min="3593" max="3593" width="9.7109375" bestFit="1" customWidth="1"/>
    <col min="3594" max="3594" width="10.42578125" customWidth="1"/>
    <col min="3595" max="3595" width="11" customWidth="1"/>
    <col min="3839" max="3839" width="1" customWidth="1"/>
    <col min="3840" max="3840" width="4.28515625" customWidth="1"/>
    <col min="3841" max="3841" width="6" customWidth="1"/>
    <col min="3842" max="3842" width="5.7109375" customWidth="1"/>
    <col min="3843" max="3843" width="7.140625" customWidth="1"/>
    <col min="3844" max="3844" width="8.28515625" customWidth="1"/>
    <col min="3845" max="3845" width="23.28515625" customWidth="1"/>
    <col min="3846" max="3846" width="10.5703125" customWidth="1"/>
    <col min="3847" max="3847" width="0" hidden="1" customWidth="1"/>
    <col min="3848" max="3848" width="11.140625" customWidth="1"/>
    <col min="3849" max="3849" width="9.7109375" bestFit="1" customWidth="1"/>
    <col min="3850" max="3850" width="10.42578125" customWidth="1"/>
    <col min="3851" max="3851" width="11" customWidth="1"/>
    <col min="4095" max="4095" width="1" customWidth="1"/>
    <col min="4096" max="4096" width="4.28515625" customWidth="1"/>
    <col min="4097" max="4097" width="6" customWidth="1"/>
    <col min="4098" max="4098" width="5.7109375" customWidth="1"/>
    <col min="4099" max="4099" width="7.140625" customWidth="1"/>
    <col min="4100" max="4100" width="8.28515625" customWidth="1"/>
    <col min="4101" max="4101" width="23.28515625" customWidth="1"/>
    <col min="4102" max="4102" width="10.5703125" customWidth="1"/>
    <col min="4103" max="4103" width="0" hidden="1" customWidth="1"/>
    <col min="4104" max="4104" width="11.140625" customWidth="1"/>
    <col min="4105" max="4105" width="9.7109375" bestFit="1" customWidth="1"/>
    <col min="4106" max="4106" width="10.42578125" customWidth="1"/>
    <col min="4107" max="4107" width="11" customWidth="1"/>
    <col min="4351" max="4351" width="1" customWidth="1"/>
    <col min="4352" max="4352" width="4.28515625" customWidth="1"/>
    <col min="4353" max="4353" width="6" customWidth="1"/>
    <col min="4354" max="4354" width="5.7109375" customWidth="1"/>
    <col min="4355" max="4355" width="7.140625" customWidth="1"/>
    <col min="4356" max="4356" width="8.28515625" customWidth="1"/>
    <col min="4357" max="4357" width="23.28515625" customWidth="1"/>
    <col min="4358" max="4358" width="10.5703125" customWidth="1"/>
    <col min="4359" max="4359" width="0" hidden="1" customWidth="1"/>
    <col min="4360" max="4360" width="11.140625" customWidth="1"/>
    <col min="4361" max="4361" width="9.7109375" bestFit="1" customWidth="1"/>
    <col min="4362" max="4362" width="10.42578125" customWidth="1"/>
    <col min="4363" max="4363" width="11" customWidth="1"/>
    <col min="4607" max="4607" width="1" customWidth="1"/>
    <col min="4608" max="4608" width="4.28515625" customWidth="1"/>
    <col min="4609" max="4609" width="6" customWidth="1"/>
    <col min="4610" max="4610" width="5.7109375" customWidth="1"/>
    <col min="4611" max="4611" width="7.140625" customWidth="1"/>
    <col min="4612" max="4612" width="8.28515625" customWidth="1"/>
    <col min="4613" max="4613" width="23.28515625" customWidth="1"/>
    <col min="4614" max="4614" width="10.5703125" customWidth="1"/>
    <col min="4615" max="4615" width="0" hidden="1" customWidth="1"/>
    <col min="4616" max="4616" width="11.140625" customWidth="1"/>
    <col min="4617" max="4617" width="9.7109375" bestFit="1" customWidth="1"/>
    <col min="4618" max="4618" width="10.42578125" customWidth="1"/>
    <col min="4619" max="4619" width="11" customWidth="1"/>
    <col min="4863" max="4863" width="1" customWidth="1"/>
    <col min="4864" max="4864" width="4.28515625" customWidth="1"/>
    <col min="4865" max="4865" width="6" customWidth="1"/>
    <col min="4866" max="4866" width="5.7109375" customWidth="1"/>
    <col min="4867" max="4867" width="7.140625" customWidth="1"/>
    <col min="4868" max="4868" width="8.28515625" customWidth="1"/>
    <col min="4869" max="4869" width="23.28515625" customWidth="1"/>
    <col min="4870" max="4870" width="10.5703125" customWidth="1"/>
    <col min="4871" max="4871" width="0" hidden="1" customWidth="1"/>
    <col min="4872" max="4872" width="11.140625" customWidth="1"/>
    <col min="4873" max="4873" width="9.7109375" bestFit="1" customWidth="1"/>
    <col min="4874" max="4874" width="10.42578125" customWidth="1"/>
    <col min="4875" max="4875" width="11" customWidth="1"/>
    <col min="5119" max="5119" width="1" customWidth="1"/>
    <col min="5120" max="5120" width="4.28515625" customWidth="1"/>
    <col min="5121" max="5121" width="6" customWidth="1"/>
    <col min="5122" max="5122" width="5.7109375" customWidth="1"/>
    <col min="5123" max="5123" width="7.140625" customWidth="1"/>
    <col min="5124" max="5124" width="8.28515625" customWidth="1"/>
    <col min="5125" max="5125" width="23.28515625" customWidth="1"/>
    <col min="5126" max="5126" width="10.5703125" customWidth="1"/>
    <col min="5127" max="5127" width="0" hidden="1" customWidth="1"/>
    <col min="5128" max="5128" width="11.140625" customWidth="1"/>
    <col min="5129" max="5129" width="9.7109375" bestFit="1" customWidth="1"/>
    <col min="5130" max="5130" width="10.42578125" customWidth="1"/>
    <col min="5131" max="5131" width="11" customWidth="1"/>
    <col min="5375" max="5375" width="1" customWidth="1"/>
    <col min="5376" max="5376" width="4.28515625" customWidth="1"/>
    <col min="5377" max="5377" width="6" customWidth="1"/>
    <col min="5378" max="5378" width="5.7109375" customWidth="1"/>
    <col min="5379" max="5379" width="7.140625" customWidth="1"/>
    <col min="5380" max="5380" width="8.28515625" customWidth="1"/>
    <col min="5381" max="5381" width="23.28515625" customWidth="1"/>
    <col min="5382" max="5382" width="10.5703125" customWidth="1"/>
    <col min="5383" max="5383" width="0" hidden="1" customWidth="1"/>
    <col min="5384" max="5384" width="11.140625" customWidth="1"/>
    <col min="5385" max="5385" width="9.7109375" bestFit="1" customWidth="1"/>
    <col min="5386" max="5386" width="10.42578125" customWidth="1"/>
    <col min="5387" max="5387" width="11" customWidth="1"/>
    <col min="5631" max="5631" width="1" customWidth="1"/>
    <col min="5632" max="5632" width="4.28515625" customWidth="1"/>
    <col min="5633" max="5633" width="6" customWidth="1"/>
    <col min="5634" max="5634" width="5.7109375" customWidth="1"/>
    <col min="5635" max="5635" width="7.140625" customWidth="1"/>
    <col min="5636" max="5636" width="8.28515625" customWidth="1"/>
    <col min="5637" max="5637" width="23.28515625" customWidth="1"/>
    <col min="5638" max="5638" width="10.5703125" customWidth="1"/>
    <col min="5639" max="5639" width="0" hidden="1" customWidth="1"/>
    <col min="5640" max="5640" width="11.140625" customWidth="1"/>
    <col min="5641" max="5641" width="9.7109375" bestFit="1" customWidth="1"/>
    <col min="5642" max="5642" width="10.42578125" customWidth="1"/>
    <col min="5643" max="5643" width="11" customWidth="1"/>
    <col min="5887" max="5887" width="1" customWidth="1"/>
    <col min="5888" max="5888" width="4.28515625" customWidth="1"/>
    <col min="5889" max="5889" width="6" customWidth="1"/>
    <col min="5890" max="5890" width="5.7109375" customWidth="1"/>
    <col min="5891" max="5891" width="7.140625" customWidth="1"/>
    <col min="5892" max="5892" width="8.28515625" customWidth="1"/>
    <col min="5893" max="5893" width="23.28515625" customWidth="1"/>
    <col min="5894" max="5894" width="10.5703125" customWidth="1"/>
    <col min="5895" max="5895" width="0" hidden="1" customWidth="1"/>
    <col min="5896" max="5896" width="11.140625" customWidth="1"/>
    <col min="5897" max="5897" width="9.7109375" bestFit="1" customWidth="1"/>
    <col min="5898" max="5898" width="10.42578125" customWidth="1"/>
    <col min="5899" max="5899" width="11" customWidth="1"/>
    <col min="6143" max="6143" width="1" customWidth="1"/>
    <col min="6144" max="6144" width="4.28515625" customWidth="1"/>
    <col min="6145" max="6145" width="6" customWidth="1"/>
    <col min="6146" max="6146" width="5.7109375" customWidth="1"/>
    <col min="6147" max="6147" width="7.140625" customWidth="1"/>
    <col min="6148" max="6148" width="8.28515625" customWidth="1"/>
    <col min="6149" max="6149" width="23.28515625" customWidth="1"/>
    <col min="6150" max="6150" width="10.5703125" customWidth="1"/>
    <col min="6151" max="6151" width="0" hidden="1" customWidth="1"/>
    <col min="6152" max="6152" width="11.140625" customWidth="1"/>
    <col min="6153" max="6153" width="9.7109375" bestFit="1" customWidth="1"/>
    <col min="6154" max="6154" width="10.42578125" customWidth="1"/>
    <col min="6155" max="6155" width="11" customWidth="1"/>
    <col min="6399" max="6399" width="1" customWidth="1"/>
    <col min="6400" max="6400" width="4.28515625" customWidth="1"/>
    <col min="6401" max="6401" width="6" customWidth="1"/>
    <col min="6402" max="6402" width="5.7109375" customWidth="1"/>
    <col min="6403" max="6403" width="7.140625" customWidth="1"/>
    <col min="6404" max="6404" width="8.28515625" customWidth="1"/>
    <col min="6405" max="6405" width="23.28515625" customWidth="1"/>
    <col min="6406" max="6406" width="10.5703125" customWidth="1"/>
    <col min="6407" max="6407" width="0" hidden="1" customWidth="1"/>
    <col min="6408" max="6408" width="11.140625" customWidth="1"/>
    <col min="6409" max="6409" width="9.7109375" bestFit="1" customWidth="1"/>
    <col min="6410" max="6410" width="10.42578125" customWidth="1"/>
    <col min="6411" max="6411" width="11" customWidth="1"/>
    <col min="6655" max="6655" width="1" customWidth="1"/>
    <col min="6656" max="6656" width="4.28515625" customWidth="1"/>
    <col min="6657" max="6657" width="6" customWidth="1"/>
    <col min="6658" max="6658" width="5.7109375" customWidth="1"/>
    <col min="6659" max="6659" width="7.140625" customWidth="1"/>
    <col min="6660" max="6660" width="8.28515625" customWidth="1"/>
    <col min="6661" max="6661" width="23.28515625" customWidth="1"/>
    <col min="6662" max="6662" width="10.5703125" customWidth="1"/>
    <col min="6663" max="6663" width="0" hidden="1" customWidth="1"/>
    <col min="6664" max="6664" width="11.140625" customWidth="1"/>
    <col min="6665" max="6665" width="9.7109375" bestFit="1" customWidth="1"/>
    <col min="6666" max="6666" width="10.42578125" customWidth="1"/>
    <col min="6667" max="6667" width="11" customWidth="1"/>
    <col min="6911" max="6911" width="1" customWidth="1"/>
    <col min="6912" max="6912" width="4.28515625" customWidth="1"/>
    <col min="6913" max="6913" width="6" customWidth="1"/>
    <col min="6914" max="6914" width="5.7109375" customWidth="1"/>
    <col min="6915" max="6915" width="7.140625" customWidth="1"/>
    <col min="6916" max="6916" width="8.28515625" customWidth="1"/>
    <col min="6917" max="6917" width="23.28515625" customWidth="1"/>
    <col min="6918" max="6918" width="10.5703125" customWidth="1"/>
    <col min="6919" max="6919" width="0" hidden="1" customWidth="1"/>
    <col min="6920" max="6920" width="11.140625" customWidth="1"/>
    <col min="6921" max="6921" width="9.7109375" bestFit="1" customWidth="1"/>
    <col min="6922" max="6922" width="10.42578125" customWidth="1"/>
    <col min="6923" max="6923" width="11" customWidth="1"/>
    <col min="7167" max="7167" width="1" customWidth="1"/>
    <col min="7168" max="7168" width="4.28515625" customWidth="1"/>
    <col min="7169" max="7169" width="6" customWidth="1"/>
    <col min="7170" max="7170" width="5.7109375" customWidth="1"/>
    <col min="7171" max="7171" width="7.140625" customWidth="1"/>
    <col min="7172" max="7172" width="8.28515625" customWidth="1"/>
    <col min="7173" max="7173" width="23.28515625" customWidth="1"/>
    <col min="7174" max="7174" width="10.5703125" customWidth="1"/>
    <col min="7175" max="7175" width="0" hidden="1" customWidth="1"/>
    <col min="7176" max="7176" width="11.140625" customWidth="1"/>
    <col min="7177" max="7177" width="9.7109375" bestFit="1" customWidth="1"/>
    <col min="7178" max="7178" width="10.42578125" customWidth="1"/>
    <col min="7179" max="7179" width="11" customWidth="1"/>
    <col min="7423" max="7423" width="1" customWidth="1"/>
    <col min="7424" max="7424" width="4.28515625" customWidth="1"/>
    <col min="7425" max="7425" width="6" customWidth="1"/>
    <col min="7426" max="7426" width="5.7109375" customWidth="1"/>
    <col min="7427" max="7427" width="7.140625" customWidth="1"/>
    <col min="7428" max="7428" width="8.28515625" customWidth="1"/>
    <col min="7429" max="7429" width="23.28515625" customWidth="1"/>
    <col min="7430" max="7430" width="10.5703125" customWidth="1"/>
    <col min="7431" max="7431" width="0" hidden="1" customWidth="1"/>
    <col min="7432" max="7432" width="11.140625" customWidth="1"/>
    <col min="7433" max="7433" width="9.7109375" bestFit="1" customWidth="1"/>
    <col min="7434" max="7434" width="10.42578125" customWidth="1"/>
    <col min="7435" max="7435" width="11" customWidth="1"/>
    <col min="7679" max="7679" width="1" customWidth="1"/>
    <col min="7680" max="7680" width="4.28515625" customWidth="1"/>
    <col min="7681" max="7681" width="6" customWidth="1"/>
    <col min="7682" max="7682" width="5.7109375" customWidth="1"/>
    <col min="7683" max="7683" width="7.140625" customWidth="1"/>
    <col min="7684" max="7684" width="8.28515625" customWidth="1"/>
    <col min="7685" max="7685" width="23.28515625" customWidth="1"/>
    <col min="7686" max="7686" width="10.5703125" customWidth="1"/>
    <col min="7687" max="7687" width="0" hidden="1" customWidth="1"/>
    <col min="7688" max="7688" width="11.140625" customWidth="1"/>
    <col min="7689" max="7689" width="9.7109375" bestFit="1" customWidth="1"/>
    <col min="7690" max="7690" width="10.42578125" customWidth="1"/>
    <col min="7691" max="7691" width="11" customWidth="1"/>
    <col min="7935" max="7935" width="1" customWidth="1"/>
    <col min="7936" max="7936" width="4.28515625" customWidth="1"/>
    <col min="7937" max="7937" width="6" customWidth="1"/>
    <col min="7938" max="7938" width="5.7109375" customWidth="1"/>
    <col min="7939" max="7939" width="7.140625" customWidth="1"/>
    <col min="7940" max="7940" width="8.28515625" customWidth="1"/>
    <col min="7941" max="7941" width="23.28515625" customWidth="1"/>
    <col min="7942" max="7942" width="10.5703125" customWidth="1"/>
    <col min="7943" max="7943" width="0" hidden="1" customWidth="1"/>
    <col min="7944" max="7944" width="11.140625" customWidth="1"/>
    <col min="7945" max="7945" width="9.7109375" bestFit="1" customWidth="1"/>
    <col min="7946" max="7946" width="10.42578125" customWidth="1"/>
    <col min="7947" max="7947" width="11" customWidth="1"/>
    <col min="8191" max="8191" width="1" customWidth="1"/>
    <col min="8192" max="8192" width="4.28515625" customWidth="1"/>
    <col min="8193" max="8193" width="6" customWidth="1"/>
    <col min="8194" max="8194" width="5.7109375" customWidth="1"/>
    <col min="8195" max="8195" width="7.140625" customWidth="1"/>
    <col min="8196" max="8196" width="8.28515625" customWidth="1"/>
    <col min="8197" max="8197" width="23.28515625" customWidth="1"/>
    <col min="8198" max="8198" width="10.5703125" customWidth="1"/>
    <col min="8199" max="8199" width="0" hidden="1" customWidth="1"/>
    <col min="8200" max="8200" width="11.140625" customWidth="1"/>
    <col min="8201" max="8201" width="9.7109375" bestFit="1" customWidth="1"/>
    <col min="8202" max="8202" width="10.42578125" customWidth="1"/>
    <col min="8203" max="8203" width="11" customWidth="1"/>
    <col min="8447" max="8447" width="1" customWidth="1"/>
    <col min="8448" max="8448" width="4.28515625" customWidth="1"/>
    <col min="8449" max="8449" width="6" customWidth="1"/>
    <col min="8450" max="8450" width="5.7109375" customWidth="1"/>
    <col min="8451" max="8451" width="7.140625" customWidth="1"/>
    <col min="8452" max="8452" width="8.28515625" customWidth="1"/>
    <col min="8453" max="8453" width="23.28515625" customWidth="1"/>
    <col min="8454" max="8454" width="10.5703125" customWidth="1"/>
    <col min="8455" max="8455" width="0" hidden="1" customWidth="1"/>
    <col min="8456" max="8456" width="11.140625" customWidth="1"/>
    <col min="8457" max="8457" width="9.7109375" bestFit="1" customWidth="1"/>
    <col min="8458" max="8458" width="10.42578125" customWidth="1"/>
    <col min="8459" max="8459" width="11" customWidth="1"/>
    <col min="8703" max="8703" width="1" customWidth="1"/>
    <col min="8704" max="8704" width="4.28515625" customWidth="1"/>
    <col min="8705" max="8705" width="6" customWidth="1"/>
    <col min="8706" max="8706" width="5.7109375" customWidth="1"/>
    <col min="8707" max="8707" width="7.140625" customWidth="1"/>
    <col min="8708" max="8708" width="8.28515625" customWidth="1"/>
    <col min="8709" max="8709" width="23.28515625" customWidth="1"/>
    <col min="8710" max="8710" width="10.5703125" customWidth="1"/>
    <col min="8711" max="8711" width="0" hidden="1" customWidth="1"/>
    <col min="8712" max="8712" width="11.140625" customWidth="1"/>
    <col min="8713" max="8713" width="9.7109375" bestFit="1" customWidth="1"/>
    <col min="8714" max="8714" width="10.42578125" customWidth="1"/>
    <col min="8715" max="8715" width="11" customWidth="1"/>
    <col min="8959" max="8959" width="1" customWidth="1"/>
    <col min="8960" max="8960" width="4.28515625" customWidth="1"/>
    <col min="8961" max="8961" width="6" customWidth="1"/>
    <col min="8962" max="8962" width="5.7109375" customWidth="1"/>
    <col min="8963" max="8963" width="7.140625" customWidth="1"/>
    <col min="8964" max="8964" width="8.28515625" customWidth="1"/>
    <col min="8965" max="8965" width="23.28515625" customWidth="1"/>
    <col min="8966" max="8966" width="10.5703125" customWidth="1"/>
    <col min="8967" max="8967" width="0" hidden="1" customWidth="1"/>
    <col min="8968" max="8968" width="11.140625" customWidth="1"/>
    <col min="8969" max="8969" width="9.7109375" bestFit="1" customWidth="1"/>
    <col min="8970" max="8970" width="10.42578125" customWidth="1"/>
    <col min="8971" max="8971" width="11" customWidth="1"/>
    <col min="9215" max="9215" width="1" customWidth="1"/>
    <col min="9216" max="9216" width="4.28515625" customWidth="1"/>
    <col min="9217" max="9217" width="6" customWidth="1"/>
    <col min="9218" max="9218" width="5.7109375" customWidth="1"/>
    <col min="9219" max="9219" width="7.140625" customWidth="1"/>
    <col min="9220" max="9220" width="8.28515625" customWidth="1"/>
    <col min="9221" max="9221" width="23.28515625" customWidth="1"/>
    <col min="9222" max="9222" width="10.5703125" customWidth="1"/>
    <col min="9223" max="9223" width="0" hidden="1" customWidth="1"/>
    <col min="9224" max="9224" width="11.140625" customWidth="1"/>
    <col min="9225" max="9225" width="9.7109375" bestFit="1" customWidth="1"/>
    <col min="9226" max="9226" width="10.42578125" customWidth="1"/>
    <col min="9227" max="9227" width="11" customWidth="1"/>
    <col min="9471" max="9471" width="1" customWidth="1"/>
    <col min="9472" max="9472" width="4.28515625" customWidth="1"/>
    <col min="9473" max="9473" width="6" customWidth="1"/>
    <col min="9474" max="9474" width="5.7109375" customWidth="1"/>
    <col min="9475" max="9475" width="7.140625" customWidth="1"/>
    <col min="9476" max="9476" width="8.28515625" customWidth="1"/>
    <col min="9477" max="9477" width="23.28515625" customWidth="1"/>
    <col min="9478" max="9478" width="10.5703125" customWidth="1"/>
    <col min="9479" max="9479" width="0" hidden="1" customWidth="1"/>
    <col min="9480" max="9480" width="11.140625" customWidth="1"/>
    <col min="9481" max="9481" width="9.7109375" bestFit="1" customWidth="1"/>
    <col min="9482" max="9482" width="10.42578125" customWidth="1"/>
    <col min="9483" max="9483" width="11" customWidth="1"/>
    <col min="9727" max="9727" width="1" customWidth="1"/>
    <col min="9728" max="9728" width="4.28515625" customWidth="1"/>
    <col min="9729" max="9729" width="6" customWidth="1"/>
    <col min="9730" max="9730" width="5.7109375" customWidth="1"/>
    <col min="9731" max="9731" width="7.140625" customWidth="1"/>
    <col min="9732" max="9732" width="8.28515625" customWidth="1"/>
    <col min="9733" max="9733" width="23.28515625" customWidth="1"/>
    <col min="9734" max="9734" width="10.5703125" customWidth="1"/>
    <col min="9735" max="9735" width="0" hidden="1" customWidth="1"/>
    <col min="9736" max="9736" width="11.140625" customWidth="1"/>
    <col min="9737" max="9737" width="9.7109375" bestFit="1" customWidth="1"/>
    <col min="9738" max="9738" width="10.42578125" customWidth="1"/>
    <col min="9739" max="9739" width="11" customWidth="1"/>
    <col min="9983" max="9983" width="1" customWidth="1"/>
    <col min="9984" max="9984" width="4.28515625" customWidth="1"/>
    <col min="9985" max="9985" width="6" customWidth="1"/>
    <col min="9986" max="9986" width="5.7109375" customWidth="1"/>
    <col min="9987" max="9987" width="7.140625" customWidth="1"/>
    <col min="9988" max="9988" width="8.28515625" customWidth="1"/>
    <col min="9989" max="9989" width="23.28515625" customWidth="1"/>
    <col min="9990" max="9990" width="10.5703125" customWidth="1"/>
    <col min="9991" max="9991" width="0" hidden="1" customWidth="1"/>
    <col min="9992" max="9992" width="11.140625" customWidth="1"/>
    <col min="9993" max="9993" width="9.7109375" bestFit="1" customWidth="1"/>
    <col min="9994" max="9994" width="10.42578125" customWidth="1"/>
    <col min="9995" max="9995" width="11" customWidth="1"/>
    <col min="10239" max="10239" width="1" customWidth="1"/>
    <col min="10240" max="10240" width="4.28515625" customWidth="1"/>
    <col min="10241" max="10241" width="6" customWidth="1"/>
    <col min="10242" max="10242" width="5.7109375" customWidth="1"/>
    <col min="10243" max="10243" width="7.140625" customWidth="1"/>
    <col min="10244" max="10244" width="8.28515625" customWidth="1"/>
    <col min="10245" max="10245" width="23.28515625" customWidth="1"/>
    <col min="10246" max="10246" width="10.5703125" customWidth="1"/>
    <col min="10247" max="10247" width="0" hidden="1" customWidth="1"/>
    <col min="10248" max="10248" width="11.140625" customWidth="1"/>
    <col min="10249" max="10249" width="9.7109375" bestFit="1" customWidth="1"/>
    <col min="10250" max="10250" width="10.42578125" customWidth="1"/>
    <col min="10251" max="10251" width="11" customWidth="1"/>
    <col min="10495" max="10495" width="1" customWidth="1"/>
    <col min="10496" max="10496" width="4.28515625" customWidth="1"/>
    <col min="10497" max="10497" width="6" customWidth="1"/>
    <col min="10498" max="10498" width="5.7109375" customWidth="1"/>
    <col min="10499" max="10499" width="7.140625" customWidth="1"/>
    <col min="10500" max="10500" width="8.28515625" customWidth="1"/>
    <col min="10501" max="10501" width="23.28515625" customWidth="1"/>
    <col min="10502" max="10502" width="10.5703125" customWidth="1"/>
    <col min="10503" max="10503" width="0" hidden="1" customWidth="1"/>
    <col min="10504" max="10504" width="11.140625" customWidth="1"/>
    <col min="10505" max="10505" width="9.7109375" bestFit="1" customWidth="1"/>
    <col min="10506" max="10506" width="10.42578125" customWidth="1"/>
    <col min="10507" max="10507" width="11" customWidth="1"/>
    <col min="10751" max="10751" width="1" customWidth="1"/>
    <col min="10752" max="10752" width="4.28515625" customWidth="1"/>
    <col min="10753" max="10753" width="6" customWidth="1"/>
    <col min="10754" max="10754" width="5.7109375" customWidth="1"/>
    <col min="10755" max="10755" width="7.140625" customWidth="1"/>
    <col min="10756" max="10756" width="8.28515625" customWidth="1"/>
    <col min="10757" max="10757" width="23.28515625" customWidth="1"/>
    <col min="10758" max="10758" width="10.5703125" customWidth="1"/>
    <col min="10759" max="10759" width="0" hidden="1" customWidth="1"/>
    <col min="10760" max="10760" width="11.140625" customWidth="1"/>
    <col min="10761" max="10761" width="9.7109375" bestFit="1" customWidth="1"/>
    <col min="10762" max="10762" width="10.42578125" customWidth="1"/>
    <col min="10763" max="10763" width="11" customWidth="1"/>
    <col min="11007" max="11007" width="1" customWidth="1"/>
    <col min="11008" max="11008" width="4.28515625" customWidth="1"/>
    <col min="11009" max="11009" width="6" customWidth="1"/>
    <col min="11010" max="11010" width="5.7109375" customWidth="1"/>
    <col min="11011" max="11011" width="7.140625" customWidth="1"/>
    <col min="11012" max="11012" width="8.28515625" customWidth="1"/>
    <col min="11013" max="11013" width="23.28515625" customWidth="1"/>
    <col min="11014" max="11014" width="10.5703125" customWidth="1"/>
    <col min="11015" max="11015" width="0" hidden="1" customWidth="1"/>
    <col min="11016" max="11016" width="11.140625" customWidth="1"/>
    <col min="11017" max="11017" width="9.7109375" bestFit="1" customWidth="1"/>
    <col min="11018" max="11018" width="10.42578125" customWidth="1"/>
    <col min="11019" max="11019" width="11" customWidth="1"/>
    <col min="11263" max="11263" width="1" customWidth="1"/>
    <col min="11264" max="11264" width="4.28515625" customWidth="1"/>
    <col min="11265" max="11265" width="6" customWidth="1"/>
    <col min="11266" max="11266" width="5.7109375" customWidth="1"/>
    <col min="11267" max="11267" width="7.140625" customWidth="1"/>
    <col min="11268" max="11268" width="8.28515625" customWidth="1"/>
    <col min="11269" max="11269" width="23.28515625" customWidth="1"/>
    <col min="11270" max="11270" width="10.5703125" customWidth="1"/>
    <col min="11271" max="11271" width="0" hidden="1" customWidth="1"/>
    <col min="11272" max="11272" width="11.140625" customWidth="1"/>
    <col min="11273" max="11273" width="9.7109375" bestFit="1" customWidth="1"/>
    <col min="11274" max="11274" width="10.42578125" customWidth="1"/>
    <col min="11275" max="11275" width="11" customWidth="1"/>
    <col min="11519" max="11519" width="1" customWidth="1"/>
    <col min="11520" max="11520" width="4.28515625" customWidth="1"/>
    <col min="11521" max="11521" width="6" customWidth="1"/>
    <col min="11522" max="11522" width="5.7109375" customWidth="1"/>
    <col min="11523" max="11523" width="7.140625" customWidth="1"/>
    <col min="11524" max="11524" width="8.28515625" customWidth="1"/>
    <col min="11525" max="11525" width="23.28515625" customWidth="1"/>
    <col min="11526" max="11526" width="10.5703125" customWidth="1"/>
    <col min="11527" max="11527" width="0" hidden="1" customWidth="1"/>
    <col min="11528" max="11528" width="11.140625" customWidth="1"/>
    <col min="11529" max="11529" width="9.7109375" bestFit="1" customWidth="1"/>
    <col min="11530" max="11530" width="10.42578125" customWidth="1"/>
    <col min="11531" max="11531" width="11" customWidth="1"/>
    <col min="11775" max="11775" width="1" customWidth="1"/>
    <col min="11776" max="11776" width="4.28515625" customWidth="1"/>
    <col min="11777" max="11777" width="6" customWidth="1"/>
    <col min="11778" max="11778" width="5.7109375" customWidth="1"/>
    <col min="11779" max="11779" width="7.140625" customWidth="1"/>
    <col min="11780" max="11780" width="8.28515625" customWidth="1"/>
    <col min="11781" max="11781" width="23.28515625" customWidth="1"/>
    <col min="11782" max="11782" width="10.5703125" customWidth="1"/>
    <col min="11783" max="11783" width="0" hidden="1" customWidth="1"/>
    <col min="11784" max="11784" width="11.140625" customWidth="1"/>
    <col min="11785" max="11785" width="9.7109375" bestFit="1" customWidth="1"/>
    <col min="11786" max="11786" width="10.42578125" customWidth="1"/>
    <col min="11787" max="11787" width="11" customWidth="1"/>
    <col min="12031" max="12031" width="1" customWidth="1"/>
    <col min="12032" max="12032" width="4.28515625" customWidth="1"/>
    <col min="12033" max="12033" width="6" customWidth="1"/>
    <col min="12034" max="12034" width="5.7109375" customWidth="1"/>
    <col min="12035" max="12035" width="7.140625" customWidth="1"/>
    <col min="12036" max="12036" width="8.28515625" customWidth="1"/>
    <col min="12037" max="12037" width="23.28515625" customWidth="1"/>
    <col min="12038" max="12038" width="10.5703125" customWidth="1"/>
    <col min="12039" max="12039" width="0" hidden="1" customWidth="1"/>
    <col min="12040" max="12040" width="11.140625" customWidth="1"/>
    <col min="12041" max="12041" width="9.7109375" bestFit="1" customWidth="1"/>
    <col min="12042" max="12042" width="10.42578125" customWidth="1"/>
    <col min="12043" max="12043" width="11" customWidth="1"/>
    <col min="12287" max="12287" width="1" customWidth="1"/>
    <col min="12288" max="12288" width="4.28515625" customWidth="1"/>
    <col min="12289" max="12289" width="6" customWidth="1"/>
    <col min="12290" max="12290" width="5.7109375" customWidth="1"/>
    <col min="12291" max="12291" width="7.140625" customWidth="1"/>
    <col min="12292" max="12292" width="8.28515625" customWidth="1"/>
    <col min="12293" max="12293" width="23.28515625" customWidth="1"/>
    <col min="12294" max="12294" width="10.5703125" customWidth="1"/>
    <col min="12295" max="12295" width="0" hidden="1" customWidth="1"/>
    <col min="12296" max="12296" width="11.140625" customWidth="1"/>
    <col min="12297" max="12297" width="9.7109375" bestFit="1" customWidth="1"/>
    <col min="12298" max="12298" width="10.42578125" customWidth="1"/>
    <col min="12299" max="12299" width="11" customWidth="1"/>
    <col min="12543" max="12543" width="1" customWidth="1"/>
    <col min="12544" max="12544" width="4.28515625" customWidth="1"/>
    <col min="12545" max="12545" width="6" customWidth="1"/>
    <col min="12546" max="12546" width="5.7109375" customWidth="1"/>
    <col min="12547" max="12547" width="7.140625" customWidth="1"/>
    <col min="12548" max="12548" width="8.28515625" customWidth="1"/>
    <col min="12549" max="12549" width="23.28515625" customWidth="1"/>
    <col min="12550" max="12550" width="10.5703125" customWidth="1"/>
    <col min="12551" max="12551" width="0" hidden="1" customWidth="1"/>
    <col min="12552" max="12552" width="11.140625" customWidth="1"/>
    <col min="12553" max="12553" width="9.7109375" bestFit="1" customWidth="1"/>
    <col min="12554" max="12554" width="10.42578125" customWidth="1"/>
    <col min="12555" max="12555" width="11" customWidth="1"/>
    <col min="12799" max="12799" width="1" customWidth="1"/>
    <col min="12800" max="12800" width="4.28515625" customWidth="1"/>
    <col min="12801" max="12801" width="6" customWidth="1"/>
    <col min="12802" max="12802" width="5.7109375" customWidth="1"/>
    <col min="12803" max="12803" width="7.140625" customWidth="1"/>
    <col min="12804" max="12804" width="8.28515625" customWidth="1"/>
    <col min="12805" max="12805" width="23.28515625" customWidth="1"/>
    <col min="12806" max="12806" width="10.5703125" customWidth="1"/>
    <col min="12807" max="12807" width="0" hidden="1" customWidth="1"/>
    <col min="12808" max="12808" width="11.140625" customWidth="1"/>
    <col min="12809" max="12809" width="9.7109375" bestFit="1" customWidth="1"/>
    <col min="12810" max="12810" width="10.42578125" customWidth="1"/>
    <col min="12811" max="12811" width="11" customWidth="1"/>
    <col min="13055" max="13055" width="1" customWidth="1"/>
    <col min="13056" max="13056" width="4.28515625" customWidth="1"/>
    <col min="13057" max="13057" width="6" customWidth="1"/>
    <col min="13058" max="13058" width="5.7109375" customWidth="1"/>
    <col min="13059" max="13059" width="7.140625" customWidth="1"/>
    <col min="13060" max="13060" width="8.28515625" customWidth="1"/>
    <col min="13061" max="13061" width="23.28515625" customWidth="1"/>
    <col min="13062" max="13062" width="10.5703125" customWidth="1"/>
    <col min="13063" max="13063" width="0" hidden="1" customWidth="1"/>
    <col min="13064" max="13064" width="11.140625" customWidth="1"/>
    <col min="13065" max="13065" width="9.7109375" bestFit="1" customWidth="1"/>
    <col min="13066" max="13066" width="10.42578125" customWidth="1"/>
    <col min="13067" max="13067" width="11" customWidth="1"/>
    <col min="13311" max="13311" width="1" customWidth="1"/>
    <col min="13312" max="13312" width="4.28515625" customWidth="1"/>
    <col min="13313" max="13313" width="6" customWidth="1"/>
    <col min="13314" max="13314" width="5.7109375" customWidth="1"/>
    <col min="13315" max="13315" width="7.140625" customWidth="1"/>
    <col min="13316" max="13316" width="8.28515625" customWidth="1"/>
    <col min="13317" max="13317" width="23.28515625" customWidth="1"/>
    <col min="13318" max="13318" width="10.5703125" customWidth="1"/>
    <col min="13319" max="13319" width="0" hidden="1" customWidth="1"/>
    <col min="13320" max="13320" width="11.140625" customWidth="1"/>
    <col min="13321" max="13321" width="9.7109375" bestFit="1" customWidth="1"/>
    <col min="13322" max="13322" width="10.42578125" customWidth="1"/>
    <col min="13323" max="13323" width="11" customWidth="1"/>
    <col min="13567" max="13567" width="1" customWidth="1"/>
    <col min="13568" max="13568" width="4.28515625" customWidth="1"/>
    <col min="13569" max="13569" width="6" customWidth="1"/>
    <col min="13570" max="13570" width="5.7109375" customWidth="1"/>
    <col min="13571" max="13571" width="7.140625" customWidth="1"/>
    <col min="13572" max="13572" width="8.28515625" customWidth="1"/>
    <col min="13573" max="13573" width="23.28515625" customWidth="1"/>
    <col min="13574" max="13574" width="10.5703125" customWidth="1"/>
    <col min="13575" max="13575" width="0" hidden="1" customWidth="1"/>
    <col min="13576" max="13576" width="11.140625" customWidth="1"/>
    <col min="13577" max="13577" width="9.7109375" bestFit="1" customWidth="1"/>
    <col min="13578" max="13578" width="10.42578125" customWidth="1"/>
    <col min="13579" max="13579" width="11" customWidth="1"/>
    <col min="13823" max="13823" width="1" customWidth="1"/>
    <col min="13824" max="13824" width="4.28515625" customWidth="1"/>
    <col min="13825" max="13825" width="6" customWidth="1"/>
    <col min="13826" max="13826" width="5.7109375" customWidth="1"/>
    <col min="13827" max="13827" width="7.140625" customWidth="1"/>
    <col min="13828" max="13828" width="8.28515625" customWidth="1"/>
    <col min="13829" max="13829" width="23.28515625" customWidth="1"/>
    <col min="13830" max="13830" width="10.5703125" customWidth="1"/>
    <col min="13831" max="13831" width="0" hidden="1" customWidth="1"/>
    <col min="13832" max="13832" width="11.140625" customWidth="1"/>
    <col min="13833" max="13833" width="9.7109375" bestFit="1" customWidth="1"/>
    <col min="13834" max="13834" width="10.42578125" customWidth="1"/>
    <col min="13835" max="13835" width="11" customWidth="1"/>
    <col min="14079" max="14079" width="1" customWidth="1"/>
    <col min="14080" max="14080" width="4.28515625" customWidth="1"/>
    <col min="14081" max="14081" width="6" customWidth="1"/>
    <col min="14082" max="14082" width="5.7109375" customWidth="1"/>
    <col min="14083" max="14083" width="7.140625" customWidth="1"/>
    <col min="14084" max="14084" width="8.28515625" customWidth="1"/>
    <col min="14085" max="14085" width="23.28515625" customWidth="1"/>
    <col min="14086" max="14086" width="10.5703125" customWidth="1"/>
    <col min="14087" max="14087" width="0" hidden="1" customWidth="1"/>
    <col min="14088" max="14088" width="11.140625" customWidth="1"/>
    <col min="14089" max="14089" width="9.7109375" bestFit="1" customWidth="1"/>
    <col min="14090" max="14090" width="10.42578125" customWidth="1"/>
    <col min="14091" max="14091" width="11" customWidth="1"/>
    <col min="14335" max="14335" width="1" customWidth="1"/>
    <col min="14336" max="14336" width="4.28515625" customWidth="1"/>
    <col min="14337" max="14337" width="6" customWidth="1"/>
    <col min="14338" max="14338" width="5.7109375" customWidth="1"/>
    <col min="14339" max="14339" width="7.140625" customWidth="1"/>
    <col min="14340" max="14340" width="8.28515625" customWidth="1"/>
    <col min="14341" max="14341" width="23.28515625" customWidth="1"/>
    <col min="14342" max="14342" width="10.5703125" customWidth="1"/>
    <col min="14343" max="14343" width="0" hidden="1" customWidth="1"/>
    <col min="14344" max="14344" width="11.140625" customWidth="1"/>
    <col min="14345" max="14345" width="9.7109375" bestFit="1" customWidth="1"/>
    <col min="14346" max="14346" width="10.42578125" customWidth="1"/>
    <col min="14347" max="14347" width="11" customWidth="1"/>
    <col min="14591" max="14591" width="1" customWidth="1"/>
    <col min="14592" max="14592" width="4.28515625" customWidth="1"/>
    <col min="14593" max="14593" width="6" customWidth="1"/>
    <col min="14594" max="14594" width="5.7109375" customWidth="1"/>
    <col min="14595" max="14595" width="7.140625" customWidth="1"/>
    <col min="14596" max="14596" width="8.28515625" customWidth="1"/>
    <col min="14597" max="14597" width="23.28515625" customWidth="1"/>
    <col min="14598" max="14598" width="10.5703125" customWidth="1"/>
    <col min="14599" max="14599" width="0" hidden="1" customWidth="1"/>
    <col min="14600" max="14600" width="11.140625" customWidth="1"/>
    <col min="14601" max="14601" width="9.7109375" bestFit="1" customWidth="1"/>
    <col min="14602" max="14602" width="10.42578125" customWidth="1"/>
    <col min="14603" max="14603" width="11" customWidth="1"/>
    <col min="14847" max="14847" width="1" customWidth="1"/>
    <col min="14848" max="14848" width="4.28515625" customWidth="1"/>
    <col min="14849" max="14849" width="6" customWidth="1"/>
    <col min="14850" max="14850" width="5.7109375" customWidth="1"/>
    <col min="14851" max="14851" width="7.140625" customWidth="1"/>
    <col min="14852" max="14852" width="8.28515625" customWidth="1"/>
    <col min="14853" max="14853" width="23.28515625" customWidth="1"/>
    <col min="14854" max="14854" width="10.5703125" customWidth="1"/>
    <col min="14855" max="14855" width="0" hidden="1" customWidth="1"/>
    <col min="14856" max="14856" width="11.140625" customWidth="1"/>
    <col min="14857" max="14857" width="9.7109375" bestFit="1" customWidth="1"/>
    <col min="14858" max="14858" width="10.42578125" customWidth="1"/>
    <col min="14859" max="14859" width="11" customWidth="1"/>
    <col min="15103" max="15103" width="1" customWidth="1"/>
    <col min="15104" max="15104" width="4.28515625" customWidth="1"/>
    <col min="15105" max="15105" width="6" customWidth="1"/>
    <col min="15106" max="15106" width="5.7109375" customWidth="1"/>
    <col min="15107" max="15107" width="7.140625" customWidth="1"/>
    <col min="15108" max="15108" width="8.28515625" customWidth="1"/>
    <col min="15109" max="15109" width="23.28515625" customWidth="1"/>
    <col min="15110" max="15110" width="10.5703125" customWidth="1"/>
    <col min="15111" max="15111" width="0" hidden="1" customWidth="1"/>
    <col min="15112" max="15112" width="11.140625" customWidth="1"/>
    <col min="15113" max="15113" width="9.7109375" bestFit="1" customWidth="1"/>
    <col min="15114" max="15114" width="10.42578125" customWidth="1"/>
    <col min="15115" max="15115" width="11" customWidth="1"/>
    <col min="15359" max="15359" width="1" customWidth="1"/>
    <col min="15360" max="15360" width="4.28515625" customWidth="1"/>
    <col min="15361" max="15361" width="6" customWidth="1"/>
    <col min="15362" max="15362" width="5.7109375" customWidth="1"/>
    <col min="15363" max="15363" width="7.140625" customWidth="1"/>
    <col min="15364" max="15364" width="8.28515625" customWidth="1"/>
    <col min="15365" max="15365" width="23.28515625" customWidth="1"/>
    <col min="15366" max="15366" width="10.5703125" customWidth="1"/>
    <col min="15367" max="15367" width="0" hidden="1" customWidth="1"/>
    <col min="15368" max="15368" width="11.140625" customWidth="1"/>
    <col min="15369" max="15369" width="9.7109375" bestFit="1" customWidth="1"/>
    <col min="15370" max="15370" width="10.42578125" customWidth="1"/>
    <col min="15371" max="15371" width="11" customWidth="1"/>
    <col min="15615" max="15615" width="1" customWidth="1"/>
    <col min="15616" max="15616" width="4.28515625" customWidth="1"/>
    <col min="15617" max="15617" width="6" customWidth="1"/>
    <col min="15618" max="15618" width="5.7109375" customWidth="1"/>
    <col min="15619" max="15619" width="7.140625" customWidth="1"/>
    <col min="15620" max="15620" width="8.28515625" customWidth="1"/>
    <col min="15621" max="15621" width="23.28515625" customWidth="1"/>
    <col min="15622" max="15622" width="10.5703125" customWidth="1"/>
    <col min="15623" max="15623" width="0" hidden="1" customWidth="1"/>
    <col min="15624" max="15624" width="11.140625" customWidth="1"/>
    <col min="15625" max="15625" width="9.7109375" bestFit="1" customWidth="1"/>
    <col min="15626" max="15626" width="10.42578125" customWidth="1"/>
    <col min="15627" max="15627" width="11" customWidth="1"/>
    <col min="15871" max="15871" width="1" customWidth="1"/>
    <col min="15872" max="15872" width="4.28515625" customWidth="1"/>
    <col min="15873" max="15873" width="6" customWidth="1"/>
    <col min="15874" max="15874" width="5.7109375" customWidth="1"/>
    <col min="15875" max="15875" width="7.140625" customWidth="1"/>
    <col min="15876" max="15876" width="8.28515625" customWidth="1"/>
    <col min="15877" max="15877" width="23.28515625" customWidth="1"/>
    <col min="15878" max="15878" width="10.5703125" customWidth="1"/>
    <col min="15879" max="15879" width="0" hidden="1" customWidth="1"/>
    <col min="15880" max="15880" width="11.140625" customWidth="1"/>
    <col min="15881" max="15881" width="9.7109375" bestFit="1" customWidth="1"/>
    <col min="15882" max="15882" width="10.42578125" customWidth="1"/>
    <col min="15883" max="15883" width="11" customWidth="1"/>
    <col min="16127" max="16127" width="1" customWidth="1"/>
    <col min="16128" max="16128" width="4.28515625" customWidth="1"/>
    <col min="16129" max="16129" width="6" customWidth="1"/>
    <col min="16130" max="16130" width="5.7109375" customWidth="1"/>
    <col min="16131" max="16131" width="7.140625" customWidth="1"/>
    <col min="16132" max="16132" width="8.28515625" customWidth="1"/>
    <col min="16133" max="16133" width="23.28515625" customWidth="1"/>
    <col min="16134" max="16134" width="10.5703125" customWidth="1"/>
    <col min="16135" max="16135" width="0" hidden="1" customWidth="1"/>
    <col min="16136" max="16136" width="11.140625" customWidth="1"/>
    <col min="16137" max="16137" width="9.7109375" bestFit="1" customWidth="1"/>
    <col min="16138" max="16138" width="10.42578125" customWidth="1"/>
    <col min="16139" max="16139" width="11" customWidth="1"/>
  </cols>
  <sheetData>
    <row r="2" spans="2:14" ht="15.75" thickBot="1" x14ac:dyDescent="0.3"/>
    <row r="3" spans="2:14" ht="18.75" x14ac:dyDescent="0.3">
      <c r="B3" s="202" t="s">
        <v>258</v>
      </c>
      <c r="C3" s="203"/>
      <c r="D3" s="203"/>
      <c r="E3" s="203"/>
      <c r="F3" s="275"/>
      <c r="G3" s="275"/>
      <c r="H3" s="483"/>
      <c r="I3" s="204"/>
      <c r="J3" s="204"/>
      <c r="K3" s="204"/>
      <c r="L3" s="204"/>
      <c r="M3" s="204"/>
      <c r="N3" s="204"/>
    </row>
    <row r="4" spans="2:14" ht="38.25" x14ac:dyDescent="0.25">
      <c r="B4" s="888" t="s">
        <v>0</v>
      </c>
      <c r="C4" s="889"/>
      <c r="D4" s="889"/>
      <c r="E4" s="889"/>
      <c r="F4" s="889"/>
      <c r="G4" s="890"/>
      <c r="H4" s="682" t="s">
        <v>371</v>
      </c>
      <c r="I4" s="683" t="s">
        <v>392</v>
      </c>
      <c r="J4" s="684" t="s">
        <v>415</v>
      </c>
      <c r="K4" s="684" t="s">
        <v>399</v>
      </c>
      <c r="L4" s="684" t="s">
        <v>372</v>
      </c>
      <c r="M4" s="684" t="s">
        <v>373</v>
      </c>
      <c r="N4" s="684" t="s">
        <v>401</v>
      </c>
    </row>
    <row r="5" spans="2:14" ht="33.75" x14ac:dyDescent="0.25">
      <c r="B5" s="209" t="s">
        <v>193</v>
      </c>
      <c r="C5" s="207" t="s">
        <v>194</v>
      </c>
      <c r="D5" s="208" t="s">
        <v>195</v>
      </c>
      <c r="E5" s="208" t="s">
        <v>196</v>
      </c>
      <c r="F5" s="208" t="s">
        <v>220</v>
      </c>
      <c r="G5" s="209" t="s">
        <v>198</v>
      </c>
      <c r="H5" s="452">
        <f>H6</f>
        <v>200247.85</v>
      </c>
      <c r="I5" s="452">
        <f t="shared" ref="I5:K5" si="0">I6</f>
        <v>181363.26</v>
      </c>
      <c r="J5" s="452">
        <f t="shared" si="0"/>
        <v>172977.53</v>
      </c>
      <c r="K5" s="452">
        <f t="shared" si="0"/>
        <v>172977.53</v>
      </c>
      <c r="L5" s="452">
        <f t="shared" ref="L5:N5" si="1">L6</f>
        <v>153633.72</v>
      </c>
      <c r="M5" s="452">
        <f t="shared" si="1"/>
        <v>160640</v>
      </c>
      <c r="N5" s="452">
        <f t="shared" si="1"/>
        <v>158400</v>
      </c>
    </row>
    <row r="6" spans="2:14" x14ac:dyDescent="0.25">
      <c r="B6" s="211"/>
      <c r="C6" s="415"/>
      <c r="D6" s="415"/>
      <c r="E6" s="277"/>
      <c r="F6" s="873" t="s">
        <v>259</v>
      </c>
      <c r="G6" s="892"/>
      <c r="H6" s="380">
        <f>H7</f>
        <v>200247.85</v>
      </c>
      <c r="I6" s="380">
        <f t="shared" ref="I6" si="2">I7+I13</f>
        <v>181363.26</v>
      </c>
      <c r="J6" s="380">
        <f t="shared" ref="J6:K6" si="3">J7+J13</f>
        <v>172977.53</v>
      </c>
      <c r="K6" s="380">
        <f t="shared" si="3"/>
        <v>172977.53</v>
      </c>
      <c r="L6" s="380">
        <f t="shared" ref="L6:M6" si="4">L7+L13</f>
        <v>153633.72</v>
      </c>
      <c r="M6" s="380">
        <f t="shared" si="4"/>
        <v>160640</v>
      </c>
      <c r="N6" s="380">
        <f t="shared" ref="N6" si="5">N7+N13</f>
        <v>158400</v>
      </c>
    </row>
    <row r="7" spans="2:14" x14ac:dyDescent="0.25">
      <c r="B7" s="416"/>
      <c r="C7" s="417"/>
      <c r="D7" s="417"/>
      <c r="E7" s="418" t="s">
        <v>260</v>
      </c>
      <c r="F7" s="419"/>
      <c r="G7" s="420"/>
      <c r="H7" s="257">
        <f>H8+H13</f>
        <v>200247.85</v>
      </c>
      <c r="I7" s="257">
        <f t="shared" ref="I7" si="6">SUM(I9:I12)</f>
        <v>109598.06</v>
      </c>
      <c r="J7" s="257">
        <f t="shared" ref="J7:K7" si="7">SUM(J9:J12)</f>
        <v>93238.62</v>
      </c>
      <c r="K7" s="257">
        <f t="shared" si="7"/>
        <v>93238.62</v>
      </c>
      <c r="L7" s="257">
        <f t="shared" ref="L7:M7" si="8">SUM(L9:L12)</f>
        <v>82300</v>
      </c>
      <c r="M7" s="257">
        <f t="shared" si="8"/>
        <v>87000</v>
      </c>
      <c r="N7" s="257">
        <f t="shared" ref="N7" si="9">SUM(N9:N12)</f>
        <v>83065</v>
      </c>
    </row>
    <row r="8" spans="2:14" x14ac:dyDescent="0.25">
      <c r="B8" s="338"/>
      <c r="C8" s="283"/>
      <c r="D8" s="283"/>
      <c r="E8" s="403" t="s">
        <v>261</v>
      </c>
      <c r="F8" s="70">
        <v>630</v>
      </c>
      <c r="G8" s="158" t="s">
        <v>19</v>
      </c>
      <c r="H8" s="81">
        <f>SUM(H9:H12)</f>
        <v>125893.58</v>
      </c>
      <c r="I8" s="87">
        <f t="shared" ref="I8" si="10">SUM(I9:I12)</f>
        <v>109598.06</v>
      </c>
      <c r="J8" s="87">
        <f t="shared" ref="J8:K8" si="11">SUM(J9:J12)</f>
        <v>93238.62</v>
      </c>
      <c r="K8" s="87">
        <f t="shared" si="11"/>
        <v>93238.62</v>
      </c>
      <c r="L8" s="87">
        <f t="shared" ref="L8:M8" si="12">SUM(L9:L12)</f>
        <v>82300</v>
      </c>
      <c r="M8" s="87">
        <f t="shared" si="12"/>
        <v>87000</v>
      </c>
      <c r="N8" s="87">
        <f t="shared" ref="N8" si="13">SUM(N9:N12)</f>
        <v>83065</v>
      </c>
    </row>
    <row r="9" spans="2:14" ht="26.25" x14ac:dyDescent="0.25">
      <c r="B9" s="338"/>
      <c r="C9" s="283"/>
      <c r="D9" s="283"/>
      <c r="E9" s="403" t="s">
        <v>261</v>
      </c>
      <c r="F9" s="112">
        <v>632</v>
      </c>
      <c r="G9" s="110" t="s">
        <v>81</v>
      </c>
      <c r="H9" s="84">
        <v>45607.45</v>
      </c>
      <c r="I9" s="73">
        <v>42132.25</v>
      </c>
      <c r="J9" s="73">
        <v>45600</v>
      </c>
      <c r="K9" s="73">
        <v>45600</v>
      </c>
      <c r="L9" s="73">
        <v>41200</v>
      </c>
      <c r="M9" s="73">
        <v>46500</v>
      </c>
      <c r="N9" s="73">
        <v>43565</v>
      </c>
    </row>
    <row r="10" spans="2:14" x14ac:dyDescent="0.25">
      <c r="B10" s="338"/>
      <c r="C10" s="283"/>
      <c r="D10" s="283"/>
      <c r="E10" s="403" t="s">
        <v>261</v>
      </c>
      <c r="F10" s="155">
        <v>633</v>
      </c>
      <c r="G10" s="155" t="s">
        <v>68</v>
      </c>
      <c r="H10" s="84">
        <v>1658.62</v>
      </c>
      <c r="I10" s="73">
        <v>3684.88</v>
      </c>
      <c r="J10" s="49">
        <v>1000</v>
      </c>
      <c r="K10" s="49">
        <v>1000</v>
      </c>
      <c r="L10" s="73">
        <v>1000</v>
      </c>
      <c r="M10" s="73">
        <v>2000</v>
      </c>
      <c r="N10" s="73">
        <v>1500</v>
      </c>
    </row>
    <row r="11" spans="2:14" x14ac:dyDescent="0.25">
      <c r="B11" s="338"/>
      <c r="C11" s="283"/>
      <c r="D11" s="283"/>
      <c r="E11" s="403" t="s">
        <v>261</v>
      </c>
      <c r="F11" s="127">
        <v>635004</v>
      </c>
      <c r="G11" s="155" t="s">
        <v>82</v>
      </c>
      <c r="H11" s="84">
        <v>45291.85</v>
      </c>
      <c r="I11" s="73">
        <v>39298.07</v>
      </c>
      <c r="J11" s="49">
        <v>11654.74</v>
      </c>
      <c r="K11" s="49">
        <v>11654.74</v>
      </c>
      <c r="L11" s="73">
        <v>5000</v>
      </c>
      <c r="M11" s="73">
        <v>6000</v>
      </c>
      <c r="N11" s="73">
        <v>5000</v>
      </c>
    </row>
    <row r="12" spans="2:14" x14ac:dyDescent="0.25">
      <c r="B12" s="338"/>
      <c r="C12" s="283"/>
      <c r="D12" s="283"/>
      <c r="E12" s="403" t="s">
        <v>261</v>
      </c>
      <c r="F12" s="127">
        <v>637005</v>
      </c>
      <c r="G12" s="74" t="s">
        <v>49</v>
      </c>
      <c r="H12" s="84">
        <v>33335.660000000003</v>
      </c>
      <c r="I12" s="73">
        <v>24482.86</v>
      </c>
      <c r="J12" s="49">
        <v>34983.879999999997</v>
      </c>
      <c r="K12" s="49">
        <v>34983.879999999997</v>
      </c>
      <c r="L12" s="73">
        <v>35100</v>
      </c>
      <c r="M12" s="73">
        <v>32500</v>
      </c>
      <c r="N12" s="73">
        <v>33000</v>
      </c>
    </row>
    <row r="13" spans="2:14" x14ac:dyDescent="0.25">
      <c r="B13" s="338"/>
      <c r="C13" s="283"/>
      <c r="D13" s="283"/>
      <c r="E13" s="421" t="s">
        <v>262</v>
      </c>
      <c r="F13" s="70">
        <v>651</v>
      </c>
      <c r="G13" s="101" t="s">
        <v>70</v>
      </c>
      <c r="H13" s="504">
        <f>SUM(H14)</f>
        <v>74354.27</v>
      </c>
      <c r="I13" s="81">
        <f t="shared" ref="I13" si="14">I14</f>
        <v>71765.2</v>
      </c>
      <c r="J13" s="81">
        <f t="shared" ref="J13:K13" si="15">J14</f>
        <v>79738.91</v>
      </c>
      <c r="K13" s="81">
        <f t="shared" si="15"/>
        <v>79738.91</v>
      </c>
      <c r="L13" s="81">
        <f t="shared" ref="L13:N13" si="16">L14</f>
        <v>71333.72</v>
      </c>
      <c r="M13" s="81">
        <f t="shared" si="16"/>
        <v>73640</v>
      </c>
      <c r="N13" s="81">
        <f t="shared" si="16"/>
        <v>75335</v>
      </c>
    </row>
    <row r="14" spans="2:14" x14ac:dyDescent="0.25">
      <c r="B14" s="338"/>
      <c r="C14" s="283"/>
      <c r="D14" s="283"/>
      <c r="E14" s="422" t="s">
        <v>262</v>
      </c>
      <c r="F14" s="109">
        <v>651</v>
      </c>
      <c r="G14" s="110" t="s">
        <v>70</v>
      </c>
      <c r="H14" s="84">
        <v>74354.27</v>
      </c>
      <c r="I14" s="73">
        <v>71765.2</v>
      </c>
      <c r="J14" s="73">
        <v>79738.91</v>
      </c>
      <c r="K14" s="73">
        <v>79738.91</v>
      </c>
      <c r="L14" s="73">
        <v>71333.72</v>
      </c>
      <c r="M14" s="73">
        <v>73640</v>
      </c>
      <c r="N14" s="73">
        <v>75335</v>
      </c>
    </row>
    <row r="15" spans="2:14" x14ac:dyDescent="0.25">
      <c r="B15" s="423"/>
      <c r="C15" s="424"/>
      <c r="D15" s="425" t="s">
        <v>106</v>
      </c>
      <c r="E15" s="426"/>
      <c r="F15" s="426"/>
      <c r="G15" s="427"/>
      <c r="H15" s="408"/>
      <c r="I15" s="54"/>
      <c r="J15" s="54"/>
      <c r="K15" s="54"/>
      <c r="L15" s="54"/>
      <c r="M15" s="54"/>
      <c r="N15" s="54"/>
    </row>
    <row r="16" spans="2:14" ht="33.75" x14ac:dyDescent="0.25">
      <c r="B16" s="209" t="s">
        <v>193</v>
      </c>
      <c r="C16" s="207" t="s">
        <v>194</v>
      </c>
      <c r="D16" s="208" t="s">
        <v>195</v>
      </c>
      <c r="E16" s="208" t="s">
        <v>196</v>
      </c>
      <c r="F16" s="208" t="s">
        <v>263</v>
      </c>
      <c r="G16" s="209" t="s">
        <v>198</v>
      </c>
      <c r="H16" s="676"/>
      <c r="I16" s="294"/>
      <c r="J16" s="294"/>
      <c r="K16" s="294"/>
      <c r="L16" s="294"/>
      <c r="M16" s="294"/>
      <c r="N16" s="294"/>
    </row>
    <row r="17" spans="2:14" x14ac:dyDescent="0.25">
      <c r="C17" s="4"/>
      <c r="D17" s="4"/>
      <c r="E17" s="4"/>
      <c r="F17" s="4"/>
      <c r="G17" s="4"/>
      <c r="H17"/>
      <c r="I17"/>
    </row>
    <row r="18" spans="2:14" ht="15.75" x14ac:dyDescent="0.25">
      <c r="B18" s="899" t="s">
        <v>217</v>
      </c>
      <c r="C18" s="901"/>
      <c r="D18" s="901"/>
      <c r="E18" s="901"/>
      <c r="F18" s="901"/>
      <c r="G18" s="901"/>
      <c r="H18" s="213">
        <f>H6+H15</f>
        <v>200247.85</v>
      </c>
      <c r="I18" s="213">
        <f t="shared" ref="I18:J18" si="17">I6+I15</f>
        <v>181363.26</v>
      </c>
      <c r="J18" s="213">
        <f t="shared" si="17"/>
        <v>172977.53</v>
      </c>
      <c r="K18" s="213">
        <f t="shared" ref="K18" si="18">K6+K15</f>
        <v>172977.53</v>
      </c>
      <c r="L18" s="213">
        <f t="shared" ref="L18:M18" si="19">L6+L15</f>
        <v>153633.72</v>
      </c>
      <c r="M18" s="213">
        <f t="shared" si="19"/>
        <v>160640</v>
      </c>
      <c r="N18" s="213">
        <f t="shared" ref="N18" si="20">N6+N15</f>
        <v>158400</v>
      </c>
    </row>
  </sheetData>
  <mergeCells count="3">
    <mergeCell ref="B4:G4"/>
    <mergeCell ref="F6:G6"/>
    <mergeCell ref="B18:G18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topLeftCell="A7" workbookViewId="0">
      <selection activeCell="I13" sqref="I13"/>
    </sheetView>
  </sheetViews>
  <sheetFormatPr defaultRowHeight="15" x14ac:dyDescent="0.25"/>
  <cols>
    <col min="1" max="1" width="0.85546875" customWidth="1"/>
    <col min="2" max="2" width="4.28515625" customWidth="1"/>
    <col min="3" max="3" width="5.7109375" customWidth="1"/>
    <col min="4" max="4" width="6.140625" customWidth="1"/>
    <col min="5" max="5" width="6.7109375" customWidth="1"/>
    <col min="6" max="6" width="4.42578125" customWidth="1"/>
    <col min="7" max="7" width="25.28515625" bestFit="1" customWidth="1"/>
    <col min="8" max="8" width="9.7109375" style="6" bestFit="1" customWidth="1"/>
    <col min="9" max="9" width="12.28515625" style="6" bestFit="1" customWidth="1"/>
    <col min="10" max="10" width="10.7109375" bestFit="1" customWidth="1"/>
    <col min="11" max="11" width="10.85546875" bestFit="1" customWidth="1"/>
    <col min="12" max="14" width="9.7109375" customWidth="1"/>
    <col min="255" max="255" width="0.85546875" customWidth="1"/>
    <col min="256" max="256" width="4.28515625" customWidth="1"/>
    <col min="257" max="257" width="5.7109375" customWidth="1"/>
    <col min="258" max="258" width="6.140625" customWidth="1"/>
    <col min="259" max="259" width="6.7109375" customWidth="1"/>
    <col min="260" max="260" width="4.42578125" customWidth="1"/>
    <col min="261" max="261" width="25" customWidth="1"/>
    <col min="262" max="262" width="10" customWidth="1"/>
    <col min="263" max="263" width="0" hidden="1" customWidth="1"/>
    <col min="264" max="265" width="9.7109375" bestFit="1" customWidth="1"/>
    <col min="266" max="266" width="11" customWidth="1"/>
    <col min="267" max="267" width="9.85546875" bestFit="1" customWidth="1"/>
    <col min="511" max="511" width="0.85546875" customWidth="1"/>
    <col min="512" max="512" width="4.28515625" customWidth="1"/>
    <col min="513" max="513" width="5.7109375" customWidth="1"/>
    <col min="514" max="514" width="6.140625" customWidth="1"/>
    <col min="515" max="515" width="6.7109375" customWidth="1"/>
    <col min="516" max="516" width="4.42578125" customWidth="1"/>
    <col min="517" max="517" width="25" customWidth="1"/>
    <col min="518" max="518" width="10" customWidth="1"/>
    <col min="519" max="519" width="0" hidden="1" customWidth="1"/>
    <col min="520" max="521" width="9.7109375" bestFit="1" customWidth="1"/>
    <col min="522" max="522" width="11" customWidth="1"/>
    <col min="523" max="523" width="9.85546875" bestFit="1" customWidth="1"/>
    <col min="767" max="767" width="0.85546875" customWidth="1"/>
    <col min="768" max="768" width="4.28515625" customWidth="1"/>
    <col min="769" max="769" width="5.7109375" customWidth="1"/>
    <col min="770" max="770" width="6.140625" customWidth="1"/>
    <col min="771" max="771" width="6.7109375" customWidth="1"/>
    <col min="772" max="772" width="4.42578125" customWidth="1"/>
    <col min="773" max="773" width="25" customWidth="1"/>
    <col min="774" max="774" width="10" customWidth="1"/>
    <col min="775" max="775" width="0" hidden="1" customWidth="1"/>
    <col min="776" max="777" width="9.7109375" bestFit="1" customWidth="1"/>
    <col min="778" max="778" width="11" customWidth="1"/>
    <col min="779" max="779" width="9.85546875" bestFit="1" customWidth="1"/>
    <col min="1023" max="1023" width="0.85546875" customWidth="1"/>
    <col min="1024" max="1024" width="4.28515625" customWidth="1"/>
    <col min="1025" max="1025" width="5.7109375" customWidth="1"/>
    <col min="1026" max="1026" width="6.140625" customWidth="1"/>
    <col min="1027" max="1027" width="6.7109375" customWidth="1"/>
    <col min="1028" max="1028" width="4.42578125" customWidth="1"/>
    <col min="1029" max="1029" width="25" customWidth="1"/>
    <col min="1030" max="1030" width="10" customWidth="1"/>
    <col min="1031" max="1031" width="0" hidden="1" customWidth="1"/>
    <col min="1032" max="1033" width="9.7109375" bestFit="1" customWidth="1"/>
    <col min="1034" max="1034" width="11" customWidth="1"/>
    <col min="1035" max="1035" width="9.85546875" bestFit="1" customWidth="1"/>
    <col min="1279" max="1279" width="0.85546875" customWidth="1"/>
    <col min="1280" max="1280" width="4.28515625" customWidth="1"/>
    <col min="1281" max="1281" width="5.7109375" customWidth="1"/>
    <col min="1282" max="1282" width="6.140625" customWidth="1"/>
    <col min="1283" max="1283" width="6.7109375" customWidth="1"/>
    <col min="1284" max="1284" width="4.42578125" customWidth="1"/>
    <col min="1285" max="1285" width="25" customWidth="1"/>
    <col min="1286" max="1286" width="10" customWidth="1"/>
    <col min="1287" max="1287" width="0" hidden="1" customWidth="1"/>
    <col min="1288" max="1289" width="9.7109375" bestFit="1" customWidth="1"/>
    <col min="1290" max="1290" width="11" customWidth="1"/>
    <col min="1291" max="1291" width="9.85546875" bestFit="1" customWidth="1"/>
    <col min="1535" max="1535" width="0.85546875" customWidth="1"/>
    <col min="1536" max="1536" width="4.28515625" customWidth="1"/>
    <col min="1537" max="1537" width="5.7109375" customWidth="1"/>
    <col min="1538" max="1538" width="6.140625" customWidth="1"/>
    <col min="1539" max="1539" width="6.7109375" customWidth="1"/>
    <col min="1540" max="1540" width="4.42578125" customWidth="1"/>
    <col min="1541" max="1541" width="25" customWidth="1"/>
    <col min="1542" max="1542" width="10" customWidth="1"/>
    <col min="1543" max="1543" width="0" hidden="1" customWidth="1"/>
    <col min="1544" max="1545" width="9.7109375" bestFit="1" customWidth="1"/>
    <col min="1546" max="1546" width="11" customWidth="1"/>
    <col min="1547" max="1547" width="9.85546875" bestFit="1" customWidth="1"/>
    <col min="1791" max="1791" width="0.85546875" customWidth="1"/>
    <col min="1792" max="1792" width="4.28515625" customWidth="1"/>
    <col min="1793" max="1793" width="5.7109375" customWidth="1"/>
    <col min="1794" max="1794" width="6.140625" customWidth="1"/>
    <col min="1795" max="1795" width="6.7109375" customWidth="1"/>
    <col min="1796" max="1796" width="4.42578125" customWidth="1"/>
    <col min="1797" max="1797" width="25" customWidth="1"/>
    <col min="1798" max="1798" width="10" customWidth="1"/>
    <col min="1799" max="1799" width="0" hidden="1" customWidth="1"/>
    <col min="1800" max="1801" width="9.7109375" bestFit="1" customWidth="1"/>
    <col min="1802" max="1802" width="11" customWidth="1"/>
    <col min="1803" max="1803" width="9.85546875" bestFit="1" customWidth="1"/>
    <col min="2047" max="2047" width="0.85546875" customWidth="1"/>
    <col min="2048" max="2048" width="4.28515625" customWidth="1"/>
    <col min="2049" max="2049" width="5.7109375" customWidth="1"/>
    <col min="2050" max="2050" width="6.140625" customWidth="1"/>
    <col min="2051" max="2051" width="6.7109375" customWidth="1"/>
    <col min="2052" max="2052" width="4.42578125" customWidth="1"/>
    <col min="2053" max="2053" width="25" customWidth="1"/>
    <col min="2054" max="2054" width="10" customWidth="1"/>
    <col min="2055" max="2055" width="0" hidden="1" customWidth="1"/>
    <col min="2056" max="2057" width="9.7109375" bestFit="1" customWidth="1"/>
    <col min="2058" max="2058" width="11" customWidth="1"/>
    <col min="2059" max="2059" width="9.85546875" bestFit="1" customWidth="1"/>
    <col min="2303" max="2303" width="0.85546875" customWidth="1"/>
    <col min="2304" max="2304" width="4.28515625" customWidth="1"/>
    <col min="2305" max="2305" width="5.7109375" customWidth="1"/>
    <col min="2306" max="2306" width="6.140625" customWidth="1"/>
    <col min="2307" max="2307" width="6.7109375" customWidth="1"/>
    <col min="2308" max="2308" width="4.42578125" customWidth="1"/>
    <col min="2309" max="2309" width="25" customWidth="1"/>
    <col min="2310" max="2310" width="10" customWidth="1"/>
    <col min="2311" max="2311" width="0" hidden="1" customWidth="1"/>
    <col min="2312" max="2313" width="9.7109375" bestFit="1" customWidth="1"/>
    <col min="2314" max="2314" width="11" customWidth="1"/>
    <col min="2315" max="2315" width="9.85546875" bestFit="1" customWidth="1"/>
    <col min="2559" max="2559" width="0.85546875" customWidth="1"/>
    <col min="2560" max="2560" width="4.28515625" customWidth="1"/>
    <col min="2561" max="2561" width="5.7109375" customWidth="1"/>
    <col min="2562" max="2562" width="6.140625" customWidth="1"/>
    <col min="2563" max="2563" width="6.7109375" customWidth="1"/>
    <col min="2564" max="2564" width="4.42578125" customWidth="1"/>
    <col min="2565" max="2565" width="25" customWidth="1"/>
    <col min="2566" max="2566" width="10" customWidth="1"/>
    <col min="2567" max="2567" width="0" hidden="1" customWidth="1"/>
    <col min="2568" max="2569" width="9.7109375" bestFit="1" customWidth="1"/>
    <col min="2570" max="2570" width="11" customWidth="1"/>
    <col min="2571" max="2571" width="9.85546875" bestFit="1" customWidth="1"/>
    <col min="2815" max="2815" width="0.85546875" customWidth="1"/>
    <col min="2816" max="2816" width="4.28515625" customWidth="1"/>
    <col min="2817" max="2817" width="5.7109375" customWidth="1"/>
    <col min="2818" max="2818" width="6.140625" customWidth="1"/>
    <col min="2819" max="2819" width="6.7109375" customWidth="1"/>
    <col min="2820" max="2820" width="4.42578125" customWidth="1"/>
    <col min="2821" max="2821" width="25" customWidth="1"/>
    <col min="2822" max="2822" width="10" customWidth="1"/>
    <col min="2823" max="2823" width="0" hidden="1" customWidth="1"/>
    <col min="2824" max="2825" width="9.7109375" bestFit="1" customWidth="1"/>
    <col min="2826" max="2826" width="11" customWidth="1"/>
    <col min="2827" max="2827" width="9.85546875" bestFit="1" customWidth="1"/>
    <col min="3071" max="3071" width="0.85546875" customWidth="1"/>
    <col min="3072" max="3072" width="4.28515625" customWidth="1"/>
    <col min="3073" max="3073" width="5.7109375" customWidth="1"/>
    <col min="3074" max="3074" width="6.140625" customWidth="1"/>
    <col min="3075" max="3075" width="6.7109375" customWidth="1"/>
    <col min="3076" max="3076" width="4.42578125" customWidth="1"/>
    <col min="3077" max="3077" width="25" customWidth="1"/>
    <col min="3078" max="3078" width="10" customWidth="1"/>
    <col min="3079" max="3079" width="0" hidden="1" customWidth="1"/>
    <col min="3080" max="3081" width="9.7109375" bestFit="1" customWidth="1"/>
    <col min="3082" max="3082" width="11" customWidth="1"/>
    <col min="3083" max="3083" width="9.85546875" bestFit="1" customWidth="1"/>
    <col min="3327" max="3327" width="0.85546875" customWidth="1"/>
    <col min="3328" max="3328" width="4.28515625" customWidth="1"/>
    <col min="3329" max="3329" width="5.7109375" customWidth="1"/>
    <col min="3330" max="3330" width="6.140625" customWidth="1"/>
    <col min="3331" max="3331" width="6.7109375" customWidth="1"/>
    <col min="3332" max="3332" width="4.42578125" customWidth="1"/>
    <col min="3333" max="3333" width="25" customWidth="1"/>
    <col min="3334" max="3334" width="10" customWidth="1"/>
    <col min="3335" max="3335" width="0" hidden="1" customWidth="1"/>
    <col min="3336" max="3337" width="9.7109375" bestFit="1" customWidth="1"/>
    <col min="3338" max="3338" width="11" customWidth="1"/>
    <col min="3339" max="3339" width="9.85546875" bestFit="1" customWidth="1"/>
    <col min="3583" max="3583" width="0.85546875" customWidth="1"/>
    <col min="3584" max="3584" width="4.28515625" customWidth="1"/>
    <col min="3585" max="3585" width="5.7109375" customWidth="1"/>
    <col min="3586" max="3586" width="6.140625" customWidth="1"/>
    <col min="3587" max="3587" width="6.7109375" customWidth="1"/>
    <col min="3588" max="3588" width="4.42578125" customWidth="1"/>
    <col min="3589" max="3589" width="25" customWidth="1"/>
    <col min="3590" max="3590" width="10" customWidth="1"/>
    <col min="3591" max="3591" width="0" hidden="1" customWidth="1"/>
    <col min="3592" max="3593" width="9.7109375" bestFit="1" customWidth="1"/>
    <col min="3594" max="3594" width="11" customWidth="1"/>
    <col min="3595" max="3595" width="9.85546875" bestFit="1" customWidth="1"/>
    <col min="3839" max="3839" width="0.85546875" customWidth="1"/>
    <col min="3840" max="3840" width="4.28515625" customWidth="1"/>
    <col min="3841" max="3841" width="5.7109375" customWidth="1"/>
    <col min="3842" max="3842" width="6.140625" customWidth="1"/>
    <col min="3843" max="3843" width="6.7109375" customWidth="1"/>
    <col min="3844" max="3844" width="4.42578125" customWidth="1"/>
    <col min="3845" max="3845" width="25" customWidth="1"/>
    <col min="3846" max="3846" width="10" customWidth="1"/>
    <col min="3847" max="3847" width="0" hidden="1" customWidth="1"/>
    <col min="3848" max="3849" width="9.7109375" bestFit="1" customWidth="1"/>
    <col min="3850" max="3850" width="11" customWidth="1"/>
    <col min="3851" max="3851" width="9.85546875" bestFit="1" customWidth="1"/>
    <col min="4095" max="4095" width="0.85546875" customWidth="1"/>
    <col min="4096" max="4096" width="4.28515625" customWidth="1"/>
    <col min="4097" max="4097" width="5.7109375" customWidth="1"/>
    <col min="4098" max="4098" width="6.140625" customWidth="1"/>
    <col min="4099" max="4099" width="6.7109375" customWidth="1"/>
    <col min="4100" max="4100" width="4.42578125" customWidth="1"/>
    <col min="4101" max="4101" width="25" customWidth="1"/>
    <col min="4102" max="4102" width="10" customWidth="1"/>
    <col min="4103" max="4103" width="0" hidden="1" customWidth="1"/>
    <col min="4104" max="4105" width="9.7109375" bestFit="1" customWidth="1"/>
    <col min="4106" max="4106" width="11" customWidth="1"/>
    <col min="4107" max="4107" width="9.85546875" bestFit="1" customWidth="1"/>
    <col min="4351" max="4351" width="0.85546875" customWidth="1"/>
    <col min="4352" max="4352" width="4.28515625" customWidth="1"/>
    <col min="4353" max="4353" width="5.7109375" customWidth="1"/>
    <col min="4354" max="4354" width="6.140625" customWidth="1"/>
    <col min="4355" max="4355" width="6.7109375" customWidth="1"/>
    <col min="4356" max="4356" width="4.42578125" customWidth="1"/>
    <col min="4357" max="4357" width="25" customWidth="1"/>
    <col min="4358" max="4358" width="10" customWidth="1"/>
    <col min="4359" max="4359" width="0" hidden="1" customWidth="1"/>
    <col min="4360" max="4361" width="9.7109375" bestFit="1" customWidth="1"/>
    <col min="4362" max="4362" width="11" customWidth="1"/>
    <col min="4363" max="4363" width="9.85546875" bestFit="1" customWidth="1"/>
    <col min="4607" max="4607" width="0.85546875" customWidth="1"/>
    <col min="4608" max="4608" width="4.28515625" customWidth="1"/>
    <col min="4609" max="4609" width="5.7109375" customWidth="1"/>
    <col min="4610" max="4610" width="6.140625" customWidth="1"/>
    <col min="4611" max="4611" width="6.7109375" customWidth="1"/>
    <col min="4612" max="4612" width="4.42578125" customWidth="1"/>
    <col min="4613" max="4613" width="25" customWidth="1"/>
    <col min="4614" max="4614" width="10" customWidth="1"/>
    <col min="4615" max="4615" width="0" hidden="1" customWidth="1"/>
    <col min="4616" max="4617" width="9.7109375" bestFit="1" customWidth="1"/>
    <col min="4618" max="4618" width="11" customWidth="1"/>
    <col min="4619" max="4619" width="9.85546875" bestFit="1" customWidth="1"/>
    <col min="4863" max="4863" width="0.85546875" customWidth="1"/>
    <col min="4864" max="4864" width="4.28515625" customWidth="1"/>
    <col min="4865" max="4865" width="5.7109375" customWidth="1"/>
    <col min="4866" max="4866" width="6.140625" customWidth="1"/>
    <col min="4867" max="4867" width="6.7109375" customWidth="1"/>
    <col min="4868" max="4868" width="4.42578125" customWidth="1"/>
    <col min="4869" max="4869" width="25" customWidth="1"/>
    <col min="4870" max="4870" width="10" customWidth="1"/>
    <col min="4871" max="4871" width="0" hidden="1" customWidth="1"/>
    <col min="4872" max="4873" width="9.7109375" bestFit="1" customWidth="1"/>
    <col min="4874" max="4874" width="11" customWidth="1"/>
    <col min="4875" max="4875" width="9.85546875" bestFit="1" customWidth="1"/>
    <col min="5119" max="5119" width="0.85546875" customWidth="1"/>
    <col min="5120" max="5120" width="4.28515625" customWidth="1"/>
    <col min="5121" max="5121" width="5.7109375" customWidth="1"/>
    <col min="5122" max="5122" width="6.140625" customWidth="1"/>
    <col min="5123" max="5123" width="6.7109375" customWidth="1"/>
    <col min="5124" max="5124" width="4.42578125" customWidth="1"/>
    <col min="5125" max="5125" width="25" customWidth="1"/>
    <col min="5126" max="5126" width="10" customWidth="1"/>
    <col min="5127" max="5127" width="0" hidden="1" customWidth="1"/>
    <col min="5128" max="5129" width="9.7109375" bestFit="1" customWidth="1"/>
    <col min="5130" max="5130" width="11" customWidth="1"/>
    <col min="5131" max="5131" width="9.85546875" bestFit="1" customWidth="1"/>
    <col min="5375" max="5375" width="0.85546875" customWidth="1"/>
    <col min="5376" max="5376" width="4.28515625" customWidth="1"/>
    <col min="5377" max="5377" width="5.7109375" customWidth="1"/>
    <col min="5378" max="5378" width="6.140625" customWidth="1"/>
    <col min="5379" max="5379" width="6.7109375" customWidth="1"/>
    <col min="5380" max="5380" width="4.42578125" customWidth="1"/>
    <col min="5381" max="5381" width="25" customWidth="1"/>
    <col min="5382" max="5382" width="10" customWidth="1"/>
    <col min="5383" max="5383" width="0" hidden="1" customWidth="1"/>
    <col min="5384" max="5385" width="9.7109375" bestFit="1" customWidth="1"/>
    <col min="5386" max="5386" width="11" customWidth="1"/>
    <col min="5387" max="5387" width="9.85546875" bestFit="1" customWidth="1"/>
    <col min="5631" max="5631" width="0.85546875" customWidth="1"/>
    <col min="5632" max="5632" width="4.28515625" customWidth="1"/>
    <col min="5633" max="5633" width="5.7109375" customWidth="1"/>
    <col min="5634" max="5634" width="6.140625" customWidth="1"/>
    <col min="5635" max="5635" width="6.7109375" customWidth="1"/>
    <col min="5636" max="5636" width="4.42578125" customWidth="1"/>
    <col min="5637" max="5637" width="25" customWidth="1"/>
    <col min="5638" max="5638" width="10" customWidth="1"/>
    <col min="5639" max="5639" width="0" hidden="1" customWidth="1"/>
    <col min="5640" max="5641" width="9.7109375" bestFit="1" customWidth="1"/>
    <col min="5642" max="5642" width="11" customWidth="1"/>
    <col min="5643" max="5643" width="9.85546875" bestFit="1" customWidth="1"/>
    <col min="5887" max="5887" width="0.85546875" customWidth="1"/>
    <col min="5888" max="5888" width="4.28515625" customWidth="1"/>
    <col min="5889" max="5889" width="5.7109375" customWidth="1"/>
    <col min="5890" max="5890" width="6.140625" customWidth="1"/>
    <col min="5891" max="5891" width="6.7109375" customWidth="1"/>
    <col min="5892" max="5892" width="4.42578125" customWidth="1"/>
    <col min="5893" max="5893" width="25" customWidth="1"/>
    <col min="5894" max="5894" width="10" customWidth="1"/>
    <col min="5895" max="5895" width="0" hidden="1" customWidth="1"/>
    <col min="5896" max="5897" width="9.7109375" bestFit="1" customWidth="1"/>
    <col min="5898" max="5898" width="11" customWidth="1"/>
    <col min="5899" max="5899" width="9.85546875" bestFit="1" customWidth="1"/>
    <col min="6143" max="6143" width="0.85546875" customWidth="1"/>
    <col min="6144" max="6144" width="4.28515625" customWidth="1"/>
    <col min="6145" max="6145" width="5.7109375" customWidth="1"/>
    <col min="6146" max="6146" width="6.140625" customWidth="1"/>
    <col min="6147" max="6147" width="6.7109375" customWidth="1"/>
    <col min="6148" max="6148" width="4.42578125" customWidth="1"/>
    <col min="6149" max="6149" width="25" customWidth="1"/>
    <col min="6150" max="6150" width="10" customWidth="1"/>
    <col min="6151" max="6151" width="0" hidden="1" customWidth="1"/>
    <col min="6152" max="6153" width="9.7109375" bestFit="1" customWidth="1"/>
    <col min="6154" max="6154" width="11" customWidth="1"/>
    <col min="6155" max="6155" width="9.85546875" bestFit="1" customWidth="1"/>
    <col min="6399" max="6399" width="0.85546875" customWidth="1"/>
    <col min="6400" max="6400" width="4.28515625" customWidth="1"/>
    <col min="6401" max="6401" width="5.7109375" customWidth="1"/>
    <col min="6402" max="6402" width="6.140625" customWidth="1"/>
    <col min="6403" max="6403" width="6.7109375" customWidth="1"/>
    <col min="6404" max="6404" width="4.42578125" customWidth="1"/>
    <col min="6405" max="6405" width="25" customWidth="1"/>
    <col min="6406" max="6406" width="10" customWidth="1"/>
    <col min="6407" max="6407" width="0" hidden="1" customWidth="1"/>
    <col min="6408" max="6409" width="9.7109375" bestFit="1" customWidth="1"/>
    <col min="6410" max="6410" width="11" customWidth="1"/>
    <col min="6411" max="6411" width="9.85546875" bestFit="1" customWidth="1"/>
    <col min="6655" max="6655" width="0.85546875" customWidth="1"/>
    <col min="6656" max="6656" width="4.28515625" customWidth="1"/>
    <col min="6657" max="6657" width="5.7109375" customWidth="1"/>
    <col min="6658" max="6658" width="6.140625" customWidth="1"/>
    <col min="6659" max="6659" width="6.7109375" customWidth="1"/>
    <col min="6660" max="6660" width="4.42578125" customWidth="1"/>
    <col min="6661" max="6661" width="25" customWidth="1"/>
    <col min="6662" max="6662" width="10" customWidth="1"/>
    <col min="6663" max="6663" width="0" hidden="1" customWidth="1"/>
    <col min="6664" max="6665" width="9.7109375" bestFit="1" customWidth="1"/>
    <col min="6666" max="6666" width="11" customWidth="1"/>
    <col min="6667" max="6667" width="9.85546875" bestFit="1" customWidth="1"/>
    <col min="6911" max="6911" width="0.85546875" customWidth="1"/>
    <col min="6912" max="6912" width="4.28515625" customWidth="1"/>
    <col min="6913" max="6913" width="5.7109375" customWidth="1"/>
    <col min="6914" max="6914" width="6.140625" customWidth="1"/>
    <col min="6915" max="6915" width="6.7109375" customWidth="1"/>
    <col min="6916" max="6916" width="4.42578125" customWidth="1"/>
    <col min="6917" max="6917" width="25" customWidth="1"/>
    <col min="6918" max="6918" width="10" customWidth="1"/>
    <col min="6919" max="6919" width="0" hidden="1" customWidth="1"/>
    <col min="6920" max="6921" width="9.7109375" bestFit="1" customWidth="1"/>
    <col min="6922" max="6922" width="11" customWidth="1"/>
    <col min="6923" max="6923" width="9.85546875" bestFit="1" customWidth="1"/>
    <col min="7167" max="7167" width="0.85546875" customWidth="1"/>
    <col min="7168" max="7168" width="4.28515625" customWidth="1"/>
    <col min="7169" max="7169" width="5.7109375" customWidth="1"/>
    <col min="7170" max="7170" width="6.140625" customWidth="1"/>
    <col min="7171" max="7171" width="6.7109375" customWidth="1"/>
    <col min="7172" max="7172" width="4.42578125" customWidth="1"/>
    <col min="7173" max="7173" width="25" customWidth="1"/>
    <col min="7174" max="7174" width="10" customWidth="1"/>
    <col min="7175" max="7175" width="0" hidden="1" customWidth="1"/>
    <col min="7176" max="7177" width="9.7109375" bestFit="1" customWidth="1"/>
    <col min="7178" max="7178" width="11" customWidth="1"/>
    <col min="7179" max="7179" width="9.85546875" bestFit="1" customWidth="1"/>
    <col min="7423" max="7423" width="0.85546875" customWidth="1"/>
    <col min="7424" max="7424" width="4.28515625" customWidth="1"/>
    <col min="7425" max="7425" width="5.7109375" customWidth="1"/>
    <col min="7426" max="7426" width="6.140625" customWidth="1"/>
    <col min="7427" max="7427" width="6.7109375" customWidth="1"/>
    <col min="7428" max="7428" width="4.42578125" customWidth="1"/>
    <col min="7429" max="7429" width="25" customWidth="1"/>
    <col min="7430" max="7430" width="10" customWidth="1"/>
    <col min="7431" max="7431" width="0" hidden="1" customWidth="1"/>
    <col min="7432" max="7433" width="9.7109375" bestFit="1" customWidth="1"/>
    <col min="7434" max="7434" width="11" customWidth="1"/>
    <col min="7435" max="7435" width="9.85546875" bestFit="1" customWidth="1"/>
    <col min="7679" max="7679" width="0.85546875" customWidth="1"/>
    <col min="7680" max="7680" width="4.28515625" customWidth="1"/>
    <col min="7681" max="7681" width="5.7109375" customWidth="1"/>
    <col min="7682" max="7682" width="6.140625" customWidth="1"/>
    <col min="7683" max="7683" width="6.7109375" customWidth="1"/>
    <col min="7684" max="7684" width="4.42578125" customWidth="1"/>
    <col min="7685" max="7685" width="25" customWidth="1"/>
    <col min="7686" max="7686" width="10" customWidth="1"/>
    <col min="7687" max="7687" width="0" hidden="1" customWidth="1"/>
    <col min="7688" max="7689" width="9.7109375" bestFit="1" customWidth="1"/>
    <col min="7690" max="7690" width="11" customWidth="1"/>
    <col min="7691" max="7691" width="9.85546875" bestFit="1" customWidth="1"/>
    <col min="7935" max="7935" width="0.85546875" customWidth="1"/>
    <col min="7936" max="7936" width="4.28515625" customWidth="1"/>
    <col min="7937" max="7937" width="5.7109375" customWidth="1"/>
    <col min="7938" max="7938" width="6.140625" customWidth="1"/>
    <col min="7939" max="7939" width="6.7109375" customWidth="1"/>
    <col min="7940" max="7940" width="4.42578125" customWidth="1"/>
    <col min="7941" max="7941" width="25" customWidth="1"/>
    <col min="7942" max="7942" width="10" customWidth="1"/>
    <col min="7943" max="7943" width="0" hidden="1" customWidth="1"/>
    <col min="7944" max="7945" width="9.7109375" bestFit="1" customWidth="1"/>
    <col min="7946" max="7946" width="11" customWidth="1"/>
    <col min="7947" max="7947" width="9.85546875" bestFit="1" customWidth="1"/>
    <col min="8191" max="8191" width="0.85546875" customWidth="1"/>
    <col min="8192" max="8192" width="4.28515625" customWidth="1"/>
    <col min="8193" max="8193" width="5.7109375" customWidth="1"/>
    <col min="8194" max="8194" width="6.140625" customWidth="1"/>
    <col min="8195" max="8195" width="6.7109375" customWidth="1"/>
    <col min="8196" max="8196" width="4.42578125" customWidth="1"/>
    <col min="8197" max="8197" width="25" customWidth="1"/>
    <col min="8198" max="8198" width="10" customWidth="1"/>
    <col min="8199" max="8199" width="0" hidden="1" customWidth="1"/>
    <col min="8200" max="8201" width="9.7109375" bestFit="1" customWidth="1"/>
    <col min="8202" max="8202" width="11" customWidth="1"/>
    <col min="8203" max="8203" width="9.85546875" bestFit="1" customWidth="1"/>
    <col min="8447" max="8447" width="0.85546875" customWidth="1"/>
    <col min="8448" max="8448" width="4.28515625" customWidth="1"/>
    <col min="8449" max="8449" width="5.7109375" customWidth="1"/>
    <col min="8450" max="8450" width="6.140625" customWidth="1"/>
    <col min="8451" max="8451" width="6.7109375" customWidth="1"/>
    <col min="8452" max="8452" width="4.42578125" customWidth="1"/>
    <col min="8453" max="8453" width="25" customWidth="1"/>
    <col min="8454" max="8454" width="10" customWidth="1"/>
    <col min="8455" max="8455" width="0" hidden="1" customWidth="1"/>
    <col min="8456" max="8457" width="9.7109375" bestFit="1" customWidth="1"/>
    <col min="8458" max="8458" width="11" customWidth="1"/>
    <col min="8459" max="8459" width="9.85546875" bestFit="1" customWidth="1"/>
    <col min="8703" max="8703" width="0.85546875" customWidth="1"/>
    <col min="8704" max="8704" width="4.28515625" customWidth="1"/>
    <col min="8705" max="8705" width="5.7109375" customWidth="1"/>
    <col min="8706" max="8706" width="6.140625" customWidth="1"/>
    <col min="8707" max="8707" width="6.7109375" customWidth="1"/>
    <col min="8708" max="8708" width="4.42578125" customWidth="1"/>
    <col min="8709" max="8709" width="25" customWidth="1"/>
    <col min="8710" max="8710" width="10" customWidth="1"/>
    <col min="8711" max="8711" width="0" hidden="1" customWidth="1"/>
    <col min="8712" max="8713" width="9.7109375" bestFit="1" customWidth="1"/>
    <col min="8714" max="8714" width="11" customWidth="1"/>
    <col min="8715" max="8715" width="9.85546875" bestFit="1" customWidth="1"/>
    <col min="8959" max="8959" width="0.85546875" customWidth="1"/>
    <col min="8960" max="8960" width="4.28515625" customWidth="1"/>
    <col min="8961" max="8961" width="5.7109375" customWidth="1"/>
    <col min="8962" max="8962" width="6.140625" customWidth="1"/>
    <col min="8963" max="8963" width="6.7109375" customWidth="1"/>
    <col min="8964" max="8964" width="4.42578125" customWidth="1"/>
    <col min="8965" max="8965" width="25" customWidth="1"/>
    <col min="8966" max="8966" width="10" customWidth="1"/>
    <col min="8967" max="8967" width="0" hidden="1" customWidth="1"/>
    <col min="8968" max="8969" width="9.7109375" bestFit="1" customWidth="1"/>
    <col min="8970" max="8970" width="11" customWidth="1"/>
    <col min="8971" max="8971" width="9.85546875" bestFit="1" customWidth="1"/>
    <col min="9215" max="9215" width="0.85546875" customWidth="1"/>
    <col min="9216" max="9216" width="4.28515625" customWidth="1"/>
    <col min="9217" max="9217" width="5.7109375" customWidth="1"/>
    <col min="9218" max="9218" width="6.140625" customWidth="1"/>
    <col min="9219" max="9219" width="6.7109375" customWidth="1"/>
    <col min="9220" max="9220" width="4.42578125" customWidth="1"/>
    <col min="9221" max="9221" width="25" customWidth="1"/>
    <col min="9222" max="9222" width="10" customWidth="1"/>
    <col min="9223" max="9223" width="0" hidden="1" customWidth="1"/>
    <col min="9224" max="9225" width="9.7109375" bestFit="1" customWidth="1"/>
    <col min="9226" max="9226" width="11" customWidth="1"/>
    <col min="9227" max="9227" width="9.85546875" bestFit="1" customWidth="1"/>
    <col min="9471" max="9471" width="0.85546875" customWidth="1"/>
    <col min="9472" max="9472" width="4.28515625" customWidth="1"/>
    <col min="9473" max="9473" width="5.7109375" customWidth="1"/>
    <col min="9474" max="9474" width="6.140625" customWidth="1"/>
    <col min="9475" max="9475" width="6.7109375" customWidth="1"/>
    <col min="9476" max="9476" width="4.42578125" customWidth="1"/>
    <col min="9477" max="9477" width="25" customWidth="1"/>
    <col min="9478" max="9478" width="10" customWidth="1"/>
    <col min="9479" max="9479" width="0" hidden="1" customWidth="1"/>
    <col min="9480" max="9481" width="9.7109375" bestFit="1" customWidth="1"/>
    <col min="9482" max="9482" width="11" customWidth="1"/>
    <col min="9483" max="9483" width="9.85546875" bestFit="1" customWidth="1"/>
    <col min="9727" max="9727" width="0.85546875" customWidth="1"/>
    <col min="9728" max="9728" width="4.28515625" customWidth="1"/>
    <col min="9729" max="9729" width="5.7109375" customWidth="1"/>
    <col min="9730" max="9730" width="6.140625" customWidth="1"/>
    <col min="9731" max="9731" width="6.7109375" customWidth="1"/>
    <col min="9732" max="9732" width="4.42578125" customWidth="1"/>
    <col min="9733" max="9733" width="25" customWidth="1"/>
    <col min="9734" max="9734" width="10" customWidth="1"/>
    <col min="9735" max="9735" width="0" hidden="1" customWidth="1"/>
    <col min="9736" max="9737" width="9.7109375" bestFit="1" customWidth="1"/>
    <col min="9738" max="9738" width="11" customWidth="1"/>
    <col min="9739" max="9739" width="9.85546875" bestFit="1" customWidth="1"/>
    <col min="9983" max="9983" width="0.85546875" customWidth="1"/>
    <col min="9984" max="9984" width="4.28515625" customWidth="1"/>
    <col min="9985" max="9985" width="5.7109375" customWidth="1"/>
    <col min="9986" max="9986" width="6.140625" customWidth="1"/>
    <col min="9987" max="9987" width="6.7109375" customWidth="1"/>
    <col min="9988" max="9988" width="4.42578125" customWidth="1"/>
    <col min="9989" max="9989" width="25" customWidth="1"/>
    <col min="9990" max="9990" width="10" customWidth="1"/>
    <col min="9991" max="9991" width="0" hidden="1" customWidth="1"/>
    <col min="9992" max="9993" width="9.7109375" bestFit="1" customWidth="1"/>
    <col min="9994" max="9994" width="11" customWidth="1"/>
    <col min="9995" max="9995" width="9.85546875" bestFit="1" customWidth="1"/>
    <col min="10239" max="10239" width="0.85546875" customWidth="1"/>
    <col min="10240" max="10240" width="4.28515625" customWidth="1"/>
    <col min="10241" max="10241" width="5.7109375" customWidth="1"/>
    <col min="10242" max="10242" width="6.140625" customWidth="1"/>
    <col min="10243" max="10243" width="6.7109375" customWidth="1"/>
    <col min="10244" max="10244" width="4.42578125" customWidth="1"/>
    <col min="10245" max="10245" width="25" customWidth="1"/>
    <col min="10246" max="10246" width="10" customWidth="1"/>
    <col min="10247" max="10247" width="0" hidden="1" customWidth="1"/>
    <col min="10248" max="10249" width="9.7109375" bestFit="1" customWidth="1"/>
    <col min="10250" max="10250" width="11" customWidth="1"/>
    <col min="10251" max="10251" width="9.85546875" bestFit="1" customWidth="1"/>
    <col min="10495" max="10495" width="0.85546875" customWidth="1"/>
    <col min="10496" max="10496" width="4.28515625" customWidth="1"/>
    <col min="10497" max="10497" width="5.7109375" customWidth="1"/>
    <col min="10498" max="10498" width="6.140625" customWidth="1"/>
    <col min="10499" max="10499" width="6.7109375" customWidth="1"/>
    <col min="10500" max="10500" width="4.42578125" customWidth="1"/>
    <col min="10501" max="10501" width="25" customWidth="1"/>
    <col min="10502" max="10502" width="10" customWidth="1"/>
    <col min="10503" max="10503" width="0" hidden="1" customWidth="1"/>
    <col min="10504" max="10505" width="9.7109375" bestFit="1" customWidth="1"/>
    <col min="10506" max="10506" width="11" customWidth="1"/>
    <col min="10507" max="10507" width="9.85546875" bestFit="1" customWidth="1"/>
    <col min="10751" max="10751" width="0.85546875" customWidth="1"/>
    <col min="10752" max="10752" width="4.28515625" customWidth="1"/>
    <col min="10753" max="10753" width="5.7109375" customWidth="1"/>
    <col min="10754" max="10754" width="6.140625" customWidth="1"/>
    <col min="10755" max="10755" width="6.7109375" customWidth="1"/>
    <col min="10756" max="10756" width="4.42578125" customWidth="1"/>
    <col min="10757" max="10757" width="25" customWidth="1"/>
    <col min="10758" max="10758" width="10" customWidth="1"/>
    <col min="10759" max="10759" width="0" hidden="1" customWidth="1"/>
    <col min="10760" max="10761" width="9.7109375" bestFit="1" customWidth="1"/>
    <col min="10762" max="10762" width="11" customWidth="1"/>
    <col min="10763" max="10763" width="9.85546875" bestFit="1" customWidth="1"/>
    <col min="11007" max="11007" width="0.85546875" customWidth="1"/>
    <col min="11008" max="11008" width="4.28515625" customWidth="1"/>
    <col min="11009" max="11009" width="5.7109375" customWidth="1"/>
    <col min="11010" max="11010" width="6.140625" customWidth="1"/>
    <col min="11011" max="11011" width="6.7109375" customWidth="1"/>
    <col min="11012" max="11012" width="4.42578125" customWidth="1"/>
    <col min="11013" max="11013" width="25" customWidth="1"/>
    <col min="11014" max="11014" width="10" customWidth="1"/>
    <col min="11015" max="11015" width="0" hidden="1" customWidth="1"/>
    <col min="11016" max="11017" width="9.7109375" bestFit="1" customWidth="1"/>
    <col min="11018" max="11018" width="11" customWidth="1"/>
    <col min="11019" max="11019" width="9.85546875" bestFit="1" customWidth="1"/>
    <col min="11263" max="11263" width="0.85546875" customWidth="1"/>
    <col min="11264" max="11264" width="4.28515625" customWidth="1"/>
    <col min="11265" max="11265" width="5.7109375" customWidth="1"/>
    <col min="11266" max="11266" width="6.140625" customWidth="1"/>
    <col min="11267" max="11267" width="6.7109375" customWidth="1"/>
    <col min="11268" max="11268" width="4.42578125" customWidth="1"/>
    <col min="11269" max="11269" width="25" customWidth="1"/>
    <col min="11270" max="11270" width="10" customWidth="1"/>
    <col min="11271" max="11271" width="0" hidden="1" customWidth="1"/>
    <col min="11272" max="11273" width="9.7109375" bestFit="1" customWidth="1"/>
    <col min="11274" max="11274" width="11" customWidth="1"/>
    <col min="11275" max="11275" width="9.85546875" bestFit="1" customWidth="1"/>
    <col min="11519" max="11519" width="0.85546875" customWidth="1"/>
    <col min="11520" max="11520" width="4.28515625" customWidth="1"/>
    <col min="11521" max="11521" width="5.7109375" customWidth="1"/>
    <col min="11522" max="11522" width="6.140625" customWidth="1"/>
    <col min="11523" max="11523" width="6.7109375" customWidth="1"/>
    <col min="11524" max="11524" width="4.42578125" customWidth="1"/>
    <col min="11525" max="11525" width="25" customWidth="1"/>
    <col min="11526" max="11526" width="10" customWidth="1"/>
    <col min="11527" max="11527" width="0" hidden="1" customWidth="1"/>
    <col min="11528" max="11529" width="9.7109375" bestFit="1" customWidth="1"/>
    <col min="11530" max="11530" width="11" customWidth="1"/>
    <col min="11531" max="11531" width="9.85546875" bestFit="1" customWidth="1"/>
    <col min="11775" max="11775" width="0.85546875" customWidth="1"/>
    <col min="11776" max="11776" width="4.28515625" customWidth="1"/>
    <col min="11777" max="11777" width="5.7109375" customWidth="1"/>
    <col min="11778" max="11778" width="6.140625" customWidth="1"/>
    <col min="11779" max="11779" width="6.7109375" customWidth="1"/>
    <col min="11780" max="11780" width="4.42578125" customWidth="1"/>
    <col min="11781" max="11781" width="25" customWidth="1"/>
    <col min="11782" max="11782" width="10" customWidth="1"/>
    <col min="11783" max="11783" width="0" hidden="1" customWidth="1"/>
    <col min="11784" max="11785" width="9.7109375" bestFit="1" customWidth="1"/>
    <col min="11786" max="11786" width="11" customWidth="1"/>
    <col min="11787" max="11787" width="9.85546875" bestFit="1" customWidth="1"/>
    <col min="12031" max="12031" width="0.85546875" customWidth="1"/>
    <col min="12032" max="12032" width="4.28515625" customWidth="1"/>
    <col min="12033" max="12033" width="5.7109375" customWidth="1"/>
    <col min="12034" max="12034" width="6.140625" customWidth="1"/>
    <col min="12035" max="12035" width="6.7109375" customWidth="1"/>
    <col min="12036" max="12036" width="4.42578125" customWidth="1"/>
    <col min="12037" max="12037" width="25" customWidth="1"/>
    <col min="12038" max="12038" width="10" customWidth="1"/>
    <col min="12039" max="12039" width="0" hidden="1" customWidth="1"/>
    <col min="12040" max="12041" width="9.7109375" bestFit="1" customWidth="1"/>
    <col min="12042" max="12042" width="11" customWidth="1"/>
    <col min="12043" max="12043" width="9.85546875" bestFit="1" customWidth="1"/>
    <col min="12287" max="12287" width="0.85546875" customWidth="1"/>
    <col min="12288" max="12288" width="4.28515625" customWidth="1"/>
    <col min="12289" max="12289" width="5.7109375" customWidth="1"/>
    <col min="12290" max="12290" width="6.140625" customWidth="1"/>
    <col min="12291" max="12291" width="6.7109375" customWidth="1"/>
    <col min="12292" max="12292" width="4.42578125" customWidth="1"/>
    <col min="12293" max="12293" width="25" customWidth="1"/>
    <col min="12294" max="12294" width="10" customWidth="1"/>
    <col min="12295" max="12295" width="0" hidden="1" customWidth="1"/>
    <col min="12296" max="12297" width="9.7109375" bestFit="1" customWidth="1"/>
    <col min="12298" max="12298" width="11" customWidth="1"/>
    <col min="12299" max="12299" width="9.85546875" bestFit="1" customWidth="1"/>
    <col min="12543" max="12543" width="0.85546875" customWidth="1"/>
    <col min="12544" max="12544" width="4.28515625" customWidth="1"/>
    <col min="12545" max="12545" width="5.7109375" customWidth="1"/>
    <col min="12546" max="12546" width="6.140625" customWidth="1"/>
    <col min="12547" max="12547" width="6.7109375" customWidth="1"/>
    <col min="12548" max="12548" width="4.42578125" customWidth="1"/>
    <col min="12549" max="12549" width="25" customWidth="1"/>
    <col min="12550" max="12550" width="10" customWidth="1"/>
    <col min="12551" max="12551" width="0" hidden="1" customWidth="1"/>
    <col min="12552" max="12553" width="9.7109375" bestFit="1" customWidth="1"/>
    <col min="12554" max="12554" width="11" customWidth="1"/>
    <col min="12555" max="12555" width="9.85546875" bestFit="1" customWidth="1"/>
    <col min="12799" max="12799" width="0.85546875" customWidth="1"/>
    <col min="12800" max="12800" width="4.28515625" customWidth="1"/>
    <col min="12801" max="12801" width="5.7109375" customWidth="1"/>
    <col min="12802" max="12802" width="6.140625" customWidth="1"/>
    <col min="12803" max="12803" width="6.7109375" customWidth="1"/>
    <col min="12804" max="12804" width="4.42578125" customWidth="1"/>
    <col min="12805" max="12805" width="25" customWidth="1"/>
    <col min="12806" max="12806" width="10" customWidth="1"/>
    <col min="12807" max="12807" width="0" hidden="1" customWidth="1"/>
    <col min="12808" max="12809" width="9.7109375" bestFit="1" customWidth="1"/>
    <col min="12810" max="12810" width="11" customWidth="1"/>
    <col min="12811" max="12811" width="9.85546875" bestFit="1" customWidth="1"/>
    <col min="13055" max="13055" width="0.85546875" customWidth="1"/>
    <col min="13056" max="13056" width="4.28515625" customWidth="1"/>
    <col min="13057" max="13057" width="5.7109375" customWidth="1"/>
    <col min="13058" max="13058" width="6.140625" customWidth="1"/>
    <col min="13059" max="13059" width="6.7109375" customWidth="1"/>
    <col min="13060" max="13060" width="4.42578125" customWidth="1"/>
    <col min="13061" max="13061" width="25" customWidth="1"/>
    <col min="13062" max="13062" width="10" customWidth="1"/>
    <col min="13063" max="13063" width="0" hidden="1" customWidth="1"/>
    <col min="13064" max="13065" width="9.7109375" bestFit="1" customWidth="1"/>
    <col min="13066" max="13066" width="11" customWidth="1"/>
    <col min="13067" max="13067" width="9.85546875" bestFit="1" customWidth="1"/>
    <col min="13311" max="13311" width="0.85546875" customWidth="1"/>
    <col min="13312" max="13312" width="4.28515625" customWidth="1"/>
    <col min="13313" max="13313" width="5.7109375" customWidth="1"/>
    <col min="13314" max="13314" width="6.140625" customWidth="1"/>
    <col min="13315" max="13315" width="6.7109375" customWidth="1"/>
    <col min="13316" max="13316" width="4.42578125" customWidth="1"/>
    <col min="13317" max="13317" width="25" customWidth="1"/>
    <col min="13318" max="13318" width="10" customWidth="1"/>
    <col min="13319" max="13319" width="0" hidden="1" customWidth="1"/>
    <col min="13320" max="13321" width="9.7109375" bestFit="1" customWidth="1"/>
    <col min="13322" max="13322" width="11" customWidth="1"/>
    <col min="13323" max="13323" width="9.85546875" bestFit="1" customWidth="1"/>
    <col min="13567" max="13567" width="0.85546875" customWidth="1"/>
    <col min="13568" max="13568" width="4.28515625" customWidth="1"/>
    <col min="13569" max="13569" width="5.7109375" customWidth="1"/>
    <col min="13570" max="13570" width="6.140625" customWidth="1"/>
    <col min="13571" max="13571" width="6.7109375" customWidth="1"/>
    <col min="13572" max="13572" width="4.42578125" customWidth="1"/>
    <col min="13573" max="13573" width="25" customWidth="1"/>
    <col min="13574" max="13574" width="10" customWidth="1"/>
    <col min="13575" max="13575" width="0" hidden="1" customWidth="1"/>
    <col min="13576" max="13577" width="9.7109375" bestFit="1" customWidth="1"/>
    <col min="13578" max="13578" width="11" customWidth="1"/>
    <col min="13579" max="13579" width="9.85546875" bestFit="1" customWidth="1"/>
    <col min="13823" max="13823" width="0.85546875" customWidth="1"/>
    <col min="13824" max="13824" width="4.28515625" customWidth="1"/>
    <col min="13825" max="13825" width="5.7109375" customWidth="1"/>
    <col min="13826" max="13826" width="6.140625" customWidth="1"/>
    <col min="13827" max="13827" width="6.7109375" customWidth="1"/>
    <col min="13828" max="13828" width="4.42578125" customWidth="1"/>
    <col min="13829" max="13829" width="25" customWidth="1"/>
    <col min="13830" max="13830" width="10" customWidth="1"/>
    <col min="13831" max="13831" width="0" hidden="1" customWidth="1"/>
    <col min="13832" max="13833" width="9.7109375" bestFit="1" customWidth="1"/>
    <col min="13834" max="13834" width="11" customWidth="1"/>
    <col min="13835" max="13835" width="9.85546875" bestFit="1" customWidth="1"/>
    <col min="14079" max="14079" width="0.85546875" customWidth="1"/>
    <col min="14080" max="14080" width="4.28515625" customWidth="1"/>
    <col min="14081" max="14081" width="5.7109375" customWidth="1"/>
    <col min="14082" max="14082" width="6.140625" customWidth="1"/>
    <col min="14083" max="14083" width="6.7109375" customWidth="1"/>
    <col min="14084" max="14084" width="4.42578125" customWidth="1"/>
    <col min="14085" max="14085" width="25" customWidth="1"/>
    <col min="14086" max="14086" width="10" customWidth="1"/>
    <col min="14087" max="14087" width="0" hidden="1" customWidth="1"/>
    <col min="14088" max="14089" width="9.7109375" bestFit="1" customWidth="1"/>
    <col min="14090" max="14090" width="11" customWidth="1"/>
    <col min="14091" max="14091" width="9.85546875" bestFit="1" customWidth="1"/>
    <col min="14335" max="14335" width="0.85546875" customWidth="1"/>
    <col min="14336" max="14336" width="4.28515625" customWidth="1"/>
    <col min="14337" max="14337" width="5.7109375" customWidth="1"/>
    <col min="14338" max="14338" width="6.140625" customWidth="1"/>
    <col min="14339" max="14339" width="6.7109375" customWidth="1"/>
    <col min="14340" max="14340" width="4.42578125" customWidth="1"/>
    <col min="14341" max="14341" width="25" customWidth="1"/>
    <col min="14342" max="14342" width="10" customWidth="1"/>
    <col min="14343" max="14343" width="0" hidden="1" customWidth="1"/>
    <col min="14344" max="14345" width="9.7109375" bestFit="1" customWidth="1"/>
    <col min="14346" max="14346" width="11" customWidth="1"/>
    <col min="14347" max="14347" width="9.85546875" bestFit="1" customWidth="1"/>
    <col min="14591" max="14591" width="0.85546875" customWidth="1"/>
    <col min="14592" max="14592" width="4.28515625" customWidth="1"/>
    <col min="14593" max="14593" width="5.7109375" customWidth="1"/>
    <col min="14594" max="14594" width="6.140625" customWidth="1"/>
    <col min="14595" max="14595" width="6.7109375" customWidth="1"/>
    <col min="14596" max="14596" width="4.42578125" customWidth="1"/>
    <col min="14597" max="14597" width="25" customWidth="1"/>
    <col min="14598" max="14598" width="10" customWidth="1"/>
    <col min="14599" max="14599" width="0" hidden="1" customWidth="1"/>
    <col min="14600" max="14601" width="9.7109375" bestFit="1" customWidth="1"/>
    <col min="14602" max="14602" width="11" customWidth="1"/>
    <col min="14603" max="14603" width="9.85546875" bestFit="1" customWidth="1"/>
    <col min="14847" max="14847" width="0.85546875" customWidth="1"/>
    <col min="14848" max="14848" width="4.28515625" customWidth="1"/>
    <col min="14849" max="14849" width="5.7109375" customWidth="1"/>
    <col min="14850" max="14850" width="6.140625" customWidth="1"/>
    <col min="14851" max="14851" width="6.7109375" customWidth="1"/>
    <col min="14852" max="14852" width="4.42578125" customWidth="1"/>
    <col min="14853" max="14853" width="25" customWidth="1"/>
    <col min="14854" max="14854" width="10" customWidth="1"/>
    <col min="14855" max="14855" width="0" hidden="1" customWidth="1"/>
    <col min="14856" max="14857" width="9.7109375" bestFit="1" customWidth="1"/>
    <col min="14858" max="14858" width="11" customWidth="1"/>
    <col min="14859" max="14859" width="9.85546875" bestFit="1" customWidth="1"/>
    <col min="15103" max="15103" width="0.85546875" customWidth="1"/>
    <col min="15104" max="15104" width="4.28515625" customWidth="1"/>
    <col min="15105" max="15105" width="5.7109375" customWidth="1"/>
    <col min="15106" max="15106" width="6.140625" customWidth="1"/>
    <col min="15107" max="15107" width="6.7109375" customWidth="1"/>
    <col min="15108" max="15108" width="4.42578125" customWidth="1"/>
    <col min="15109" max="15109" width="25" customWidth="1"/>
    <col min="15110" max="15110" width="10" customWidth="1"/>
    <col min="15111" max="15111" width="0" hidden="1" customWidth="1"/>
    <col min="15112" max="15113" width="9.7109375" bestFit="1" customWidth="1"/>
    <col min="15114" max="15114" width="11" customWidth="1"/>
    <col min="15115" max="15115" width="9.85546875" bestFit="1" customWidth="1"/>
    <col min="15359" max="15359" width="0.85546875" customWidth="1"/>
    <col min="15360" max="15360" width="4.28515625" customWidth="1"/>
    <col min="15361" max="15361" width="5.7109375" customWidth="1"/>
    <col min="15362" max="15362" width="6.140625" customWidth="1"/>
    <col min="15363" max="15363" width="6.7109375" customWidth="1"/>
    <col min="15364" max="15364" width="4.42578125" customWidth="1"/>
    <col min="15365" max="15365" width="25" customWidth="1"/>
    <col min="15366" max="15366" width="10" customWidth="1"/>
    <col min="15367" max="15367" width="0" hidden="1" customWidth="1"/>
    <col min="15368" max="15369" width="9.7109375" bestFit="1" customWidth="1"/>
    <col min="15370" max="15370" width="11" customWidth="1"/>
    <col min="15371" max="15371" width="9.85546875" bestFit="1" customWidth="1"/>
    <col min="15615" max="15615" width="0.85546875" customWidth="1"/>
    <col min="15616" max="15616" width="4.28515625" customWidth="1"/>
    <col min="15617" max="15617" width="5.7109375" customWidth="1"/>
    <col min="15618" max="15618" width="6.140625" customWidth="1"/>
    <col min="15619" max="15619" width="6.7109375" customWidth="1"/>
    <col min="15620" max="15620" width="4.42578125" customWidth="1"/>
    <col min="15621" max="15621" width="25" customWidth="1"/>
    <col min="15622" max="15622" width="10" customWidth="1"/>
    <col min="15623" max="15623" width="0" hidden="1" customWidth="1"/>
    <col min="15624" max="15625" width="9.7109375" bestFit="1" customWidth="1"/>
    <col min="15626" max="15626" width="11" customWidth="1"/>
    <col min="15627" max="15627" width="9.85546875" bestFit="1" customWidth="1"/>
    <col min="15871" max="15871" width="0.85546875" customWidth="1"/>
    <col min="15872" max="15872" width="4.28515625" customWidth="1"/>
    <col min="15873" max="15873" width="5.7109375" customWidth="1"/>
    <col min="15874" max="15874" width="6.140625" customWidth="1"/>
    <col min="15875" max="15875" width="6.7109375" customWidth="1"/>
    <col min="15876" max="15876" width="4.42578125" customWidth="1"/>
    <col min="15877" max="15877" width="25" customWidth="1"/>
    <col min="15878" max="15878" width="10" customWidth="1"/>
    <col min="15879" max="15879" width="0" hidden="1" customWidth="1"/>
    <col min="15880" max="15881" width="9.7109375" bestFit="1" customWidth="1"/>
    <col min="15882" max="15882" width="11" customWidth="1"/>
    <col min="15883" max="15883" width="9.85546875" bestFit="1" customWidth="1"/>
    <col min="16127" max="16127" width="0.85546875" customWidth="1"/>
    <col min="16128" max="16128" width="4.28515625" customWidth="1"/>
    <col min="16129" max="16129" width="5.7109375" customWidth="1"/>
    <col min="16130" max="16130" width="6.140625" customWidth="1"/>
    <col min="16131" max="16131" width="6.7109375" customWidth="1"/>
    <col min="16132" max="16132" width="4.42578125" customWidth="1"/>
    <col min="16133" max="16133" width="25" customWidth="1"/>
    <col min="16134" max="16134" width="10" customWidth="1"/>
    <col min="16135" max="16135" width="0" hidden="1" customWidth="1"/>
    <col min="16136" max="16137" width="9.7109375" bestFit="1" customWidth="1"/>
    <col min="16138" max="16138" width="11" customWidth="1"/>
    <col min="16139" max="16139" width="9.85546875" bestFit="1" customWidth="1"/>
  </cols>
  <sheetData>
    <row r="1" spans="2:14" ht="15.75" thickBot="1" x14ac:dyDescent="0.3"/>
    <row r="2" spans="2:14" ht="15.75" hidden="1" thickBot="1" x14ac:dyDescent="0.3"/>
    <row r="3" spans="2:14" ht="18.75" x14ac:dyDescent="0.3">
      <c r="B3" s="202" t="s">
        <v>264</v>
      </c>
      <c r="C3" s="203"/>
      <c r="D3" s="203"/>
      <c r="E3" s="203"/>
      <c r="F3" s="275"/>
      <c r="G3" s="275"/>
      <c r="H3" s="483"/>
      <c r="I3" s="204"/>
      <c r="J3" s="204"/>
      <c r="K3" s="204"/>
      <c r="L3" s="204"/>
      <c r="M3" s="204"/>
      <c r="N3" s="204"/>
    </row>
    <row r="4" spans="2:14" ht="39" thickBot="1" x14ac:dyDescent="0.3">
      <c r="B4" s="953" t="s">
        <v>0</v>
      </c>
      <c r="C4" s="954"/>
      <c r="D4" s="954"/>
      <c r="E4" s="954"/>
      <c r="F4" s="954"/>
      <c r="G4" s="955"/>
      <c r="H4" s="682" t="s">
        <v>371</v>
      </c>
      <c r="I4" s="683" t="s">
        <v>392</v>
      </c>
      <c r="J4" s="684" t="s">
        <v>415</v>
      </c>
      <c r="K4" s="684" t="s">
        <v>399</v>
      </c>
      <c r="L4" s="684" t="s">
        <v>372</v>
      </c>
      <c r="M4" s="684" t="s">
        <v>373</v>
      </c>
      <c r="N4" s="684" t="s">
        <v>401</v>
      </c>
    </row>
    <row r="5" spans="2:14" s="6" customFormat="1" ht="33.75" x14ac:dyDescent="0.25">
      <c r="B5" s="429" t="s">
        <v>193</v>
      </c>
      <c r="C5" s="430" t="s">
        <v>194</v>
      </c>
      <c r="D5" s="431" t="s">
        <v>195</v>
      </c>
      <c r="E5" s="431" t="s">
        <v>196</v>
      </c>
      <c r="F5" s="431" t="s">
        <v>220</v>
      </c>
      <c r="G5" s="432" t="s">
        <v>198</v>
      </c>
      <c r="H5" s="452">
        <f>H6+H8+H14</f>
        <v>40049.480000000003</v>
      </c>
      <c r="I5" s="452">
        <f>I8+I14</f>
        <v>50453.42</v>
      </c>
      <c r="J5" s="452">
        <f>J8+J14</f>
        <v>45688.32</v>
      </c>
      <c r="K5" s="452">
        <f>K8+K14</f>
        <v>45688.32</v>
      </c>
      <c r="L5" s="452">
        <f t="shared" ref="L5:M5" si="0">L8+L14</f>
        <v>18900</v>
      </c>
      <c r="M5" s="452">
        <f t="shared" si="0"/>
        <v>19300</v>
      </c>
      <c r="N5" s="452">
        <f t="shared" ref="N5" si="1">N8+N14</f>
        <v>19500</v>
      </c>
    </row>
    <row r="6" spans="2:14" s="332" customFormat="1" ht="14.25" x14ac:dyDescent="0.2">
      <c r="B6" s="433"/>
      <c r="C6" s="212">
        <v>1</v>
      </c>
      <c r="D6" s="340"/>
      <c r="E6" s="400" t="s">
        <v>265</v>
      </c>
      <c r="F6" s="399"/>
      <c r="G6" s="399"/>
      <c r="H6" s="380"/>
      <c r="I6" s="380"/>
      <c r="J6" s="380"/>
      <c r="K6" s="380"/>
      <c r="L6" s="380"/>
      <c r="M6" s="380"/>
      <c r="N6" s="380"/>
    </row>
    <row r="7" spans="2:14" x14ac:dyDescent="0.25">
      <c r="B7" s="434"/>
      <c r="C7" s="179"/>
      <c r="D7" s="179"/>
      <c r="E7" s="108" t="s">
        <v>266</v>
      </c>
      <c r="F7" s="112"/>
      <c r="G7" s="110" t="s">
        <v>267</v>
      </c>
      <c r="H7" s="57"/>
      <c r="I7" s="57"/>
      <c r="J7" s="57"/>
      <c r="K7" s="57"/>
      <c r="L7" s="179"/>
      <c r="M7" s="179"/>
      <c r="N7" s="179"/>
    </row>
    <row r="8" spans="2:14" s="332" customFormat="1" ht="12.75" x14ac:dyDescent="0.2">
      <c r="B8" s="211"/>
      <c r="C8" s="212">
        <v>2</v>
      </c>
      <c r="D8" s="340"/>
      <c r="E8" s="407" t="s">
        <v>268</v>
      </c>
      <c r="F8" s="435"/>
      <c r="G8" s="435"/>
      <c r="H8" s="380">
        <f>H9+H12</f>
        <v>36393.18</v>
      </c>
      <c r="I8" s="380">
        <f>SUM(I9+I12)</f>
        <v>40830.81</v>
      </c>
      <c r="J8" s="380">
        <f>SUM(J9+J12)</f>
        <v>41100</v>
      </c>
      <c r="K8" s="380">
        <f>SUM(K9+K12)</f>
        <v>41100</v>
      </c>
      <c r="L8" s="380">
        <f t="shared" ref="L8:M8" si="2">SUM(L9+L12)</f>
        <v>14800</v>
      </c>
      <c r="M8" s="380">
        <f t="shared" si="2"/>
        <v>15800</v>
      </c>
      <c r="N8" s="380">
        <f t="shared" ref="N8" si="3">SUM(N9+N12)</f>
        <v>16700</v>
      </c>
    </row>
    <row r="9" spans="2:14" s="6" customFormat="1" x14ac:dyDescent="0.25">
      <c r="B9" s="436"/>
      <c r="C9" s="437"/>
      <c r="D9" s="437"/>
      <c r="E9" s="74" t="s">
        <v>269</v>
      </c>
      <c r="F9" s="70">
        <v>630</v>
      </c>
      <c r="G9" s="101" t="s">
        <v>19</v>
      </c>
      <c r="H9" s="48">
        <f>SUM(H10:H11)</f>
        <v>34393.18</v>
      </c>
      <c r="I9" s="48">
        <f>SUM(I10:I11)</f>
        <v>38830.81</v>
      </c>
      <c r="J9" s="48">
        <f>SUM(J10:J11)</f>
        <v>39100</v>
      </c>
      <c r="K9" s="48">
        <f>SUM(K10:K11)</f>
        <v>39100</v>
      </c>
      <c r="L9" s="48">
        <f t="shared" ref="L9:M9" si="4">SUM(L10:L11)</f>
        <v>13000</v>
      </c>
      <c r="M9" s="48">
        <f t="shared" si="4"/>
        <v>13800</v>
      </c>
      <c r="N9" s="48">
        <f t="shared" ref="N9" si="5">SUM(N10:N11)</f>
        <v>14400</v>
      </c>
    </row>
    <row r="10" spans="2:14" s="6" customFormat="1" ht="26.25" x14ac:dyDescent="0.25">
      <c r="B10" s="436"/>
      <c r="C10" s="437"/>
      <c r="D10" s="437"/>
      <c r="E10" s="74" t="s">
        <v>269</v>
      </c>
      <c r="F10" s="109">
        <v>633</v>
      </c>
      <c r="G10" s="110" t="s">
        <v>103</v>
      </c>
      <c r="H10" s="49">
        <v>3571.78</v>
      </c>
      <c r="I10" s="73">
        <v>3785.81</v>
      </c>
      <c r="J10" s="73">
        <v>3800</v>
      </c>
      <c r="K10" s="73">
        <v>3800</v>
      </c>
      <c r="L10" s="73">
        <v>2500</v>
      </c>
      <c r="M10" s="73">
        <v>3000</v>
      </c>
      <c r="N10" s="73">
        <v>3600</v>
      </c>
    </row>
    <row r="11" spans="2:14" s="6" customFormat="1" ht="26.25" x14ac:dyDescent="0.25">
      <c r="B11" s="436"/>
      <c r="C11" s="437"/>
      <c r="D11" s="437"/>
      <c r="E11" s="74" t="s">
        <v>269</v>
      </c>
      <c r="F11" s="109">
        <v>637</v>
      </c>
      <c r="G11" s="110" t="s">
        <v>104</v>
      </c>
      <c r="H11" s="49">
        <v>30821.4</v>
      </c>
      <c r="I11" s="73">
        <v>35045</v>
      </c>
      <c r="J11" s="73">
        <v>35300</v>
      </c>
      <c r="K11" s="73">
        <v>35300</v>
      </c>
      <c r="L11" s="73">
        <v>10500</v>
      </c>
      <c r="M11" s="73">
        <v>10800</v>
      </c>
      <c r="N11" s="73">
        <v>10800</v>
      </c>
    </row>
    <row r="12" spans="2:14" s="6" customFormat="1" x14ac:dyDescent="0.25">
      <c r="B12" s="436"/>
      <c r="C12" s="437"/>
      <c r="D12" s="437"/>
      <c r="E12" s="74" t="s">
        <v>269</v>
      </c>
      <c r="F12" s="70">
        <v>640</v>
      </c>
      <c r="G12" s="106" t="s">
        <v>62</v>
      </c>
      <c r="H12" s="48">
        <f>H13</f>
        <v>2000</v>
      </c>
      <c r="I12" s="48">
        <f>SUM(I13)</f>
        <v>2000</v>
      </c>
      <c r="J12" s="48">
        <f>SUM(J13)</f>
        <v>2000</v>
      </c>
      <c r="K12" s="48">
        <f>SUM(K13)</f>
        <v>2000</v>
      </c>
      <c r="L12" s="48">
        <f>L13</f>
        <v>1800</v>
      </c>
      <c r="M12" s="48">
        <f>M13</f>
        <v>2000</v>
      </c>
      <c r="N12" s="48">
        <f>N13</f>
        <v>2300</v>
      </c>
    </row>
    <row r="13" spans="2:14" s="6" customFormat="1" ht="39" x14ac:dyDescent="0.25">
      <c r="B13" s="436"/>
      <c r="C13" s="437"/>
      <c r="D13" s="437"/>
      <c r="E13" s="74" t="s">
        <v>269</v>
      </c>
      <c r="F13" s="112">
        <v>642</v>
      </c>
      <c r="G13" s="110" t="s">
        <v>270</v>
      </c>
      <c r="H13" s="49">
        <v>2000</v>
      </c>
      <c r="I13" s="73">
        <v>2000</v>
      </c>
      <c r="J13" s="73">
        <v>2000</v>
      </c>
      <c r="K13" s="73">
        <v>2000</v>
      </c>
      <c r="L13" s="73">
        <v>1800</v>
      </c>
      <c r="M13" s="73">
        <v>2000</v>
      </c>
      <c r="N13" s="73">
        <v>2300</v>
      </c>
    </row>
    <row r="14" spans="2:14" s="332" customFormat="1" ht="14.25" x14ac:dyDescent="0.2">
      <c r="B14" s="433"/>
      <c r="C14" s="212">
        <v>3</v>
      </c>
      <c r="D14" s="252"/>
      <c r="E14" s="407" t="s">
        <v>271</v>
      </c>
      <c r="F14" s="435"/>
      <c r="G14" s="435"/>
      <c r="H14" s="380">
        <f>H15+H17</f>
        <v>3656.3</v>
      </c>
      <c r="I14" s="380">
        <f>I15+I17</f>
        <v>9622.61</v>
      </c>
      <c r="J14" s="380">
        <f>J15+J17</f>
        <v>4588.32</v>
      </c>
      <c r="K14" s="380">
        <f>K15+K17</f>
        <v>4588.32</v>
      </c>
      <c r="L14" s="380">
        <f t="shared" ref="L14:M14" si="6">L15+L17</f>
        <v>4100</v>
      </c>
      <c r="M14" s="380">
        <f t="shared" si="6"/>
        <v>3500</v>
      </c>
      <c r="N14" s="380">
        <f t="shared" ref="N14" si="7">N15+N17</f>
        <v>2800</v>
      </c>
    </row>
    <row r="15" spans="2:14" s="6" customFormat="1" x14ac:dyDescent="0.25">
      <c r="B15" s="438"/>
      <c r="C15" s="439"/>
      <c r="D15" s="440">
        <v>1</v>
      </c>
      <c r="E15" s="441" t="s">
        <v>272</v>
      </c>
      <c r="F15" s="140"/>
      <c r="G15" s="140"/>
      <c r="H15" s="442">
        <f>SUM(H16)</f>
        <v>94.08</v>
      </c>
      <c r="I15" s="442">
        <f>SUM(I16)</f>
        <v>117.6</v>
      </c>
      <c r="J15" s="442">
        <f>SUM(J16)</f>
        <v>0</v>
      </c>
      <c r="K15" s="442">
        <f>SUM(K16)</f>
        <v>0</v>
      </c>
      <c r="L15" s="442">
        <f t="shared" ref="L15:N15" si="8">SUM(L16)</f>
        <v>0</v>
      </c>
      <c r="M15" s="442">
        <f t="shared" si="8"/>
        <v>0</v>
      </c>
      <c r="N15" s="442">
        <f t="shared" si="8"/>
        <v>0</v>
      </c>
    </row>
    <row r="16" spans="2:14" s="6" customFormat="1" x14ac:dyDescent="0.25">
      <c r="B16" s="436"/>
      <c r="C16" s="437"/>
      <c r="D16" s="437"/>
      <c r="E16" s="74" t="s">
        <v>273</v>
      </c>
      <c r="F16" s="109">
        <v>640</v>
      </c>
      <c r="G16" s="74" t="s">
        <v>62</v>
      </c>
      <c r="H16" s="49">
        <v>94.08</v>
      </c>
      <c r="I16" s="49">
        <v>117.6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</row>
    <row r="17" spans="2:14" s="6" customFormat="1" x14ac:dyDescent="0.25">
      <c r="B17" s="438"/>
      <c r="C17" s="439"/>
      <c r="D17" s="443">
        <v>2</v>
      </c>
      <c r="E17" s="441" t="s">
        <v>274</v>
      </c>
      <c r="F17" s="140"/>
      <c r="G17" s="140"/>
      <c r="H17" s="444">
        <f>SUM(H18:H21)</f>
        <v>3562.2200000000003</v>
      </c>
      <c r="I17" s="444">
        <f>SUM(I18:I21)</f>
        <v>9505.01</v>
      </c>
      <c r="J17" s="444">
        <f>SUM(J18:J21)</f>
        <v>4588.32</v>
      </c>
      <c r="K17" s="444">
        <f>SUM(K18:K21)</f>
        <v>4588.32</v>
      </c>
      <c r="L17" s="444">
        <f t="shared" ref="L17:M17" si="9">SUM(L18:L21)</f>
        <v>4100</v>
      </c>
      <c r="M17" s="444">
        <f t="shared" si="9"/>
        <v>3500</v>
      </c>
      <c r="N17" s="444">
        <f t="shared" ref="N17" si="10">SUM(N18:N21)</f>
        <v>2800</v>
      </c>
    </row>
    <row r="18" spans="2:14" s="6" customFormat="1" ht="26.25" x14ac:dyDescent="0.25">
      <c r="B18" s="436"/>
      <c r="C18" s="437"/>
      <c r="D18" s="437"/>
      <c r="E18" s="74" t="s">
        <v>275</v>
      </c>
      <c r="F18" s="109">
        <v>610</v>
      </c>
      <c r="G18" s="110" t="s">
        <v>3</v>
      </c>
      <c r="H18" s="49">
        <v>2672.73</v>
      </c>
      <c r="I18" s="49">
        <v>7043.49</v>
      </c>
      <c r="J18" s="49">
        <v>3400</v>
      </c>
      <c r="K18" s="49">
        <v>3400</v>
      </c>
      <c r="L18" s="49">
        <v>3000</v>
      </c>
      <c r="M18" s="49">
        <v>2500</v>
      </c>
      <c r="N18" s="49">
        <v>2000</v>
      </c>
    </row>
    <row r="19" spans="2:14" ht="26.25" x14ac:dyDescent="0.25">
      <c r="B19" s="338"/>
      <c r="C19" s="179"/>
      <c r="D19" s="179"/>
      <c r="E19" s="74" t="s">
        <v>275</v>
      </c>
      <c r="F19" s="112">
        <v>620</v>
      </c>
      <c r="G19" s="110" t="s">
        <v>8</v>
      </c>
      <c r="H19" s="57">
        <v>889.49</v>
      </c>
      <c r="I19" s="49">
        <v>2461.52</v>
      </c>
      <c r="J19" s="49">
        <v>1188.32</v>
      </c>
      <c r="K19" s="49">
        <v>1188.32</v>
      </c>
      <c r="L19" s="49">
        <v>1100</v>
      </c>
      <c r="M19" s="49">
        <v>1000</v>
      </c>
      <c r="N19" s="49">
        <v>800</v>
      </c>
    </row>
    <row r="20" spans="2:14" x14ac:dyDescent="0.25">
      <c r="B20" s="338"/>
      <c r="C20" s="179"/>
      <c r="D20" s="179"/>
      <c r="E20" s="74" t="s">
        <v>275</v>
      </c>
      <c r="F20" s="155">
        <v>642</v>
      </c>
      <c r="G20" s="75" t="s">
        <v>62</v>
      </c>
      <c r="H20" s="57"/>
      <c r="I20" s="49"/>
      <c r="J20" s="49"/>
      <c r="K20" s="49"/>
      <c r="L20" s="179"/>
      <c r="M20" s="179"/>
      <c r="N20" s="179"/>
    </row>
    <row r="21" spans="2:14" x14ac:dyDescent="0.25">
      <c r="B21" s="445"/>
      <c r="C21" s="446"/>
      <c r="D21" s="446"/>
      <c r="E21" s="447" t="s">
        <v>275</v>
      </c>
      <c r="F21" s="448">
        <v>630</v>
      </c>
      <c r="G21" s="449" t="s">
        <v>53</v>
      </c>
      <c r="H21" s="57"/>
      <c r="I21" s="49"/>
      <c r="J21" s="49"/>
      <c r="K21" s="49"/>
      <c r="L21" s="179"/>
      <c r="M21" s="179"/>
      <c r="N21" s="179"/>
    </row>
    <row r="22" spans="2:14" x14ac:dyDescent="0.25">
      <c r="B22" s="450"/>
      <c r="C22" s="7"/>
      <c r="D22" s="7"/>
      <c r="E22" s="7"/>
      <c r="F22" s="7"/>
      <c r="G22" s="7"/>
      <c r="H22" s="57"/>
      <c r="I22"/>
    </row>
    <row r="23" spans="2:14" x14ac:dyDescent="0.25">
      <c r="B23" s="956" t="s">
        <v>106</v>
      </c>
      <c r="C23" s="957"/>
      <c r="D23" s="957"/>
      <c r="E23" s="957"/>
      <c r="F23" s="957"/>
      <c r="G23" s="958"/>
      <c r="H23" s="54"/>
      <c r="I23" s="54"/>
      <c r="J23" s="54"/>
      <c r="K23" s="54"/>
      <c r="L23" s="54"/>
      <c r="M23" s="54"/>
      <c r="N23" s="54"/>
    </row>
    <row r="24" spans="2:14" ht="33.75" x14ac:dyDescent="0.25">
      <c r="B24" s="209" t="s">
        <v>193</v>
      </c>
      <c r="C24" s="207" t="s">
        <v>219</v>
      </c>
      <c r="D24" s="208" t="s">
        <v>195</v>
      </c>
      <c r="E24" s="208" t="s">
        <v>196</v>
      </c>
      <c r="F24" s="208" t="s">
        <v>220</v>
      </c>
      <c r="G24" s="209" t="s">
        <v>198</v>
      </c>
      <c r="H24" s="294"/>
      <c r="I24" s="294"/>
      <c r="J24" s="294"/>
      <c r="K24" s="294"/>
      <c r="L24" s="294"/>
      <c r="M24" s="294"/>
      <c r="N24" s="294"/>
    </row>
    <row r="25" spans="2:14" x14ac:dyDescent="0.25">
      <c r="H25" s="57"/>
      <c r="I25"/>
    </row>
    <row r="26" spans="2:14" ht="15.75" x14ac:dyDescent="0.25">
      <c r="B26" s="959" t="s">
        <v>217</v>
      </c>
      <c r="C26" s="960"/>
      <c r="D26" s="960"/>
      <c r="E26" s="960"/>
      <c r="F26" s="960"/>
      <c r="G26" s="961"/>
      <c r="H26" s="668">
        <f>H5+H24</f>
        <v>40049.480000000003</v>
      </c>
      <c r="I26" s="213">
        <f t="shared" ref="I26:J26" si="11">I5+I24</f>
        <v>50453.42</v>
      </c>
      <c r="J26" s="213">
        <f t="shared" si="11"/>
        <v>45688.32</v>
      </c>
      <c r="K26" s="213">
        <f t="shared" ref="K26" si="12">K5+K24</f>
        <v>45688.32</v>
      </c>
      <c r="L26" s="213">
        <f t="shared" ref="L26:M26" si="13">L5+L24</f>
        <v>18900</v>
      </c>
      <c r="M26" s="213">
        <f t="shared" si="13"/>
        <v>19300</v>
      </c>
      <c r="N26" s="213">
        <f t="shared" ref="N26" si="14">N5+N24</f>
        <v>19500</v>
      </c>
    </row>
  </sheetData>
  <mergeCells count="3">
    <mergeCell ref="B4:G4"/>
    <mergeCell ref="B23:G23"/>
    <mergeCell ref="B26:G26"/>
  </mergeCells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0" sqref="K10"/>
    </sheetView>
  </sheetViews>
  <sheetFormatPr defaultRowHeight="15" x14ac:dyDescent="0.25"/>
  <sheetData/>
  <pageMargins left="0" right="0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0"/>
  <sheetViews>
    <sheetView topLeftCell="A77" workbookViewId="0">
      <selection activeCell="J83" sqref="J83"/>
    </sheetView>
  </sheetViews>
  <sheetFormatPr defaultRowHeight="15" x14ac:dyDescent="0.25"/>
  <cols>
    <col min="1" max="1" width="7.140625" customWidth="1"/>
    <col min="2" max="2" width="7.7109375" customWidth="1"/>
    <col min="3" max="3" width="41.7109375" style="153" customWidth="1"/>
    <col min="4" max="4" width="13.7109375" customWidth="1"/>
    <col min="5" max="5" width="13.28515625" style="153" customWidth="1"/>
    <col min="6" max="6" width="13" style="153" customWidth="1"/>
    <col min="7" max="7" width="13.28515625" style="153" customWidth="1"/>
    <col min="8" max="8" width="13.28515625" style="498" customWidth="1"/>
    <col min="9" max="9" width="13" style="498" customWidth="1"/>
    <col min="10" max="10" width="13.7109375" bestFit="1" customWidth="1"/>
    <col min="11" max="11" width="10" bestFit="1" customWidth="1"/>
    <col min="14" max="14" width="10" bestFit="1" customWidth="1"/>
    <col min="254" max="255" width="7.140625" customWidth="1"/>
    <col min="256" max="256" width="25" customWidth="1"/>
    <col min="257" max="257" width="11" customWidth="1"/>
    <col min="258" max="258" width="12.5703125" customWidth="1"/>
    <col min="259" max="260" width="13" customWidth="1"/>
    <col min="261" max="261" width="20.85546875" customWidth="1"/>
    <col min="264" max="264" width="12.42578125" customWidth="1"/>
    <col min="510" max="511" width="7.140625" customWidth="1"/>
    <col min="512" max="512" width="25" customWidth="1"/>
    <col min="513" max="513" width="11" customWidth="1"/>
    <col min="514" max="514" width="12.5703125" customWidth="1"/>
    <col min="515" max="516" width="13" customWidth="1"/>
    <col min="517" max="517" width="20.85546875" customWidth="1"/>
    <col min="520" max="520" width="12.42578125" customWidth="1"/>
    <col min="766" max="767" width="7.140625" customWidth="1"/>
    <col min="768" max="768" width="25" customWidth="1"/>
    <col min="769" max="769" width="11" customWidth="1"/>
    <col min="770" max="770" width="12.5703125" customWidth="1"/>
    <col min="771" max="772" width="13" customWidth="1"/>
    <col min="773" max="773" width="20.85546875" customWidth="1"/>
    <col min="776" max="776" width="12.42578125" customWidth="1"/>
    <col min="1022" max="1023" width="7.140625" customWidth="1"/>
    <col min="1024" max="1024" width="25" customWidth="1"/>
    <col min="1025" max="1025" width="11" customWidth="1"/>
    <col min="1026" max="1026" width="12.5703125" customWidth="1"/>
    <col min="1027" max="1028" width="13" customWidth="1"/>
    <col min="1029" max="1029" width="20.85546875" customWidth="1"/>
    <col min="1032" max="1032" width="12.42578125" customWidth="1"/>
    <col min="1278" max="1279" width="7.140625" customWidth="1"/>
    <col min="1280" max="1280" width="25" customWidth="1"/>
    <col min="1281" max="1281" width="11" customWidth="1"/>
    <col min="1282" max="1282" width="12.5703125" customWidth="1"/>
    <col min="1283" max="1284" width="13" customWidth="1"/>
    <col min="1285" max="1285" width="20.85546875" customWidth="1"/>
    <col min="1288" max="1288" width="12.42578125" customWidth="1"/>
    <col min="1534" max="1535" width="7.140625" customWidth="1"/>
    <col min="1536" max="1536" width="25" customWidth="1"/>
    <col min="1537" max="1537" width="11" customWidth="1"/>
    <col min="1538" max="1538" width="12.5703125" customWidth="1"/>
    <col min="1539" max="1540" width="13" customWidth="1"/>
    <col min="1541" max="1541" width="20.85546875" customWidth="1"/>
    <col min="1544" max="1544" width="12.42578125" customWidth="1"/>
    <col min="1790" max="1791" width="7.140625" customWidth="1"/>
    <col min="1792" max="1792" width="25" customWidth="1"/>
    <col min="1793" max="1793" width="11" customWidth="1"/>
    <col min="1794" max="1794" width="12.5703125" customWidth="1"/>
    <col min="1795" max="1796" width="13" customWidth="1"/>
    <col min="1797" max="1797" width="20.85546875" customWidth="1"/>
    <col min="1800" max="1800" width="12.42578125" customWidth="1"/>
    <col min="2046" max="2047" width="7.140625" customWidth="1"/>
    <col min="2048" max="2048" width="25" customWidth="1"/>
    <col min="2049" max="2049" width="11" customWidth="1"/>
    <col min="2050" max="2050" width="12.5703125" customWidth="1"/>
    <col min="2051" max="2052" width="13" customWidth="1"/>
    <col min="2053" max="2053" width="20.85546875" customWidth="1"/>
    <col min="2056" max="2056" width="12.42578125" customWidth="1"/>
    <col min="2302" max="2303" width="7.140625" customWidth="1"/>
    <col min="2304" max="2304" width="25" customWidth="1"/>
    <col min="2305" max="2305" width="11" customWidth="1"/>
    <col min="2306" max="2306" width="12.5703125" customWidth="1"/>
    <col min="2307" max="2308" width="13" customWidth="1"/>
    <col min="2309" max="2309" width="20.85546875" customWidth="1"/>
    <col min="2312" max="2312" width="12.42578125" customWidth="1"/>
    <col min="2558" max="2559" width="7.140625" customWidth="1"/>
    <col min="2560" max="2560" width="25" customWidth="1"/>
    <col min="2561" max="2561" width="11" customWidth="1"/>
    <col min="2562" max="2562" width="12.5703125" customWidth="1"/>
    <col min="2563" max="2564" width="13" customWidth="1"/>
    <col min="2565" max="2565" width="20.85546875" customWidth="1"/>
    <col min="2568" max="2568" width="12.42578125" customWidth="1"/>
    <col min="2814" max="2815" width="7.140625" customWidth="1"/>
    <col min="2816" max="2816" width="25" customWidth="1"/>
    <col min="2817" max="2817" width="11" customWidth="1"/>
    <col min="2818" max="2818" width="12.5703125" customWidth="1"/>
    <col min="2819" max="2820" width="13" customWidth="1"/>
    <col min="2821" max="2821" width="20.85546875" customWidth="1"/>
    <col min="2824" max="2824" width="12.42578125" customWidth="1"/>
    <col min="3070" max="3071" width="7.140625" customWidth="1"/>
    <col min="3072" max="3072" width="25" customWidth="1"/>
    <col min="3073" max="3073" width="11" customWidth="1"/>
    <col min="3074" max="3074" width="12.5703125" customWidth="1"/>
    <col min="3075" max="3076" width="13" customWidth="1"/>
    <col min="3077" max="3077" width="20.85546875" customWidth="1"/>
    <col min="3080" max="3080" width="12.42578125" customWidth="1"/>
    <col min="3326" max="3327" width="7.140625" customWidth="1"/>
    <col min="3328" max="3328" width="25" customWidth="1"/>
    <col min="3329" max="3329" width="11" customWidth="1"/>
    <col min="3330" max="3330" width="12.5703125" customWidth="1"/>
    <col min="3331" max="3332" width="13" customWidth="1"/>
    <col min="3333" max="3333" width="20.85546875" customWidth="1"/>
    <col min="3336" max="3336" width="12.42578125" customWidth="1"/>
    <col min="3582" max="3583" width="7.140625" customWidth="1"/>
    <col min="3584" max="3584" width="25" customWidth="1"/>
    <col min="3585" max="3585" width="11" customWidth="1"/>
    <col min="3586" max="3586" width="12.5703125" customWidth="1"/>
    <col min="3587" max="3588" width="13" customWidth="1"/>
    <col min="3589" max="3589" width="20.85546875" customWidth="1"/>
    <col min="3592" max="3592" width="12.42578125" customWidth="1"/>
    <col min="3838" max="3839" width="7.140625" customWidth="1"/>
    <col min="3840" max="3840" width="25" customWidth="1"/>
    <col min="3841" max="3841" width="11" customWidth="1"/>
    <col min="3842" max="3842" width="12.5703125" customWidth="1"/>
    <col min="3843" max="3844" width="13" customWidth="1"/>
    <col min="3845" max="3845" width="20.85546875" customWidth="1"/>
    <col min="3848" max="3848" width="12.42578125" customWidth="1"/>
    <col min="4094" max="4095" width="7.140625" customWidth="1"/>
    <col min="4096" max="4096" width="25" customWidth="1"/>
    <col min="4097" max="4097" width="11" customWidth="1"/>
    <col min="4098" max="4098" width="12.5703125" customWidth="1"/>
    <col min="4099" max="4100" width="13" customWidth="1"/>
    <col min="4101" max="4101" width="20.85546875" customWidth="1"/>
    <col min="4104" max="4104" width="12.42578125" customWidth="1"/>
    <col min="4350" max="4351" width="7.140625" customWidth="1"/>
    <col min="4352" max="4352" width="25" customWidth="1"/>
    <col min="4353" max="4353" width="11" customWidth="1"/>
    <col min="4354" max="4354" width="12.5703125" customWidth="1"/>
    <col min="4355" max="4356" width="13" customWidth="1"/>
    <col min="4357" max="4357" width="20.85546875" customWidth="1"/>
    <col min="4360" max="4360" width="12.42578125" customWidth="1"/>
    <col min="4606" max="4607" width="7.140625" customWidth="1"/>
    <col min="4608" max="4608" width="25" customWidth="1"/>
    <col min="4609" max="4609" width="11" customWidth="1"/>
    <col min="4610" max="4610" width="12.5703125" customWidth="1"/>
    <col min="4611" max="4612" width="13" customWidth="1"/>
    <col min="4613" max="4613" width="20.85546875" customWidth="1"/>
    <col min="4616" max="4616" width="12.42578125" customWidth="1"/>
    <col min="4862" max="4863" width="7.140625" customWidth="1"/>
    <col min="4864" max="4864" width="25" customWidth="1"/>
    <col min="4865" max="4865" width="11" customWidth="1"/>
    <col min="4866" max="4866" width="12.5703125" customWidth="1"/>
    <col min="4867" max="4868" width="13" customWidth="1"/>
    <col min="4869" max="4869" width="20.85546875" customWidth="1"/>
    <col min="4872" max="4872" width="12.42578125" customWidth="1"/>
    <col min="5118" max="5119" width="7.140625" customWidth="1"/>
    <col min="5120" max="5120" width="25" customWidth="1"/>
    <col min="5121" max="5121" width="11" customWidth="1"/>
    <col min="5122" max="5122" width="12.5703125" customWidth="1"/>
    <col min="5123" max="5124" width="13" customWidth="1"/>
    <col min="5125" max="5125" width="20.85546875" customWidth="1"/>
    <col min="5128" max="5128" width="12.42578125" customWidth="1"/>
    <col min="5374" max="5375" width="7.140625" customWidth="1"/>
    <col min="5376" max="5376" width="25" customWidth="1"/>
    <col min="5377" max="5377" width="11" customWidth="1"/>
    <col min="5378" max="5378" width="12.5703125" customWidth="1"/>
    <col min="5379" max="5380" width="13" customWidth="1"/>
    <col min="5381" max="5381" width="20.85546875" customWidth="1"/>
    <col min="5384" max="5384" width="12.42578125" customWidth="1"/>
    <col min="5630" max="5631" width="7.140625" customWidth="1"/>
    <col min="5632" max="5632" width="25" customWidth="1"/>
    <col min="5633" max="5633" width="11" customWidth="1"/>
    <col min="5634" max="5634" width="12.5703125" customWidth="1"/>
    <col min="5635" max="5636" width="13" customWidth="1"/>
    <col min="5637" max="5637" width="20.85546875" customWidth="1"/>
    <col min="5640" max="5640" width="12.42578125" customWidth="1"/>
    <col min="5886" max="5887" width="7.140625" customWidth="1"/>
    <col min="5888" max="5888" width="25" customWidth="1"/>
    <col min="5889" max="5889" width="11" customWidth="1"/>
    <col min="5890" max="5890" width="12.5703125" customWidth="1"/>
    <col min="5891" max="5892" width="13" customWidth="1"/>
    <col min="5893" max="5893" width="20.85546875" customWidth="1"/>
    <col min="5896" max="5896" width="12.42578125" customWidth="1"/>
    <col min="6142" max="6143" width="7.140625" customWidth="1"/>
    <col min="6144" max="6144" width="25" customWidth="1"/>
    <col min="6145" max="6145" width="11" customWidth="1"/>
    <col min="6146" max="6146" width="12.5703125" customWidth="1"/>
    <col min="6147" max="6148" width="13" customWidth="1"/>
    <col min="6149" max="6149" width="20.85546875" customWidth="1"/>
    <col min="6152" max="6152" width="12.42578125" customWidth="1"/>
    <col min="6398" max="6399" width="7.140625" customWidth="1"/>
    <col min="6400" max="6400" width="25" customWidth="1"/>
    <col min="6401" max="6401" width="11" customWidth="1"/>
    <col min="6402" max="6402" width="12.5703125" customWidth="1"/>
    <col min="6403" max="6404" width="13" customWidth="1"/>
    <col min="6405" max="6405" width="20.85546875" customWidth="1"/>
    <col min="6408" max="6408" width="12.42578125" customWidth="1"/>
    <col min="6654" max="6655" width="7.140625" customWidth="1"/>
    <col min="6656" max="6656" width="25" customWidth="1"/>
    <col min="6657" max="6657" width="11" customWidth="1"/>
    <col min="6658" max="6658" width="12.5703125" customWidth="1"/>
    <col min="6659" max="6660" width="13" customWidth="1"/>
    <col min="6661" max="6661" width="20.85546875" customWidth="1"/>
    <col min="6664" max="6664" width="12.42578125" customWidth="1"/>
    <col min="6910" max="6911" width="7.140625" customWidth="1"/>
    <col min="6912" max="6912" width="25" customWidth="1"/>
    <col min="6913" max="6913" width="11" customWidth="1"/>
    <col min="6914" max="6914" width="12.5703125" customWidth="1"/>
    <col min="6915" max="6916" width="13" customWidth="1"/>
    <col min="6917" max="6917" width="20.85546875" customWidth="1"/>
    <col min="6920" max="6920" width="12.42578125" customWidth="1"/>
    <col min="7166" max="7167" width="7.140625" customWidth="1"/>
    <col min="7168" max="7168" width="25" customWidth="1"/>
    <col min="7169" max="7169" width="11" customWidth="1"/>
    <col min="7170" max="7170" width="12.5703125" customWidth="1"/>
    <col min="7171" max="7172" width="13" customWidth="1"/>
    <col min="7173" max="7173" width="20.85546875" customWidth="1"/>
    <col min="7176" max="7176" width="12.42578125" customWidth="1"/>
    <col min="7422" max="7423" width="7.140625" customWidth="1"/>
    <col min="7424" max="7424" width="25" customWidth="1"/>
    <col min="7425" max="7425" width="11" customWidth="1"/>
    <col min="7426" max="7426" width="12.5703125" customWidth="1"/>
    <col min="7427" max="7428" width="13" customWidth="1"/>
    <col min="7429" max="7429" width="20.85546875" customWidth="1"/>
    <col min="7432" max="7432" width="12.42578125" customWidth="1"/>
    <col min="7678" max="7679" width="7.140625" customWidth="1"/>
    <col min="7680" max="7680" width="25" customWidth="1"/>
    <col min="7681" max="7681" width="11" customWidth="1"/>
    <col min="7682" max="7682" width="12.5703125" customWidth="1"/>
    <col min="7683" max="7684" width="13" customWidth="1"/>
    <col min="7685" max="7685" width="20.85546875" customWidth="1"/>
    <col min="7688" max="7688" width="12.42578125" customWidth="1"/>
    <col min="7934" max="7935" width="7.140625" customWidth="1"/>
    <col min="7936" max="7936" width="25" customWidth="1"/>
    <col min="7937" max="7937" width="11" customWidth="1"/>
    <col min="7938" max="7938" width="12.5703125" customWidth="1"/>
    <col min="7939" max="7940" width="13" customWidth="1"/>
    <col min="7941" max="7941" width="20.85546875" customWidth="1"/>
    <col min="7944" max="7944" width="12.42578125" customWidth="1"/>
    <col min="8190" max="8191" width="7.140625" customWidth="1"/>
    <col min="8192" max="8192" width="25" customWidth="1"/>
    <col min="8193" max="8193" width="11" customWidth="1"/>
    <col min="8194" max="8194" width="12.5703125" customWidth="1"/>
    <col min="8195" max="8196" width="13" customWidth="1"/>
    <col min="8197" max="8197" width="20.85546875" customWidth="1"/>
    <col min="8200" max="8200" width="12.42578125" customWidth="1"/>
    <col min="8446" max="8447" width="7.140625" customWidth="1"/>
    <col min="8448" max="8448" width="25" customWidth="1"/>
    <col min="8449" max="8449" width="11" customWidth="1"/>
    <col min="8450" max="8450" width="12.5703125" customWidth="1"/>
    <col min="8451" max="8452" width="13" customWidth="1"/>
    <col min="8453" max="8453" width="20.85546875" customWidth="1"/>
    <col min="8456" max="8456" width="12.42578125" customWidth="1"/>
    <col min="8702" max="8703" width="7.140625" customWidth="1"/>
    <col min="8704" max="8704" width="25" customWidth="1"/>
    <col min="8705" max="8705" width="11" customWidth="1"/>
    <col min="8706" max="8706" width="12.5703125" customWidth="1"/>
    <col min="8707" max="8708" width="13" customWidth="1"/>
    <col min="8709" max="8709" width="20.85546875" customWidth="1"/>
    <col min="8712" max="8712" width="12.42578125" customWidth="1"/>
    <col min="8958" max="8959" width="7.140625" customWidth="1"/>
    <col min="8960" max="8960" width="25" customWidth="1"/>
    <col min="8961" max="8961" width="11" customWidth="1"/>
    <col min="8962" max="8962" width="12.5703125" customWidth="1"/>
    <col min="8963" max="8964" width="13" customWidth="1"/>
    <col min="8965" max="8965" width="20.85546875" customWidth="1"/>
    <col min="8968" max="8968" width="12.42578125" customWidth="1"/>
    <col min="9214" max="9215" width="7.140625" customWidth="1"/>
    <col min="9216" max="9216" width="25" customWidth="1"/>
    <col min="9217" max="9217" width="11" customWidth="1"/>
    <col min="9218" max="9218" width="12.5703125" customWidth="1"/>
    <col min="9219" max="9220" width="13" customWidth="1"/>
    <col min="9221" max="9221" width="20.85546875" customWidth="1"/>
    <col min="9224" max="9224" width="12.42578125" customWidth="1"/>
    <col min="9470" max="9471" width="7.140625" customWidth="1"/>
    <col min="9472" max="9472" width="25" customWidth="1"/>
    <col min="9473" max="9473" width="11" customWidth="1"/>
    <col min="9474" max="9474" width="12.5703125" customWidth="1"/>
    <col min="9475" max="9476" width="13" customWidth="1"/>
    <col min="9477" max="9477" width="20.85546875" customWidth="1"/>
    <col min="9480" max="9480" width="12.42578125" customWidth="1"/>
    <col min="9726" max="9727" width="7.140625" customWidth="1"/>
    <col min="9728" max="9728" width="25" customWidth="1"/>
    <col min="9729" max="9729" width="11" customWidth="1"/>
    <col min="9730" max="9730" width="12.5703125" customWidth="1"/>
    <col min="9731" max="9732" width="13" customWidth="1"/>
    <col min="9733" max="9733" width="20.85546875" customWidth="1"/>
    <col min="9736" max="9736" width="12.42578125" customWidth="1"/>
    <col min="9982" max="9983" width="7.140625" customWidth="1"/>
    <col min="9984" max="9984" width="25" customWidth="1"/>
    <col min="9985" max="9985" width="11" customWidth="1"/>
    <col min="9986" max="9986" width="12.5703125" customWidth="1"/>
    <col min="9987" max="9988" width="13" customWidth="1"/>
    <col min="9989" max="9989" width="20.85546875" customWidth="1"/>
    <col min="9992" max="9992" width="12.42578125" customWidth="1"/>
    <col min="10238" max="10239" width="7.140625" customWidth="1"/>
    <col min="10240" max="10240" width="25" customWidth="1"/>
    <col min="10241" max="10241" width="11" customWidth="1"/>
    <col min="10242" max="10242" width="12.5703125" customWidth="1"/>
    <col min="10243" max="10244" width="13" customWidth="1"/>
    <col min="10245" max="10245" width="20.85546875" customWidth="1"/>
    <col min="10248" max="10248" width="12.42578125" customWidth="1"/>
    <col min="10494" max="10495" width="7.140625" customWidth="1"/>
    <col min="10496" max="10496" width="25" customWidth="1"/>
    <col min="10497" max="10497" width="11" customWidth="1"/>
    <col min="10498" max="10498" width="12.5703125" customWidth="1"/>
    <col min="10499" max="10500" width="13" customWidth="1"/>
    <col min="10501" max="10501" width="20.85546875" customWidth="1"/>
    <col min="10504" max="10504" width="12.42578125" customWidth="1"/>
    <col min="10750" max="10751" width="7.140625" customWidth="1"/>
    <col min="10752" max="10752" width="25" customWidth="1"/>
    <col min="10753" max="10753" width="11" customWidth="1"/>
    <col min="10754" max="10754" width="12.5703125" customWidth="1"/>
    <col min="10755" max="10756" width="13" customWidth="1"/>
    <col min="10757" max="10757" width="20.85546875" customWidth="1"/>
    <col min="10760" max="10760" width="12.42578125" customWidth="1"/>
    <col min="11006" max="11007" width="7.140625" customWidth="1"/>
    <col min="11008" max="11008" width="25" customWidth="1"/>
    <col min="11009" max="11009" width="11" customWidth="1"/>
    <col min="11010" max="11010" width="12.5703125" customWidth="1"/>
    <col min="11011" max="11012" width="13" customWidth="1"/>
    <col min="11013" max="11013" width="20.85546875" customWidth="1"/>
    <col min="11016" max="11016" width="12.42578125" customWidth="1"/>
    <col min="11262" max="11263" width="7.140625" customWidth="1"/>
    <col min="11264" max="11264" width="25" customWidth="1"/>
    <col min="11265" max="11265" width="11" customWidth="1"/>
    <col min="11266" max="11266" width="12.5703125" customWidth="1"/>
    <col min="11267" max="11268" width="13" customWidth="1"/>
    <col min="11269" max="11269" width="20.85546875" customWidth="1"/>
    <col min="11272" max="11272" width="12.42578125" customWidth="1"/>
    <col min="11518" max="11519" width="7.140625" customWidth="1"/>
    <col min="11520" max="11520" width="25" customWidth="1"/>
    <col min="11521" max="11521" width="11" customWidth="1"/>
    <col min="11522" max="11522" width="12.5703125" customWidth="1"/>
    <col min="11523" max="11524" width="13" customWidth="1"/>
    <col min="11525" max="11525" width="20.85546875" customWidth="1"/>
    <col min="11528" max="11528" width="12.42578125" customWidth="1"/>
    <col min="11774" max="11775" width="7.140625" customWidth="1"/>
    <col min="11776" max="11776" width="25" customWidth="1"/>
    <col min="11777" max="11777" width="11" customWidth="1"/>
    <col min="11778" max="11778" width="12.5703125" customWidth="1"/>
    <col min="11779" max="11780" width="13" customWidth="1"/>
    <col min="11781" max="11781" width="20.85546875" customWidth="1"/>
    <col min="11784" max="11784" width="12.42578125" customWidth="1"/>
    <col min="12030" max="12031" width="7.140625" customWidth="1"/>
    <col min="12032" max="12032" width="25" customWidth="1"/>
    <col min="12033" max="12033" width="11" customWidth="1"/>
    <col min="12034" max="12034" width="12.5703125" customWidth="1"/>
    <col min="12035" max="12036" width="13" customWidth="1"/>
    <col min="12037" max="12037" width="20.85546875" customWidth="1"/>
    <col min="12040" max="12040" width="12.42578125" customWidth="1"/>
    <col min="12286" max="12287" width="7.140625" customWidth="1"/>
    <col min="12288" max="12288" width="25" customWidth="1"/>
    <col min="12289" max="12289" width="11" customWidth="1"/>
    <col min="12290" max="12290" width="12.5703125" customWidth="1"/>
    <col min="12291" max="12292" width="13" customWidth="1"/>
    <col min="12293" max="12293" width="20.85546875" customWidth="1"/>
    <col min="12296" max="12296" width="12.42578125" customWidth="1"/>
    <col min="12542" max="12543" width="7.140625" customWidth="1"/>
    <col min="12544" max="12544" width="25" customWidth="1"/>
    <col min="12545" max="12545" width="11" customWidth="1"/>
    <col min="12546" max="12546" width="12.5703125" customWidth="1"/>
    <col min="12547" max="12548" width="13" customWidth="1"/>
    <col min="12549" max="12549" width="20.85546875" customWidth="1"/>
    <col min="12552" max="12552" width="12.42578125" customWidth="1"/>
    <col min="12798" max="12799" width="7.140625" customWidth="1"/>
    <col min="12800" max="12800" width="25" customWidth="1"/>
    <col min="12801" max="12801" width="11" customWidth="1"/>
    <col min="12802" max="12802" width="12.5703125" customWidth="1"/>
    <col min="12803" max="12804" width="13" customWidth="1"/>
    <col min="12805" max="12805" width="20.85546875" customWidth="1"/>
    <col min="12808" max="12808" width="12.42578125" customWidth="1"/>
    <col min="13054" max="13055" width="7.140625" customWidth="1"/>
    <col min="13056" max="13056" width="25" customWidth="1"/>
    <col min="13057" max="13057" width="11" customWidth="1"/>
    <col min="13058" max="13058" width="12.5703125" customWidth="1"/>
    <col min="13059" max="13060" width="13" customWidth="1"/>
    <col min="13061" max="13061" width="20.85546875" customWidth="1"/>
    <col min="13064" max="13064" width="12.42578125" customWidth="1"/>
    <col min="13310" max="13311" width="7.140625" customWidth="1"/>
    <col min="13312" max="13312" width="25" customWidth="1"/>
    <col min="13313" max="13313" width="11" customWidth="1"/>
    <col min="13314" max="13314" width="12.5703125" customWidth="1"/>
    <col min="13315" max="13316" width="13" customWidth="1"/>
    <col min="13317" max="13317" width="20.85546875" customWidth="1"/>
    <col min="13320" max="13320" width="12.42578125" customWidth="1"/>
    <col min="13566" max="13567" width="7.140625" customWidth="1"/>
    <col min="13568" max="13568" width="25" customWidth="1"/>
    <col min="13569" max="13569" width="11" customWidth="1"/>
    <col min="13570" max="13570" width="12.5703125" customWidth="1"/>
    <col min="13571" max="13572" width="13" customWidth="1"/>
    <col min="13573" max="13573" width="20.85546875" customWidth="1"/>
    <col min="13576" max="13576" width="12.42578125" customWidth="1"/>
    <col min="13822" max="13823" width="7.140625" customWidth="1"/>
    <col min="13824" max="13824" width="25" customWidth="1"/>
    <col min="13825" max="13825" width="11" customWidth="1"/>
    <col min="13826" max="13826" width="12.5703125" customWidth="1"/>
    <col min="13827" max="13828" width="13" customWidth="1"/>
    <col min="13829" max="13829" width="20.85546875" customWidth="1"/>
    <col min="13832" max="13832" width="12.42578125" customWidth="1"/>
    <col min="14078" max="14079" width="7.140625" customWidth="1"/>
    <col min="14080" max="14080" width="25" customWidth="1"/>
    <col min="14081" max="14081" width="11" customWidth="1"/>
    <col min="14082" max="14082" width="12.5703125" customWidth="1"/>
    <col min="14083" max="14084" width="13" customWidth="1"/>
    <col min="14085" max="14085" width="20.85546875" customWidth="1"/>
    <col min="14088" max="14088" width="12.42578125" customWidth="1"/>
    <col min="14334" max="14335" width="7.140625" customWidth="1"/>
    <col min="14336" max="14336" width="25" customWidth="1"/>
    <col min="14337" max="14337" width="11" customWidth="1"/>
    <col min="14338" max="14338" width="12.5703125" customWidth="1"/>
    <col min="14339" max="14340" width="13" customWidth="1"/>
    <col min="14341" max="14341" width="20.85546875" customWidth="1"/>
    <col min="14344" max="14344" width="12.42578125" customWidth="1"/>
    <col min="14590" max="14591" width="7.140625" customWidth="1"/>
    <col min="14592" max="14592" width="25" customWidth="1"/>
    <col min="14593" max="14593" width="11" customWidth="1"/>
    <col min="14594" max="14594" width="12.5703125" customWidth="1"/>
    <col min="14595" max="14596" width="13" customWidth="1"/>
    <col min="14597" max="14597" width="20.85546875" customWidth="1"/>
    <col min="14600" max="14600" width="12.42578125" customWidth="1"/>
    <col min="14846" max="14847" width="7.140625" customWidth="1"/>
    <col min="14848" max="14848" width="25" customWidth="1"/>
    <col min="14849" max="14849" width="11" customWidth="1"/>
    <col min="14850" max="14850" width="12.5703125" customWidth="1"/>
    <col min="14851" max="14852" width="13" customWidth="1"/>
    <col min="14853" max="14853" width="20.85546875" customWidth="1"/>
    <col min="14856" max="14856" width="12.42578125" customWidth="1"/>
    <col min="15102" max="15103" width="7.140625" customWidth="1"/>
    <col min="15104" max="15104" width="25" customWidth="1"/>
    <col min="15105" max="15105" width="11" customWidth="1"/>
    <col min="15106" max="15106" width="12.5703125" customWidth="1"/>
    <col min="15107" max="15108" width="13" customWidth="1"/>
    <col min="15109" max="15109" width="20.85546875" customWidth="1"/>
    <col min="15112" max="15112" width="12.42578125" customWidth="1"/>
    <col min="15358" max="15359" width="7.140625" customWidth="1"/>
    <col min="15360" max="15360" width="25" customWidth="1"/>
    <col min="15361" max="15361" width="11" customWidth="1"/>
    <col min="15362" max="15362" width="12.5703125" customWidth="1"/>
    <col min="15363" max="15364" width="13" customWidth="1"/>
    <col min="15365" max="15365" width="20.85546875" customWidth="1"/>
    <col min="15368" max="15368" width="12.42578125" customWidth="1"/>
    <col min="15614" max="15615" width="7.140625" customWidth="1"/>
    <col min="15616" max="15616" width="25" customWidth="1"/>
    <col min="15617" max="15617" width="11" customWidth="1"/>
    <col min="15618" max="15618" width="12.5703125" customWidth="1"/>
    <col min="15619" max="15620" width="13" customWidth="1"/>
    <col min="15621" max="15621" width="20.85546875" customWidth="1"/>
    <col min="15624" max="15624" width="12.42578125" customWidth="1"/>
    <col min="15870" max="15871" width="7.140625" customWidth="1"/>
    <col min="15872" max="15872" width="25" customWidth="1"/>
    <col min="15873" max="15873" width="11" customWidth="1"/>
    <col min="15874" max="15874" width="12.5703125" customWidth="1"/>
    <col min="15875" max="15876" width="13" customWidth="1"/>
    <col min="15877" max="15877" width="20.85546875" customWidth="1"/>
    <col min="15880" max="15880" width="12.42578125" customWidth="1"/>
    <col min="16126" max="16127" width="7.140625" customWidth="1"/>
    <col min="16128" max="16128" width="25" customWidth="1"/>
    <col min="16129" max="16129" width="11" customWidth="1"/>
    <col min="16130" max="16130" width="12.5703125" customWidth="1"/>
    <col min="16131" max="16132" width="13" customWidth="1"/>
    <col min="16133" max="16133" width="20.85546875" customWidth="1"/>
    <col min="16136" max="16136" width="12.42578125" customWidth="1"/>
  </cols>
  <sheetData>
    <row r="1" spans="1:15" ht="10.5" customHeight="1" x14ac:dyDescent="0.3">
      <c r="A1" s="1"/>
      <c r="B1" s="2"/>
    </row>
    <row r="2" spans="1:15" ht="18" customHeight="1" x14ac:dyDescent="0.3">
      <c r="A2" s="1"/>
      <c r="B2" s="2"/>
      <c r="C2" s="154" t="s">
        <v>375</v>
      </c>
    </row>
    <row r="3" spans="1:15" ht="13.5" customHeight="1" x14ac:dyDescent="0.25">
      <c r="A3" s="5"/>
      <c r="B3" s="2"/>
    </row>
    <row r="4" spans="1:15" ht="42" customHeight="1" x14ac:dyDescent="0.25">
      <c r="A4" s="858" t="s">
        <v>0</v>
      </c>
      <c r="B4" s="859"/>
      <c r="C4" s="860"/>
      <c r="D4" s="46" t="s">
        <v>371</v>
      </c>
      <c r="E4" s="677" t="s">
        <v>392</v>
      </c>
      <c r="F4" s="666" t="s">
        <v>415</v>
      </c>
      <c r="G4" s="666" t="s">
        <v>399</v>
      </c>
      <c r="H4" s="666" t="s">
        <v>372</v>
      </c>
      <c r="I4" s="666" t="s">
        <v>373</v>
      </c>
      <c r="J4" s="666" t="s">
        <v>395</v>
      </c>
      <c r="K4" s="6"/>
      <c r="L4" s="6"/>
      <c r="M4" s="6"/>
      <c r="N4" s="6"/>
      <c r="O4" s="6"/>
    </row>
    <row r="5" spans="1:15" x14ac:dyDescent="0.25">
      <c r="A5" s="861"/>
      <c r="B5" s="862"/>
      <c r="C5" s="863"/>
      <c r="D5" s="687" t="s">
        <v>1</v>
      </c>
      <c r="E5" s="688" t="s">
        <v>1</v>
      </c>
      <c r="F5" s="688" t="s">
        <v>1</v>
      </c>
      <c r="G5" s="688" t="s">
        <v>1</v>
      </c>
      <c r="H5" s="688" t="s">
        <v>1</v>
      </c>
      <c r="I5" s="689" t="s">
        <v>1</v>
      </c>
      <c r="J5" s="689" t="s">
        <v>1</v>
      </c>
      <c r="K5" s="6"/>
      <c r="L5" s="6"/>
      <c r="M5" s="6"/>
      <c r="N5" s="6"/>
      <c r="O5" s="6"/>
    </row>
    <row r="6" spans="1:15" x14ac:dyDescent="0.25">
      <c r="A6" s="141" t="s">
        <v>2</v>
      </c>
      <c r="B6" s="102"/>
      <c r="C6" s="142"/>
      <c r="D6" s="642">
        <f t="shared" ref="D6:J6" si="0">D7+D12+D21+D64</f>
        <v>249401.48</v>
      </c>
      <c r="E6" s="50">
        <f t="shared" si="0"/>
        <v>245723.79</v>
      </c>
      <c r="F6" s="50">
        <f t="shared" si="0"/>
        <v>252668.08000000002</v>
      </c>
      <c r="G6" s="50">
        <f t="shared" si="0"/>
        <v>252668.08000000002</v>
      </c>
      <c r="H6" s="50">
        <f t="shared" si="0"/>
        <v>249507.8</v>
      </c>
      <c r="I6" s="50">
        <f t="shared" si="0"/>
        <v>247070</v>
      </c>
      <c r="J6" s="50">
        <f t="shared" si="0"/>
        <v>247712</v>
      </c>
      <c r="K6" s="6"/>
      <c r="L6" s="6"/>
      <c r="M6" s="6"/>
      <c r="N6" s="6"/>
      <c r="O6" s="6"/>
    </row>
    <row r="7" spans="1:15" s="6" customFormat="1" ht="27.75" customHeight="1" x14ac:dyDescent="0.25">
      <c r="A7" s="108"/>
      <c r="B7" s="70">
        <v>610</v>
      </c>
      <c r="C7" s="101" t="s">
        <v>3</v>
      </c>
      <c r="D7" s="81">
        <f>SUM(D8:D11)</f>
        <v>110769.26000000001</v>
      </c>
      <c r="E7" s="81">
        <f>SUM(E8:E11)</f>
        <v>106207.53</v>
      </c>
      <c r="F7" s="81">
        <f>SUM(F8:F11)</f>
        <v>115288</v>
      </c>
      <c r="G7" s="81">
        <f>SUM(G8:G11)</f>
        <v>115288</v>
      </c>
      <c r="H7" s="81">
        <f t="shared" ref="H7:I7" si="1">SUM(H8:H11)</f>
        <v>121200</v>
      </c>
      <c r="I7" s="81">
        <f t="shared" si="1"/>
        <v>119700</v>
      </c>
      <c r="J7" s="81">
        <f t="shared" ref="J7" si="2">SUM(J8:J11)</f>
        <v>116688</v>
      </c>
      <c r="L7" s="22"/>
    </row>
    <row r="8" spans="1:15" x14ac:dyDescent="0.25">
      <c r="A8" s="111"/>
      <c r="B8" s="61">
        <v>611</v>
      </c>
      <c r="C8" s="110" t="s">
        <v>4</v>
      </c>
      <c r="D8" s="49">
        <v>71335.08</v>
      </c>
      <c r="E8" s="458">
        <v>71152.240000000005</v>
      </c>
      <c r="F8" s="458">
        <v>75900</v>
      </c>
      <c r="G8" s="458">
        <v>75900</v>
      </c>
      <c r="H8" s="458">
        <v>79800</v>
      </c>
      <c r="I8" s="458">
        <v>79000</v>
      </c>
      <c r="J8" s="458">
        <v>78000</v>
      </c>
      <c r="K8" s="6"/>
      <c r="L8" s="22"/>
      <c r="M8" s="6"/>
      <c r="N8" s="6"/>
      <c r="O8" s="6"/>
    </row>
    <row r="9" spans="1:15" x14ac:dyDescent="0.25">
      <c r="A9" s="47"/>
      <c r="B9" s="61">
        <v>612</v>
      </c>
      <c r="C9" s="110" t="s">
        <v>5</v>
      </c>
      <c r="D9" s="49">
        <v>21510.86</v>
      </c>
      <c r="E9" s="458">
        <v>22986.59</v>
      </c>
      <c r="F9" s="458">
        <v>24288</v>
      </c>
      <c r="G9" s="458">
        <v>24288</v>
      </c>
      <c r="H9" s="458">
        <v>26300</v>
      </c>
      <c r="I9" s="458">
        <v>25600</v>
      </c>
      <c r="J9" s="458">
        <v>25888</v>
      </c>
      <c r="K9" s="6"/>
      <c r="L9" s="22"/>
      <c r="M9" s="6"/>
      <c r="N9" s="6"/>
      <c r="O9" s="6"/>
    </row>
    <row r="10" spans="1:15" x14ac:dyDescent="0.25">
      <c r="A10" s="47"/>
      <c r="B10" s="59">
        <v>614</v>
      </c>
      <c r="C10" s="110" t="s">
        <v>6</v>
      </c>
      <c r="D10" s="49">
        <v>17156.82</v>
      </c>
      <c r="E10" s="458">
        <v>11944.7</v>
      </c>
      <c r="F10" s="458">
        <v>14200</v>
      </c>
      <c r="G10" s="458">
        <v>14200</v>
      </c>
      <c r="H10" s="458">
        <v>14200</v>
      </c>
      <c r="I10" s="458">
        <v>14200</v>
      </c>
      <c r="J10" s="458">
        <v>12000</v>
      </c>
      <c r="K10" s="6"/>
      <c r="L10" s="22"/>
      <c r="M10" s="6"/>
      <c r="N10" s="6"/>
      <c r="O10" s="6"/>
    </row>
    <row r="11" spans="1:15" ht="13.5" customHeight="1" x14ac:dyDescent="0.25">
      <c r="A11" s="47"/>
      <c r="B11" s="97">
        <v>616</v>
      </c>
      <c r="C11" s="155" t="s">
        <v>7</v>
      </c>
      <c r="D11" s="49">
        <v>766.5</v>
      </c>
      <c r="E11" s="458">
        <v>124</v>
      </c>
      <c r="F11" s="458">
        <v>900</v>
      </c>
      <c r="G11" s="458">
        <v>900</v>
      </c>
      <c r="H11" s="458">
        <v>900</v>
      </c>
      <c r="I11" s="458">
        <v>900</v>
      </c>
      <c r="J11" s="458">
        <v>800</v>
      </c>
      <c r="K11" s="6"/>
      <c r="L11" s="22"/>
      <c r="M11" s="6"/>
      <c r="N11" s="6"/>
      <c r="O11" s="6"/>
    </row>
    <row r="12" spans="1:15" s="6" customFormat="1" x14ac:dyDescent="0.25">
      <c r="A12" s="74"/>
      <c r="B12" s="112">
        <v>620</v>
      </c>
      <c r="C12" s="101" t="s">
        <v>8</v>
      </c>
      <c r="D12" s="81">
        <f>SUM(D13:D20)</f>
        <v>42319.240000000005</v>
      </c>
      <c r="E12" s="81">
        <f>SUM(E13:E20)</f>
        <v>40262.409999999996</v>
      </c>
      <c r="F12" s="81">
        <f>SUM(F13:F20)</f>
        <v>42800</v>
      </c>
      <c r="G12" s="81">
        <f>SUM(G13:G20)</f>
        <v>42800</v>
      </c>
      <c r="H12" s="81">
        <f t="shared" ref="H12:I12" si="3">SUM(H13:H20)</f>
        <v>44150</v>
      </c>
      <c r="I12" s="81">
        <f t="shared" si="3"/>
        <v>43100</v>
      </c>
      <c r="J12" s="81">
        <f t="shared" ref="J12" si="4">SUM(J13:J20)</f>
        <v>42899</v>
      </c>
    </row>
    <row r="13" spans="1:15" x14ac:dyDescent="0.25">
      <c r="A13" s="47"/>
      <c r="B13" s="61">
        <v>621</v>
      </c>
      <c r="C13" s="110" t="s">
        <v>9</v>
      </c>
      <c r="D13" s="49">
        <v>8900.66</v>
      </c>
      <c r="E13" s="458">
        <v>7930.82</v>
      </c>
      <c r="F13" s="458">
        <v>9800</v>
      </c>
      <c r="G13" s="458">
        <v>9800</v>
      </c>
      <c r="H13" s="458">
        <v>10500</v>
      </c>
      <c r="I13" s="458">
        <v>10000</v>
      </c>
      <c r="J13" s="458">
        <v>10220</v>
      </c>
      <c r="K13" s="6"/>
      <c r="L13" s="6"/>
      <c r="M13" s="6"/>
      <c r="N13" s="6"/>
      <c r="O13" s="6"/>
    </row>
    <row r="14" spans="1:15" x14ac:dyDescent="0.25">
      <c r="A14" s="47"/>
      <c r="B14" s="61">
        <v>623</v>
      </c>
      <c r="C14" s="110" t="s">
        <v>10</v>
      </c>
      <c r="D14" s="49">
        <v>3425.37</v>
      </c>
      <c r="E14" s="458">
        <v>2941.57</v>
      </c>
      <c r="F14" s="458">
        <v>3000</v>
      </c>
      <c r="G14" s="458">
        <v>3000</v>
      </c>
      <c r="H14" s="458">
        <v>3000</v>
      </c>
      <c r="I14" s="458">
        <v>3000</v>
      </c>
      <c r="J14" s="458">
        <v>2999</v>
      </c>
      <c r="K14" s="6"/>
      <c r="L14" s="6"/>
      <c r="M14" s="6"/>
      <c r="N14" s="6"/>
      <c r="O14" s="6"/>
    </row>
    <row r="15" spans="1:15" x14ac:dyDescent="0.25">
      <c r="A15" s="47"/>
      <c r="B15" s="61" t="s">
        <v>11</v>
      </c>
      <c r="C15" s="110" t="s">
        <v>12</v>
      </c>
      <c r="D15" s="49">
        <v>1586.11</v>
      </c>
      <c r="E15" s="458">
        <v>1583.14</v>
      </c>
      <c r="F15" s="458">
        <v>1600</v>
      </c>
      <c r="G15" s="458">
        <v>1600</v>
      </c>
      <c r="H15" s="458">
        <v>1700</v>
      </c>
      <c r="I15" s="458">
        <v>1600</v>
      </c>
      <c r="J15" s="458">
        <v>1590</v>
      </c>
      <c r="K15" s="6"/>
      <c r="L15" s="6"/>
      <c r="M15" s="6"/>
      <c r="N15" s="6"/>
      <c r="O15" s="6"/>
    </row>
    <row r="16" spans="1:15" x14ac:dyDescent="0.25">
      <c r="A16" s="47"/>
      <c r="B16" s="61" t="s">
        <v>13</v>
      </c>
      <c r="C16" s="110" t="s">
        <v>14</v>
      </c>
      <c r="D16" s="49">
        <v>16932.64</v>
      </c>
      <c r="E16" s="458">
        <v>16585.72</v>
      </c>
      <c r="F16" s="458">
        <v>16500</v>
      </c>
      <c r="G16" s="458">
        <v>16500</v>
      </c>
      <c r="H16" s="458">
        <v>16700</v>
      </c>
      <c r="I16" s="458">
        <v>16500</v>
      </c>
      <c r="J16" s="458">
        <v>16600</v>
      </c>
      <c r="K16" s="6"/>
      <c r="L16" s="6"/>
      <c r="M16" s="6"/>
      <c r="N16" s="6"/>
      <c r="O16" s="6"/>
    </row>
    <row r="17" spans="1:15" x14ac:dyDescent="0.25">
      <c r="A17" s="47"/>
      <c r="B17" s="59">
        <v>625003</v>
      </c>
      <c r="C17" s="110" t="s">
        <v>15</v>
      </c>
      <c r="D17" s="49">
        <v>1012.04</v>
      </c>
      <c r="E17" s="458">
        <v>989.84</v>
      </c>
      <c r="F17" s="458">
        <v>1100</v>
      </c>
      <c r="G17" s="458">
        <v>1100</v>
      </c>
      <c r="H17" s="458">
        <v>1200</v>
      </c>
      <c r="I17" s="458">
        <v>1100</v>
      </c>
      <c r="J17" s="458">
        <v>1000</v>
      </c>
      <c r="K17" s="6"/>
      <c r="L17" s="6"/>
      <c r="M17" s="6"/>
      <c r="N17" s="6"/>
      <c r="O17" s="6"/>
    </row>
    <row r="18" spans="1:15" x14ac:dyDescent="0.25">
      <c r="A18" s="47"/>
      <c r="B18" s="59">
        <v>625004</v>
      </c>
      <c r="C18" s="110" t="s">
        <v>16</v>
      </c>
      <c r="D18" s="49">
        <v>3738.87</v>
      </c>
      <c r="E18" s="458">
        <v>3471.35</v>
      </c>
      <c r="F18" s="458">
        <v>3500</v>
      </c>
      <c r="G18" s="458">
        <v>3500</v>
      </c>
      <c r="H18" s="458">
        <v>3600</v>
      </c>
      <c r="I18" s="458">
        <v>3500</v>
      </c>
      <c r="J18" s="458">
        <v>3500</v>
      </c>
      <c r="K18" s="6"/>
      <c r="L18" s="6"/>
      <c r="M18" s="6"/>
      <c r="N18" s="6"/>
      <c r="O18" s="6"/>
    </row>
    <row r="19" spans="1:15" x14ac:dyDescent="0.25">
      <c r="A19" s="47"/>
      <c r="B19" s="59">
        <v>625005</v>
      </c>
      <c r="C19" s="110" t="s">
        <v>17</v>
      </c>
      <c r="D19" s="49">
        <v>978.98</v>
      </c>
      <c r="E19" s="458">
        <v>1130.8399999999999</v>
      </c>
      <c r="F19" s="458">
        <v>1200</v>
      </c>
      <c r="G19" s="458">
        <v>1200</v>
      </c>
      <c r="H19" s="458">
        <v>1300</v>
      </c>
      <c r="I19" s="458">
        <v>1300</v>
      </c>
      <c r="J19" s="458">
        <v>1190</v>
      </c>
      <c r="K19" s="6"/>
      <c r="L19" s="6"/>
      <c r="M19" s="6"/>
      <c r="N19" s="6"/>
      <c r="O19" s="6"/>
    </row>
    <row r="20" spans="1:15" x14ac:dyDescent="0.25">
      <c r="A20" s="47"/>
      <c r="B20" s="59">
        <v>625007</v>
      </c>
      <c r="C20" s="110" t="s">
        <v>18</v>
      </c>
      <c r="D20" s="49">
        <v>5744.57</v>
      </c>
      <c r="E20" s="458">
        <v>5629.13</v>
      </c>
      <c r="F20" s="458">
        <v>6100</v>
      </c>
      <c r="G20" s="458">
        <v>6100</v>
      </c>
      <c r="H20" s="458">
        <v>6150</v>
      </c>
      <c r="I20" s="458">
        <v>6100</v>
      </c>
      <c r="J20" s="458">
        <v>5800</v>
      </c>
      <c r="K20" s="6"/>
      <c r="L20" s="6"/>
      <c r="M20" s="6"/>
      <c r="N20" s="6"/>
      <c r="O20" s="6"/>
    </row>
    <row r="21" spans="1:15" x14ac:dyDescent="0.25">
      <c r="A21" s="74"/>
      <c r="B21" s="143">
        <v>630</v>
      </c>
      <c r="C21" s="106" t="s">
        <v>19</v>
      </c>
      <c r="D21" s="48">
        <f t="shared" ref="D21:I21" si="5">D22+D24+D29+D35+D41+D47+D49</f>
        <v>82458.950000000012</v>
      </c>
      <c r="E21" s="48">
        <f t="shared" si="5"/>
        <v>86100.81</v>
      </c>
      <c r="F21" s="48">
        <f t="shared" si="5"/>
        <v>86249.47</v>
      </c>
      <c r="G21" s="48">
        <f t="shared" si="5"/>
        <v>86249.47</v>
      </c>
      <c r="H21" s="48">
        <f t="shared" si="5"/>
        <v>75217.8</v>
      </c>
      <c r="I21" s="48">
        <f t="shared" si="5"/>
        <v>75860</v>
      </c>
      <c r="J21" s="48">
        <f>J22+J24+J29+J35+J41+J47+J49</f>
        <v>79525</v>
      </c>
      <c r="K21" s="6"/>
      <c r="L21" s="6"/>
      <c r="M21" s="6"/>
      <c r="N21" s="6"/>
      <c r="O21" s="6"/>
    </row>
    <row r="22" spans="1:15" x14ac:dyDescent="0.25">
      <c r="A22" s="74" t="s">
        <v>20</v>
      </c>
      <c r="B22" s="113">
        <v>631</v>
      </c>
      <c r="C22" s="74" t="s">
        <v>21</v>
      </c>
      <c r="D22" s="48">
        <f>SUM(D23)</f>
        <v>937.19</v>
      </c>
      <c r="E22" s="48">
        <f t="shared" ref="E22" si="6">SUM(E23)</f>
        <v>1242.6600000000001</v>
      </c>
      <c r="F22" s="48">
        <f>SUM(F23)</f>
        <v>1300</v>
      </c>
      <c r="G22" s="48">
        <f>SUM(G23)</f>
        <v>1300</v>
      </c>
      <c r="H22" s="48">
        <f t="shared" ref="H22:I22" si="7">SUM(H23)</f>
        <v>1650</v>
      </c>
      <c r="I22" s="48">
        <f t="shared" si="7"/>
        <v>1200</v>
      </c>
      <c r="J22" s="48">
        <f>SUM(J23)</f>
        <v>1220</v>
      </c>
      <c r="K22" s="6"/>
      <c r="L22" s="6"/>
      <c r="M22" s="6"/>
      <c r="N22" s="6"/>
      <c r="O22" s="6"/>
    </row>
    <row r="23" spans="1:15" x14ac:dyDescent="0.25">
      <c r="A23" s="47"/>
      <c r="B23" s="98" t="s">
        <v>22</v>
      </c>
      <c r="C23" s="110" t="s">
        <v>23</v>
      </c>
      <c r="D23" s="49">
        <v>937.19</v>
      </c>
      <c r="E23" s="458">
        <v>1242.6600000000001</v>
      </c>
      <c r="F23" s="458">
        <v>1300</v>
      </c>
      <c r="G23" s="458">
        <v>1300</v>
      </c>
      <c r="H23" s="458">
        <v>1650</v>
      </c>
      <c r="I23" s="458">
        <v>1200</v>
      </c>
      <c r="J23" s="458">
        <v>1220</v>
      </c>
      <c r="K23" s="6"/>
      <c r="L23" s="6"/>
      <c r="M23" s="6"/>
      <c r="N23" s="6"/>
      <c r="O23" s="6"/>
    </row>
    <row r="24" spans="1:15" x14ac:dyDescent="0.25">
      <c r="A24" s="74"/>
      <c r="B24" s="143">
        <v>632</v>
      </c>
      <c r="C24" s="101" t="s">
        <v>24</v>
      </c>
      <c r="D24" s="81">
        <f>SUM(D25:D27)</f>
        <v>21609.31</v>
      </c>
      <c r="E24" s="81">
        <f>SUM(E25:E28)</f>
        <v>24040.32</v>
      </c>
      <c r="F24" s="81">
        <f>SUM(F25:F28)</f>
        <v>21963</v>
      </c>
      <c r="G24" s="81">
        <f>SUM(G25:G28)</f>
        <v>21963</v>
      </c>
      <c r="H24" s="81">
        <f>H25+H26+H27+H28</f>
        <v>24543</v>
      </c>
      <c r="I24" s="81">
        <f>I25+I26+I27+I28</f>
        <v>23660</v>
      </c>
      <c r="J24" s="81">
        <f>J25+J26+J27+J28</f>
        <v>24025</v>
      </c>
      <c r="K24" s="6"/>
      <c r="L24" s="6"/>
      <c r="M24" s="6"/>
      <c r="N24" s="6"/>
      <c r="O24" s="6"/>
    </row>
    <row r="25" spans="1:15" x14ac:dyDescent="0.25">
      <c r="A25" s="47"/>
      <c r="B25" s="99">
        <v>632001</v>
      </c>
      <c r="C25" s="110" t="s">
        <v>25</v>
      </c>
      <c r="D25" s="49">
        <v>18408.13</v>
      </c>
      <c r="E25" s="73">
        <v>21754.799999999999</v>
      </c>
      <c r="F25" s="73">
        <v>19100</v>
      </c>
      <c r="G25" s="73">
        <v>19100</v>
      </c>
      <c r="H25" s="73">
        <v>21300</v>
      </c>
      <c r="I25" s="73">
        <v>20100</v>
      </c>
      <c r="J25" s="73">
        <v>21100</v>
      </c>
      <c r="K25" s="6"/>
      <c r="L25" s="6"/>
      <c r="M25" s="6"/>
      <c r="N25" s="6"/>
      <c r="O25" s="6"/>
    </row>
    <row r="26" spans="1:15" s="6" customFormat="1" x14ac:dyDescent="0.25">
      <c r="A26" s="47"/>
      <c r="B26" s="99">
        <v>632002</v>
      </c>
      <c r="C26" s="110" t="s">
        <v>26</v>
      </c>
      <c r="D26" s="49">
        <v>389.78</v>
      </c>
      <c r="E26" s="73">
        <v>16.95</v>
      </c>
      <c r="F26" s="73">
        <v>410</v>
      </c>
      <c r="G26" s="73">
        <v>410</v>
      </c>
      <c r="H26" s="73">
        <v>450</v>
      </c>
      <c r="I26" s="73">
        <v>410</v>
      </c>
      <c r="J26" s="73">
        <v>200</v>
      </c>
    </row>
    <row r="27" spans="1:15" x14ac:dyDescent="0.25">
      <c r="A27" s="47"/>
      <c r="B27" s="99">
        <v>632003</v>
      </c>
      <c r="C27" s="110" t="s">
        <v>27</v>
      </c>
      <c r="D27" s="49">
        <v>2811.4</v>
      </c>
      <c r="E27" s="49">
        <v>2141.4699999999998</v>
      </c>
      <c r="F27" s="49">
        <v>2300</v>
      </c>
      <c r="G27" s="49">
        <v>2300</v>
      </c>
      <c r="H27" s="73">
        <v>2619</v>
      </c>
      <c r="I27" s="73">
        <v>3000</v>
      </c>
      <c r="J27" s="73">
        <v>2600</v>
      </c>
      <c r="K27" s="6"/>
      <c r="L27" s="6"/>
      <c r="M27" s="6"/>
      <c r="N27" s="6"/>
      <c r="O27" s="6"/>
    </row>
    <row r="28" spans="1:15" x14ac:dyDescent="0.25">
      <c r="A28" s="47"/>
      <c r="B28" s="99">
        <v>632004</v>
      </c>
      <c r="C28" s="110" t="s">
        <v>366</v>
      </c>
      <c r="D28" s="49"/>
      <c r="E28" s="49">
        <v>127.1</v>
      </c>
      <c r="F28" s="49">
        <v>153</v>
      </c>
      <c r="G28" s="49">
        <v>153</v>
      </c>
      <c r="H28" s="49">
        <v>174</v>
      </c>
      <c r="I28" s="49">
        <v>150</v>
      </c>
      <c r="J28" s="49">
        <v>125</v>
      </c>
      <c r="K28" s="6"/>
      <c r="L28" s="6"/>
      <c r="M28" s="6"/>
      <c r="N28" s="6"/>
      <c r="O28" s="6"/>
    </row>
    <row r="29" spans="1:15" x14ac:dyDescent="0.25">
      <c r="A29" s="106"/>
      <c r="B29" s="143">
        <v>633</v>
      </c>
      <c r="C29" s="106" t="s">
        <v>28</v>
      </c>
      <c r="D29" s="48">
        <f t="shared" ref="D29:G29" si="8">SUM(D30:D34)</f>
        <v>12687.58</v>
      </c>
      <c r="E29" s="48">
        <f t="shared" si="8"/>
        <v>13681.480000000001</v>
      </c>
      <c r="F29" s="48">
        <f t="shared" si="8"/>
        <v>13900</v>
      </c>
      <c r="G29" s="48">
        <f t="shared" si="8"/>
        <v>13900</v>
      </c>
      <c r="H29" s="48">
        <f>H30+H31+H32+H33+H34</f>
        <v>13700</v>
      </c>
      <c r="I29" s="48">
        <f>I30+I31+I32+I33+I34</f>
        <v>13440</v>
      </c>
      <c r="J29" s="48">
        <f>J30+J31+J32+J33+J34</f>
        <v>14780</v>
      </c>
      <c r="K29" s="6"/>
      <c r="L29" s="6"/>
      <c r="M29" s="6"/>
      <c r="N29" s="6"/>
      <c r="O29" s="6"/>
    </row>
    <row r="30" spans="1:15" x14ac:dyDescent="0.25">
      <c r="A30" s="47"/>
      <c r="B30" s="99">
        <v>633006</v>
      </c>
      <c r="C30" s="110" t="s">
        <v>30</v>
      </c>
      <c r="D30" s="49">
        <v>8502.4599999999991</v>
      </c>
      <c r="E30" s="73">
        <v>7765.25</v>
      </c>
      <c r="F30" s="73">
        <v>8100</v>
      </c>
      <c r="G30" s="73">
        <v>8100</v>
      </c>
      <c r="H30" s="73">
        <v>9500</v>
      </c>
      <c r="I30" s="73">
        <v>9000</v>
      </c>
      <c r="J30" s="73">
        <v>8900</v>
      </c>
      <c r="K30" s="6"/>
      <c r="L30" s="6"/>
      <c r="M30" s="6"/>
      <c r="N30" s="6"/>
      <c r="O30" s="6"/>
    </row>
    <row r="31" spans="1:15" x14ac:dyDescent="0.25">
      <c r="A31" s="47"/>
      <c r="B31" s="99">
        <v>633005</v>
      </c>
      <c r="C31" s="110" t="s">
        <v>31</v>
      </c>
      <c r="D31" s="49">
        <v>300</v>
      </c>
      <c r="E31" s="73">
        <v>300</v>
      </c>
      <c r="F31" s="73">
        <v>300</v>
      </c>
      <c r="G31" s="73">
        <v>300</v>
      </c>
      <c r="H31" s="73">
        <v>300</v>
      </c>
      <c r="I31" s="73">
        <v>340</v>
      </c>
      <c r="J31" s="73">
        <v>330</v>
      </c>
      <c r="K31" s="6"/>
      <c r="L31" s="6"/>
      <c r="M31" s="6"/>
      <c r="N31" s="6"/>
      <c r="O31" s="6"/>
    </row>
    <row r="32" spans="1:15" ht="26.25" x14ac:dyDescent="0.25">
      <c r="A32" s="47"/>
      <c r="B32" s="99">
        <v>633009</v>
      </c>
      <c r="C32" s="110" t="s">
        <v>32</v>
      </c>
      <c r="D32" s="49">
        <v>404.43</v>
      </c>
      <c r="E32" s="73">
        <v>226.29</v>
      </c>
      <c r="F32" s="73">
        <v>100</v>
      </c>
      <c r="G32" s="73">
        <v>100</v>
      </c>
      <c r="H32" s="73">
        <v>100</v>
      </c>
      <c r="I32" s="73">
        <v>100</v>
      </c>
      <c r="J32" s="73">
        <v>150</v>
      </c>
      <c r="K32" s="6"/>
      <c r="L32" s="6"/>
      <c r="M32" s="6"/>
      <c r="N32" s="6"/>
      <c r="O32" s="6"/>
    </row>
    <row r="33" spans="1:15" ht="14.25" customHeight="1" x14ac:dyDescent="0.25">
      <c r="A33" s="47"/>
      <c r="B33" s="99">
        <v>633013</v>
      </c>
      <c r="C33" s="110" t="s">
        <v>33</v>
      </c>
      <c r="D33" s="49">
        <v>436.94</v>
      </c>
      <c r="E33" s="73">
        <v>2858.53</v>
      </c>
      <c r="F33" s="73">
        <v>3000</v>
      </c>
      <c r="G33" s="73">
        <v>3000</v>
      </c>
      <c r="H33" s="73">
        <v>1400</v>
      </c>
      <c r="I33" s="73">
        <v>2000</v>
      </c>
      <c r="J33" s="73">
        <v>2900</v>
      </c>
      <c r="K33" s="6"/>
      <c r="L33" s="6"/>
      <c r="M33" s="6"/>
      <c r="N33" s="6"/>
      <c r="O33" s="6"/>
    </row>
    <row r="34" spans="1:15" x14ac:dyDescent="0.25">
      <c r="A34" s="77"/>
      <c r="B34" s="99">
        <v>633016</v>
      </c>
      <c r="C34" s="110" t="s">
        <v>34</v>
      </c>
      <c r="D34" s="49">
        <v>3043.75</v>
      </c>
      <c r="E34" s="73">
        <v>2531.41</v>
      </c>
      <c r="F34" s="73">
        <v>2400</v>
      </c>
      <c r="G34" s="73">
        <v>2400</v>
      </c>
      <c r="H34" s="73">
        <v>2400</v>
      </c>
      <c r="I34" s="73">
        <v>2000</v>
      </c>
      <c r="J34" s="73">
        <v>2500</v>
      </c>
      <c r="K34" s="6"/>
      <c r="L34" s="6"/>
      <c r="M34" s="6"/>
      <c r="N34" s="6"/>
      <c r="O34" s="6"/>
    </row>
    <row r="35" spans="1:15" x14ac:dyDescent="0.25">
      <c r="A35" s="106"/>
      <c r="B35" s="143">
        <v>634</v>
      </c>
      <c r="C35" s="106" t="s">
        <v>35</v>
      </c>
      <c r="D35" s="48">
        <f>SUM(D36:D40)</f>
        <v>10753</v>
      </c>
      <c r="E35" s="48">
        <f>SUM(E36:E40)</f>
        <v>6619.21</v>
      </c>
      <c r="F35" s="48">
        <f>SUM(F36:F40)</f>
        <v>8071.31</v>
      </c>
      <c r="G35" s="48">
        <f>SUM(G36:G40)</f>
        <v>8071.31</v>
      </c>
      <c r="H35" s="769">
        <f t="shared" ref="H35" si="9">SUM(H36:H40)</f>
        <v>2010</v>
      </c>
      <c r="I35" s="48">
        <f>SUM(I36:I40)</f>
        <v>3560</v>
      </c>
      <c r="J35" s="48">
        <f t="shared" ref="J35" si="10">SUM(J36:J40)</f>
        <v>4060</v>
      </c>
      <c r="K35" s="6"/>
      <c r="L35" s="6"/>
      <c r="M35" s="6"/>
      <c r="N35" s="6"/>
      <c r="O35" s="6"/>
    </row>
    <row r="36" spans="1:15" s="6" customFormat="1" x14ac:dyDescent="0.25">
      <c r="A36" s="47"/>
      <c r="B36" s="98" t="s">
        <v>36</v>
      </c>
      <c r="C36" s="110" t="s">
        <v>37</v>
      </c>
      <c r="D36" s="49">
        <v>4405.43</v>
      </c>
      <c r="E36" s="73">
        <v>3372.28</v>
      </c>
      <c r="F36" s="73">
        <v>2858.25</v>
      </c>
      <c r="G36" s="73">
        <v>2858.25</v>
      </c>
      <c r="H36" s="765">
        <v>900</v>
      </c>
      <c r="I36" s="73">
        <v>950</v>
      </c>
      <c r="J36" s="73">
        <v>950</v>
      </c>
    </row>
    <row r="37" spans="1:15" x14ac:dyDescent="0.25">
      <c r="A37" s="47"/>
      <c r="B37" s="99">
        <v>634002</v>
      </c>
      <c r="C37" s="110" t="s">
        <v>38</v>
      </c>
      <c r="D37" s="49">
        <v>5038.7700000000004</v>
      </c>
      <c r="E37" s="73">
        <v>2263.64</v>
      </c>
      <c r="F37" s="73">
        <v>4000</v>
      </c>
      <c r="G37" s="73">
        <v>4000</v>
      </c>
      <c r="H37" s="765">
        <v>1000</v>
      </c>
      <c r="I37" s="73">
        <v>2500</v>
      </c>
      <c r="J37" s="73">
        <v>3000</v>
      </c>
      <c r="K37" s="6"/>
      <c r="L37" s="6"/>
      <c r="M37" s="6"/>
      <c r="N37" s="6"/>
      <c r="O37" s="6"/>
    </row>
    <row r="38" spans="1:15" x14ac:dyDescent="0.25">
      <c r="A38" s="47"/>
      <c r="B38" s="99">
        <v>634003</v>
      </c>
      <c r="C38" s="110" t="s">
        <v>39</v>
      </c>
      <c r="D38" s="49">
        <v>620.29999999999995</v>
      </c>
      <c r="E38" s="73">
        <v>627.84</v>
      </c>
      <c r="F38" s="73">
        <v>700</v>
      </c>
      <c r="G38" s="73">
        <v>700</v>
      </c>
      <c r="H38" s="765">
        <v>80</v>
      </c>
      <c r="I38" s="73">
        <v>80</v>
      </c>
      <c r="J38" s="73">
        <v>80</v>
      </c>
      <c r="K38" s="6"/>
      <c r="L38" s="6"/>
      <c r="M38" s="6"/>
      <c r="N38" s="6"/>
      <c r="O38" s="6"/>
    </row>
    <row r="39" spans="1:15" x14ac:dyDescent="0.25">
      <c r="A39" s="47"/>
      <c r="B39" s="99">
        <v>634005</v>
      </c>
      <c r="C39" s="110" t="s">
        <v>40</v>
      </c>
      <c r="D39" s="49">
        <v>470</v>
      </c>
      <c r="E39" s="73">
        <v>250</v>
      </c>
      <c r="F39" s="73">
        <v>300</v>
      </c>
      <c r="G39" s="73">
        <v>300</v>
      </c>
      <c r="H39" s="765">
        <v>0</v>
      </c>
      <c r="I39" s="73">
        <v>0</v>
      </c>
      <c r="J39" s="73">
        <v>0</v>
      </c>
      <c r="K39" s="6"/>
      <c r="L39" s="6"/>
      <c r="M39" s="6"/>
      <c r="N39" s="6"/>
      <c r="O39" s="6"/>
    </row>
    <row r="40" spans="1:15" ht="14.25" customHeight="1" x14ac:dyDescent="0.25">
      <c r="A40" s="61"/>
      <c r="B40" s="99">
        <v>634006</v>
      </c>
      <c r="C40" s="109" t="s">
        <v>41</v>
      </c>
      <c r="D40" s="49">
        <v>218.5</v>
      </c>
      <c r="E40" s="73">
        <v>105.45</v>
      </c>
      <c r="F40" s="73">
        <v>213.06</v>
      </c>
      <c r="G40" s="73">
        <v>213.06</v>
      </c>
      <c r="H40" s="765">
        <v>30</v>
      </c>
      <c r="I40" s="73">
        <v>30</v>
      </c>
      <c r="J40" s="73">
        <v>30</v>
      </c>
      <c r="K40" s="6"/>
      <c r="L40" s="6"/>
      <c r="M40" s="6"/>
      <c r="N40" s="6"/>
      <c r="O40" s="6"/>
    </row>
    <row r="41" spans="1:15" x14ac:dyDescent="0.25">
      <c r="A41" s="106"/>
      <c r="B41" s="143">
        <v>635</v>
      </c>
      <c r="C41" s="106" t="s">
        <v>42</v>
      </c>
      <c r="D41" s="48">
        <f>SUM(D42:D45)</f>
        <v>4511.0300000000007</v>
      </c>
      <c r="E41" s="48">
        <f>SUM(E42:E46)</f>
        <v>9316.2800000000007</v>
      </c>
      <c r="F41" s="48">
        <f>SUM(F42:F46)</f>
        <v>2100</v>
      </c>
      <c r="G41" s="48">
        <f>SUM(G42:G46)</f>
        <v>2100</v>
      </c>
      <c r="H41" s="48">
        <f t="shared" ref="H41:I41" si="11">SUM(H42:H46)</f>
        <v>2500</v>
      </c>
      <c r="I41" s="48">
        <f t="shared" si="11"/>
        <v>2500</v>
      </c>
      <c r="J41" s="48">
        <f t="shared" ref="J41" si="12">SUM(J42:J46)</f>
        <v>3100</v>
      </c>
      <c r="K41" s="6"/>
      <c r="L41" s="6"/>
      <c r="M41" s="6"/>
      <c r="N41" s="6"/>
      <c r="O41" s="6"/>
    </row>
    <row r="42" spans="1:15" s="6" customFormat="1" x14ac:dyDescent="0.25">
      <c r="A42" s="47"/>
      <c r="B42" s="98" t="s">
        <v>43</v>
      </c>
      <c r="C42" s="110" t="s">
        <v>44</v>
      </c>
      <c r="D42" s="49">
        <v>0</v>
      </c>
      <c r="E42" s="49">
        <v>99.3</v>
      </c>
      <c r="F42" s="73">
        <v>100</v>
      </c>
      <c r="G42" s="73">
        <v>100</v>
      </c>
      <c r="H42" s="765">
        <v>500</v>
      </c>
      <c r="I42" s="765">
        <v>500</v>
      </c>
      <c r="J42" s="765">
        <v>500</v>
      </c>
    </row>
    <row r="43" spans="1:15" ht="26.25" x14ac:dyDescent="0.25">
      <c r="A43" s="47"/>
      <c r="B43" s="99">
        <v>635004</v>
      </c>
      <c r="C43" s="110" t="s">
        <v>45</v>
      </c>
      <c r="D43" s="49">
        <v>4012.03</v>
      </c>
      <c r="E43" s="49">
        <v>8657.5300000000007</v>
      </c>
      <c r="F43" s="73">
        <v>2000</v>
      </c>
      <c r="G43" s="73">
        <v>2000</v>
      </c>
      <c r="H43" s="73">
        <v>2000</v>
      </c>
      <c r="I43" s="73">
        <v>2000</v>
      </c>
      <c r="J43" s="73">
        <v>2600</v>
      </c>
      <c r="K43" s="6"/>
      <c r="L43" s="6"/>
      <c r="M43" s="6"/>
      <c r="N43" s="6"/>
      <c r="O43" s="6"/>
    </row>
    <row r="44" spans="1:15" x14ac:dyDescent="0.25">
      <c r="A44" s="47"/>
      <c r="B44" s="99">
        <v>635006</v>
      </c>
      <c r="C44" s="110" t="s">
        <v>47</v>
      </c>
      <c r="D44" s="49">
        <v>0</v>
      </c>
      <c r="E44" s="49">
        <v>559.45000000000005</v>
      </c>
      <c r="F44" s="73">
        <v>0</v>
      </c>
      <c r="G44" s="73">
        <v>0</v>
      </c>
      <c r="H44" s="73"/>
      <c r="I44" s="73"/>
      <c r="J44" s="73"/>
      <c r="K44" s="6"/>
      <c r="L44" s="6"/>
      <c r="M44" s="6"/>
      <c r="N44" s="6"/>
      <c r="O44" s="6"/>
    </row>
    <row r="45" spans="1:15" ht="25.5" customHeight="1" x14ac:dyDescent="0.25">
      <c r="A45" s="47"/>
      <c r="B45" s="99">
        <v>635005</v>
      </c>
      <c r="C45" s="110" t="s">
        <v>46</v>
      </c>
      <c r="D45" s="49">
        <v>499</v>
      </c>
      <c r="E45" s="73">
        <v>0</v>
      </c>
      <c r="F45" s="73">
        <v>0</v>
      </c>
      <c r="G45" s="73">
        <v>0</v>
      </c>
      <c r="H45" s="73">
        <v>0</v>
      </c>
      <c r="I45" s="73">
        <v>0</v>
      </c>
      <c r="J45" s="73">
        <v>0</v>
      </c>
      <c r="K45" s="6"/>
      <c r="L45" s="6"/>
      <c r="M45" s="6"/>
      <c r="N45" s="6"/>
      <c r="O45" s="6"/>
    </row>
    <row r="46" spans="1:15" ht="15" hidden="1" customHeight="1" x14ac:dyDescent="0.25">
      <c r="A46" s="47"/>
      <c r="B46" s="99">
        <v>635006</v>
      </c>
      <c r="C46" s="110" t="s">
        <v>47</v>
      </c>
      <c r="D46" s="179"/>
      <c r="E46" s="73">
        <v>0</v>
      </c>
      <c r="F46" s="73"/>
      <c r="G46" s="73"/>
      <c r="H46" s="73">
        <v>0</v>
      </c>
      <c r="I46" s="73">
        <v>0</v>
      </c>
      <c r="J46" s="73">
        <v>0</v>
      </c>
      <c r="K46" s="6"/>
      <c r="L46" s="6"/>
      <c r="M46" s="6"/>
      <c r="N46" s="6"/>
      <c r="O46" s="6"/>
    </row>
    <row r="47" spans="1:15" ht="27.75" customHeight="1" x14ac:dyDescent="0.25">
      <c r="A47" s="106"/>
      <c r="B47" s="145">
        <v>636</v>
      </c>
      <c r="C47" s="101" t="s">
        <v>48</v>
      </c>
      <c r="D47" s="48">
        <f>SUM(D48)</f>
        <v>137.04</v>
      </c>
      <c r="E47" s="48">
        <v>0</v>
      </c>
      <c r="F47" s="48">
        <v>0</v>
      </c>
      <c r="G47" s="48">
        <v>0</v>
      </c>
      <c r="H47" s="48">
        <f t="shared" ref="H47:J47" si="13">SUM(H48)</f>
        <v>0</v>
      </c>
      <c r="I47" s="48">
        <f t="shared" si="13"/>
        <v>0</v>
      </c>
      <c r="J47" s="48">
        <f t="shared" si="13"/>
        <v>0</v>
      </c>
      <c r="K47" s="6"/>
      <c r="L47" s="6"/>
      <c r="M47" s="6"/>
      <c r="N47" s="6"/>
      <c r="O47" s="6"/>
    </row>
    <row r="48" spans="1:15" s="6" customFormat="1" ht="33.75" customHeight="1" x14ac:dyDescent="0.25">
      <c r="A48" s="47"/>
      <c r="B48" s="99">
        <v>636002</v>
      </c>
      <c r="C48" s="110" t="s">
        <v>179</v>
      </c>
      <c r="D48" s="49">
        <v>137.04</v>
      </c>
      <c r="E48" s="650">
        <v>0</v>
      </c>
      <c r="F48" s="73">
        <v>0</v>
      </c>
      <c r="G48" s="73">
        <v>0</v>
      </c>
      <c r="H48" s="73">
        <v>0</v>
      </c>
      <c r="I48" s="73">
        <v>0</v>
      </c>
      <c r="J48" s="73">
        <v>0</v>
      </c>
    </row>
    <row r="49" spans="1:15" s="6" customFormat="1" x14ac:dyDescent="0.25">
      <c r="A49" s="106"/>
      <c r="B49" s="143">
        <v>637</v>
      </c>
      <c r="C49" s="106" t="s">
        <v>49</v>
      </c>
      <c r="D49" s="48">
        <f>SUM(D50:D63)</f>
        <v>31823.800000000003</v>
      </c>
      <c r="E49" s="48">
        <f t="shared" ref="E49" si="14">SUM(E50:E62)</f>
        <v>31200.859999999997</v>
      </c>
      <c r="F49" s="48">
        <f>F50+F51+F52+F53+F54+F55+F56+F57+F58+F59+F61+F60+F62+F63</f>
        <v>38915.160000000003</v>
      </c>
      <c r="G49" s="48">
        <f>G50+G51+G52+G53+G54+G55+G56+G57+G58+G59+G61+G60+G62+G63</f>
        <v>38915.160000000003</v>
      </c>
      <c r="H49" s="48">
        <f>H50+H51+H52+H53+H54+H55+H56+H57+H58+H59+H60+H61+H62+H63</f>
        <v>30814.799999999999</v>
      </c>
      <c r="I49" s="48">
        <f>I50+I51+I52+I53+I54+I55+I56+I57+I58+I59+I60+I61+I62+I63</f>
        <v>31500</v>
      </c>
      <c r="J49" s="48">
        <f>J50+J51+J52+J53+J54+J55+J56+J57+J58+J59+J60+J61+J62+J63</f>
        <v>32340</v>
      </c>
    </row>
    <row r="50" spans="1:15" ht="28.5" customHeight="1" x14ac:dyDescent="0.25">
      <c r="A50" s="47"/>
      <c r="B50" s="98" t="s">
        <v>50</v>
      </c>
      <c r="C50" s="110" t="s">
        <v>51</v>
      </c>
      <c r="D50" s="49">
        <v>976</v>
      </c>
      <c r="E50" s="73">
        <v>665</v>
      </c>
      <c r="F50" s="73">
        <v>780.49</v>
      </c>
      <c r="G50" s="73">
        <v>780.49</v>
      </c>
      <c r="H50" s="73">
        <v>1100</v>
      </c>
      <c r="I50" s="73">
        <v>1000</v>
      </c>
      <c r="J50" s="73">
        <v>1000</v>
      </c>
      <c r="K50" s="6"/>
      <c r="L50" s="6"/>
      <c r="M50" s="6"/>
      <c r="N50" s="6"/>
      <c r="O50" s="6"/>
    </row>
    <row r="51" spans="1:15" ht="20.25" customHeight="1" x14ac:dyDescent="0.25">
      <c r="A51" s="47"/>
      <c r="B51" s="99">
        <v>637002</v>
      </c>
      <c r="C51" s="110" t="s">
        <v>376</v>
      </c>
      <c r="D51" s="118">
        <v>0</v>
      </c>
      <c r="E51" s="118">
        <v>1900</v>
      </c>
      <c r="F51" s="73">
        <v>2000</v>
      </c>
      <c r="G51" s="73">
        <v>2000</v>
      </c>
      <c r="H51" s="73">
        <v>1500</v>
      </c>
      <c r="I51" s="73">
        <v>2000</v>
      </c>
      <c r="J51" s="73">
        <v>1200</v>
      </c>
      <c r="K51" s="6"/>
      <c r="L51" s="6"/>
      <c r="M51" s="6"/>
      <c r="N51" s="6"/>
      <c r="O51" s="6"/>
    </row>
    <row r="52" spans="1:15" ht="21" customHeight="1" x14ac:dyDescent="0.25">
      <c r="A52" s="47"/>
      <c r="B52" s="99">
        <v>637003</v>
      </c>
      <c r="C52" s="110" t="s">
        <v>52</v>
      </c>
      <c r="D52" s="74">
        <v>0</v>
      </c>
      <c r="E52" s="73">
        <v>635</v>
      </c>
      <c r="F52" s="73">
        <v>100</v>
      </c>
      <c r="G52" s="73">
        <v>100</v>
      </c>
      <c r="H52" s="73">
        <v>100</v>
      </c>
      <c r="I52" s="73">
        <v>100</v>
      </c>
      <c r="J52" s="73">
        <v>200</v>
      </c>
      <c r="K52" s="8"/>
      <c r="L52" s="6"/>
      <c r="M52" s="6"/>
      <c r="N52" s="6"/>
      <c r="O52" s="6"/>
    </row>
    <row r="53" spans="1:15" x14ac:dyDescent="0.25">
      <c r="A53" s="47"/>
      <c r="B53" s="99">
        <v>637004</v>
      </c>
      <c r="C53" s="110" t="s">
        <v>53</v>
      </c>
      <c r="D53" s="49">
        <v>5399.9</v>
      </c>
      <c r="E53" s="73">
        <v>4112.5600000000004</v>
      </c>
      <c r="F53" s="73">
        <v>4000</v>
      </c>
      <c r="G53" s="73">
        <v>4000</v>
      </c>
      <c r="H53" s="73">
        <v>1000</v>
      </c>
      <c r="I53" s="73">
        <v>3000</v>
      </c>
      <c r="J53" s="73">
        <v>4100</v>
      </c>
      <c r="K53" s="8"/>
      <c r="L53" s="6"/>
      <c r="M53" s="6"/>
      <c r="N53" s="6"/>
      <c r="O53" s="6"/>
    </row>
    <row r="54" spans="1:15" x14ac:dyDescent="0.25">
      <c r="A54" s="47"/>
      <c r="B54" s="99">
        <v>637005</v>
      </c>
      <c r="C54" s="110" t="s">
        <v>54</v>
      </c>
      <c r="D54" s="49">
        <v>5445.51</v>
      </c>
      <c r="E54" s="73">
        <v>3552.07</v>
      </c>
      <c r="F54" s="73">
        <v>9158.56</v>
      </c>
      <c r="G54" s="73">
        <v>9158.56</v>
      </c>
      <c r="H54" s="73">
        <v>4000</v>
      </c>
      <c r="I54" s="73">
        <v>4000</v>
      </c>
      <c r="J54" s="73">
        <v>5000</v>
      </c>
      <c r="K54" s="8"/>
      <c r="L54" s="6"/>
      <c r="M54" s="6"/>
      <c r="N54" s="6"/>
      <c r="O54" s="6"/>
    </row>
    <row r="55" spans="1:15" x14ac:dyDescent="0.25">
      <c r="A55" s="47"/>
      <c r="B55" s="99">
        <v>637007</v>
      </c>
      <c r="C55" s="110" t="s">
        <v>21</v>
      </c>
      <c r="D55" s="49">
        <v>17.2</v>
      </c>
      <c r="E55" s="73">
        <v>0</v>
      </c>
      <c r="F55" s="73">
        <v>0</v>
      </c>
      <c r="G55" s="73">
        <v>0</v>
      </c>
      <c r="H55" s="73">
        <v>0</v>
      </c>
      <c r="I55" s="73">
        <v>0</v>
      </c>
      <c r="J55" s="73">
        <v>20</v>
      </c>
      <c r="K55" s="8"/>
      <c r="L55" s="6"/>
      <c r="M55" s="6"/>
      <c r="N55" s="6"/>
      <c r="O55" s="6"/>
    </row>
    <row r="56" spans="1:15" x14ac:dyDescent="0.25">
      <c r="A56" s="47"/>
      <c r="B56" s="99">
        <v>637012</v>
      </c>
      <c r="C56" s="156" t="s">
        <v>55</v>
      </c>
      <c r="D56" s="49">
        <v>1000.66</v>
      </c>
      <c r="E56" s="73">
        <v>1166.31</v>
      </c>
      <c r="F56" s="73">
        <v>800</v>
      </c>
      <c r="G56" s="73">
        <v>800</v>
      </c>
      <c r="H56" s="73">
        <v>950</v>
      </c>
      <c r="I56" s="73">
        <v>900</v>
      </c>
      <c r="J56" s="73">
        <v>1000</v>
      </c>
      <c r="K56" s="8"/>
      <c r="L56" s="6"/>
      <c r="M56" s="6"/>
      <c r="N56" s="6"/>
      <c r="O56" s="6"/>
    </row>
    <row r="57" spans="1:15" s="6" customFormat="1" x14ac:dyDescent="0.25">
      <c r="A57" s="47"/>
      <c r="B57" s="59">
        <v>637014</v>
      </c>
      <c r="C57" s="110" t="s">
        <v>56</v>
      </c>
      <c r="D57" s="49">
        <v>4206.93</v>
      </c>
      <c r="E57" s="73">
        <v>4761.51</v>
      </c>
      <c r="F57" s="73">
        <v>5848</v>
      </c>
      <c r="G57" s="73">
        <v>5848</v>
      </c>
      <c r="H57" s="73">
        <v>6100</v>
      </c>
      <c r="I57" s="73">
        <v>5000</v>
      </c>
      <c r="J57" s="73">
        <v>4500</v>
      </c>
      <c r="K57" s="8"/>
    </row>
    <row r="58" spans="1:15" x14ac:dyDescent="0.25">
      <c r="A58" s="47"/>
      <c r="B58" s="60">
        <v>637015</v>
      </c>
      <c r="C58" s="155" t="s">
        <v>57</v>
      </c>
      <c r="D58" s="49">
        <v>2050.79</v>
      </c>
      <c r="E58" s="49">
        <v>2000.79</v>
      </c>
      <c r="F58" s="73">
        <v>2120</v>
      </c>
      <c r="G58" s="73">
        <v>2120</v>
      </c>
      <c r="H58" s="73">
        <v>1950</v>
      </c>
      <c r="I58" s="73">
        <v>2000</v>
      </c>
      <c r="J58" s="73">
        <v>1950</v>
      </c>
      <c r="K58" s="8"/>
      <c r="L58" s="6"/>
      <c r="M58" s="6"/>
      <c r="N58" s="6"/>
      <c r="O58" s="6"/>
    </row>
    <row r="59" spans="1:15" x14ac:dyDescent="0.25">
      <c r="A59" s="47"/>
      <c r="B59" s="99">
        <v>637016</v>
      </c>
      <c r="C59" s="156" t="s">
        <v>58</v>
      </c>
      <c r="D59" s="118">
        <v>0</v>
      </c>
      <c r="E59" s="118">
        <v>0</v>
      </c>
      <c r="F59" s="118">
        <v>746.11</v>
      </c>
      <c r="G59" s="118">
        <v>746.11</v>
      </c>
      <c r="H59" s="118">
        <v>900</v>
      </c>
      <c r="I59" s="73">
        <v>700</v>
      </c>
      <c r="J59" s="73">
        <v>690</v>
      </c>
      <c r="K59" s="8"/>
      <c r="L59" s="6"/>
      <c r="M59" s="6"/>
      <c r="N59" s="6"/>
      <c r="O59" s="6"/>
    </row>
    <row r="60" spans="1:15" x14ac:dyDescent="0.25">
      <c r="A60" s="47"/>
      <c r="B60" s="99">
        <v>637017</v>
      </c>
      <c r="C60" s="156" t="s">
        <v>59</v>
      </c>
      <c r="D60" s="82">
        <v>184.66</v>
      </c>
      <c r="E60" s="73">
        <v>204.1</v>
      </c>
      <c r="F60" s="73">
        <v>212</v>
      </c>
      <c r="G60" s="73">
        <v>212</v>
      </c>
      <c r="H60" s="73">
        <v>214.8</v>
      </c>
      <c r="I60" s="73">
        <v>200</v>
      </c>
      <c r="J60" s="73">
        <v>180</v>
      </c>
      <c r="K60" s="8"/>
      <c r="L60" s="6"/>
      <c r="M60" s="6"/>
      <c r="N60" s="6"/>
      <c r="O60" s="6"/>
    </row>
    <row r="61" spans="1:15" ht="22.5" customHeight="1" x14ac:dyDescent="0.25">
      <c r="A61" s="47"/>
      <c r="B61" s="99">
        <v>637026</v>
      </c>
      <c r="C61" s="156" t="s">
        <v>60</v>
      </c>
      <c r="D61" s="49">
        <v>5078.7700000000004</v>
      </c>
      <c r="E61" s="73">
        <v>4305.3999999999996</v>
      </c>
      <c r="F61" s="73">
        <v>4500</v>
      </c>
      <c r="G61" s="73">
        <v>4500</v>
      </c>
      <c r="H61" s="73">
        <v>4500</v>
      </c>
      <c r="I61" s="73">
        <v>4600</v>
      </c>
      <c r="J61" s="73">
        <v>4700</v>
      </c>
      <c r="K61" s="8"/>
      <c r="L61" s="6"/>
      <c r="M61" s="6"/>
      <c r="N61" s="6"/>
      <c r="O61" s="6"/>
    </row>
    <row r="62" spans="1:15" ht="27.75" customHeight="1" x14ac:dyDescent="0.25">
      <c r="A62" s="47"/>
      <c r="B62" s="99">
        <v>637027</v>
      </c>
      <c r="C62" s="156" t="s">
        <v>61</v>
      </c>
      <c r="D62" s="49">
        <v>7414.38</v>
      </c>
      <c r="E62" s="73">
        <v>7898.12</v>
      </c>
      <c r="F62" s="73">
        <v>7500</v>
      </c>
      <c r="G62" s="73">
        <v>7500</v>
      </c>
      <c r="H62" s="73">
        <v>8500</v>
      </c>
      <c r="I62" s="73">
        <v>8000</v>
      </c>
      <c r="J62" s="73">
        <v>7800</v>
      </c>
      <c r="K62" s="8"/>
      <c r="L62" s="6"/>
      <c r="M62" s="6"/>
      <c r="N62" s="6"/>
      <c r="O62" s="6"/>
    </row>
    <row r="63" spans="1:15" ht="18" customHeight="1" x14ac:dyDescent="0.25">
      <c r="A63" s="47"/>
      <c r="B63" s="93">
        <v>637037</v>
      </c>
      <c r="C63" s="130" t="s">
        <v>356</v>
      </c>
      <c r="D63" s="49">
        <v>49</v>
      </c>
      <c r="E63" s="130">
        <v>0</v>
      </c>
      <c r="F63" s="130">
        <v>1150</v>
      </c>
      <c r="G63" s="130">
        <v>1150</v>
      </c>
      <c r="H63" s="843">
        <v>0</v>
      </c>
      <c r="I63" s="843">
        <v>0</v>
      </c>
      <c r="J63" s="843">
        <v>0</v>
      </c>
      <c r="K63" s="8"/>
      <c r="L63" s="6"/>
      <c r="M63" s="6"/>
      <c r="N63" s="6"/>
      <c r="O63" s="6"/>
    </row>
    <row r="64" spans="1:15" s="147" customFormat="1" ht="13.5" customHeight="1" x14ac:dyDescent="0.25">
      <c r="A64" s="104"/>
      <c r="B64" s="100">
        <v>642</v>
      </c>
      <c r="C64" s="157" t="s">
        <v>62</v>
      </c>
      <c r="D64" s="81">
        <f>SUM(D65:D68)</f>
        <v>13854.029999999999</v>
      </c>
      <c r="E64" s="81">
        <f>SUM(E65:E68)</f>
        <v>13153.039999999999</v>
      </c>
      <c r="F64" s="81">
        <f>SUM(F65:F68)</f>
        <v>8330.61</v>
      </c>
      <c r="G64" s="81">
        <f>SUM(G65:G68)</f>
        <v>8330.61</v>
      </c>
      <c r="H64" s="81">
        <f t="shared" ref="H64:I64" si="15">SUM(H65:H68)</f>
        <v>8940</v>
      </c>
      <c r="I64" s="81">
        <f t="shared" si="15"/>
        <v>8410</v>
      </c>
      <c r="J64" s="81">
        <f t="shared" ref="J64" si="16">SUM(J65:J68)</f>
        <v>8600</v>
      </c>
      <c r="K64" s="146"/>
      <c r="L64" s="735"/>
      <c r="M64" s="735"/>
      <c r="N64" s="735"/>
      <c r="O64" s="735"/>
    </row>
    <row r="65" spans="1:15" ht="50.25" customHeight="1" x14ac:dyDescent="0.25">
      <c r="A65" s="47"/>
      <c r="B65" s="99">
        <v>642001</v>
      </c>
      <c r="C65" s="156" t="s">
        <v>391</v>
      </c>
      <c r="D65" s="49">
        <v>7110.83</v>
      </c>
      <c r="E65" s="49">
        <v>6591.82</v>
      </c>
      <c r="F65" s="73">
        <v>6900</v>
      </c>
      <c r="G65" s="73">
        <v>6900</v>
      </c>
      <c r="H65" s="73">
        <v>7500</v>
      </c>
      <c r="I65" s="73">
        <v>7000</v>
      </c>
      <c r="J65" s="73">
        <v>7200</v>
      </c>
      <c r="K65" s="8"/>
      <c r="L65" s="6"/>
      <c r="M65" s="6"/>
      <c r="N65" s="6"/>
      <c r="O65" s="6"/>
    </row>
    <row r="66" spans="1:15" ht="15" customHeight="1" x14ac:dyDescent="0.25">
      <c r="A66" s="47"/>
      <c r="B66" s="59">
        <v>642002</v>
      </c>
      <c r="C66" s="110" t="s">
        <v>63</v>
      </c>
      <c r="D66" s="49">
        <v>930.61</v>
      </c>
      <c r="E66" s="73">
        <v>942.99</v>
      </c>
      <c r="F66" s="73">
        <v>930.61</v>
      </c>
      <c r="G66" s="73">
        <v>930.61</v>
      </c>
      <c r="H66" s="73">
        <v>940</v>
      </c>
      <c r="I66" s="73">
        <v>930</v>
      </c>
      <c r="J66" s="73">
        <v>920</v>
      </c>
      <c r="K66" s="8"/>
      <c r="L66" s="6"/>
      <c r="M66" s="6"/>
      <c r="N66" s="6"/>
      <c r="O66" s="6"/>
    </row>
    <row r="67" spans="1:15" s="10" customFormat="1" ht="13.5" customHeight="1" x14ac:dyDescent="0.2">
      <c r="A67" s="61"/>
      <c r="B67" s="60">
        <v>642012</v>
      </c>
      <c r="C67" s="109" t="s">
        <v>64</v>
      </c>
      <c r="D67" s="52">
        <v>5337.5</v>
      </c>
      <c r="E67" s="52">
        <v>5618.23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11"/>
      <c r="L67" s="736"/>
      <c r="M67" s="736"/>
      <c r="N67" s="736"/>
      <c r="O67" s="736"/>
    </row>
    <row r="68" spans="1:15" s="10" customFormat="1" ht="13.5" customHeight="1" x14ac:dyDescent="0.2">
      <c r="A68" s="61"/>
      <c r="B68" s="60">
        <v>642015</v>
      </c>
      <c r="C68" s="109" t="s">
        <v>65</v>
      </c>
      <c r="D68" s="52">
        <v>475.09</v>
      </c>
      <c r="E68" s="52">
        <v>0</v>
      </c>
      <c r="F68" s="52">
        <v>500</v>
      </c>
      <c r="G68" s="52">
        <v>500</v>
      </c>
      <c r="H68" s="52">
        <v>500</v>
      </c>
      <c r="I68" s="52">
        <v>480</v>
      </c>
      <c r="J68" s="52">
        <v>480</v>
      </c>
      <c r="K68" s="11"/>
      <c r="L68" s="736"/>
      <c r="M68" s="736"/>
      <c r="N68" s="736"/>
      <c r="O68" s="736"/>
    </row>
    <row r="69" spans="1:15" s="151" customFormat="1" x14ac:dyDescent="0.25">
      <c r="A69" s="105" t="s">
        <v>66</v>
      </c>
      <c r="B69" s="102"/>
      <c r="C69" s="142"/>
      <c r="D69" s="83">
        <f t="shared" ref="D69:J69" si="17">SUM(D70+D71+D72+D77)</f>
        <v>2932.7400000000002</v>
      </c>
      <c r="E69" s="83">
        <f t="shared" si="17"/>
        <v>3918.95</v>
      </c>
      <c r="F69" s="83">
        <f t="shared" si="17"/>
        <v>3001</v>
      </c>
      <c r="G69" s="95">
        <f t="shared" si="17"/>
        <v>3001</v>
      </c>
      <c r="H69" s="83">
        <f t="shared" si="17"/>
        <v>3001</v>
      </c>
      <c r="I69" s="83">
        <f t="shared" si="17"/>
        <v>3001</v>
      </c>
      <c r="J69" s="83">
        <f t="shared" si="17"/>
        <v>3031</v>
      </c>
      <c r="K69" s="150"/>
      <c r="L69" s="737"/>
      <c r="M69" s="737"/>
      <c r="N69" s="737"/>
      <c r="O69" s="737"/>
    </row>
    <row r="70" spans="1:15" ht="27.75" customHeight="1" x14ac:dyDescent="0.25">
      <c r="A70" s="104"/>
      <c r="B70" s="70">
        <v>610</v>
      </c>
      <c r="C70" s="101" t="s">
        <v>3</v>
      </c>
      <c r="D70" s="81">
        <v>59.61</v>
      </c>
      <c r="E70" s="81">
        <v>1480.04</v>
      </c>
      <c r="F70" s="81">
        <v>1588.74</v>
      </c>
      <c r="G70" s="81">
        <v>1588.74</v>
      </c>
      <c r="H70" s="81">
        <v>1588.74</v>
      </c>
      <c r="I70" s="81">
        <v>1588.74</v>
      </c>
      <c r="J70" s="81">
        <v>1588.74</v>
      </c>
      <c r="K70" s="8"/>
      <c r="L70" s="6"/>
      <c r="M70" s="6"/>
      <c r="N70" s="6"/>
      <c r="O70" s="6"/>
    </row>
    <row r="71" spans="1:15" x14ac:dyDescent="0.25">
      <c r="A71" s="104"/>
      <c r="B71" s="148">
        <v>620</v>
      </c>
      <c r="C71" s="101" t="s">
        <v>8</v>
      </c>
      <c r="D71" s="81"/>
      <c r="E71" s="81">
        <v>514.79999999999995</v>
      </c>
      <c r="F71" s="81">
        <v>542.26</v>
      </c>
      <c r="G71" s="81">
        <v>542.26</v>
      </c>
      <c r="H71" s="81">
        <v>542.26</v>
      </c>
      <c r="I71" s="81">
        <v>542.26</v>
      </c>
      <c r="J71" s="81">
        <v>542.26</v>
      </c>
      <c r="K71" s="8"/>
      <c r="L71" s="6"/>
      <c r="M71" s="6"/>
      <c r="N71" s="6"/>
      <c r="O71" s="6"/>
    </row>
    <row r="72" spans="1:15" x14ac:dyDescent="0.25">
      <c r="A72" s="104"/>
      <c r="B72" s="70">
        <v>630</v>
      </c>
      <c r="C72" s="101" t="s">
        <v>19</v>
      </c>
      <c r="D72" s="81">
        <f>SUM(D73:D76)</f>
        <v>0</v>
      </c>
      <c r="E72" s="81">
        <v>1006.16</v>
      </c>
      <c r="F72" s="81">
        <f>SUM(F73:F76)</f>
        <v>870</v>
      </c>
      <c r="G72" s="81">
        <f>SUM(G73:G76)</f>
        <v>870</v>
      </c>
      <c r="H72" s="81">
        <f t="shared" ref="H72:I72" si="18">SUM(H73:H76)</f>
        <v>870</v>
      </c>
      <c r="I72" s="81">
        <f t="shared" si="18"/>
        <v>870</v>
      </c>
      <c r="J72" s="81">
        <v>900</v>
      </c>
      <c r="K72" s="8"/>
      <c r="L72" s="6"/>
      <c r="M72" s="6"/>
      <c r="N72" s="6"/>
      <c r="O72" s="6"/>
    </row>
    <row r="73" spans="1:15" x14ac:dyDescent="0.25">
      <c r="A73" s="47"/>
      <c r="B73" s="61">
        <v>631</v>
      </c>
      <c r="C73" s="110" t="s">
        <v>21</v>
      </c>
      <c r="D73" s="84">
        <v>0</v>
      </c>
      <c r="E73" s="73">
        <v>0</v>
      </c>
      <c r="F73" s="73">
        <v>120</v>
      </c>
      <c r="G73" s="73">
        <v>120</v>
      </c>
      <c r="H73" s="73">
        <v>120</v>
      </c>
      <c r="I73" s="73">
        <v>120</v>
      </c>
      <c r="J73" s="73">
        <v>100</v>
      </c>
      <c r="K73" s="8"/>
      <c r="L73" s="6"/>
      <c r="M73" s="6"/>
      <c r="N73" s="6"/>
      <c r="O73" s="6"/>
    </row>
    <row r="74" spans="1:15" x14ac:dyDescent="0.25">
      <c r="A74" s="47"/>
      <c r="B74" s="61">
        <v>632</v>
      </c>
      <c r="C74" s="110" t="s">
        <v>67</v>
      </c>
      <c r="D74" s="84">
        <v>0</v>
      </c>
      <c r="E74" s="73">
        <v>18.98</v>
      </c>
      <c r="F74" s="73">
        <v>48</v>
      </c>
      <c r="G74" s="73">
        <v>48</v>
      </c>
      <c r="H74" s="73">
        <v>48</v>
      </c>
      <c r="I74" s="73">
        <v>48</v>
      </c>
      <c r="J74" s="73">
        <v>35</v>
      </c>
      <c r="K74" s="8"/>
      <c r="L74" s="6"/>
      <c r="M74" s="6"/>
      <c r="N74" s="6"/>
      <c r="O74" s="6"/>
    </row>
    <row r="75" spans="1:15" x14ac:dyDescent="0.25">
      <c r="A75" s="47"/>
      <c r="B75" s="61">
        <v>633</v>
      </c>
      <c r="C75" s="74" t="s">
        <v>28</v>
      </c>
      <c r="D75" s="84">
        <v>0</v>
      </c>
      <c r="E75" s="73">
        <v>987.18</v>
      </c>
      <c r="F75" s="73">
        <v>350</v>
      </c>
      <c r="G75" s="73">
        <v>350</v>
      </c>
      <c r="H75" s="73">
        <v>350</v>
      </c>
      <c r="I75" s="73">
        <v>350</v>
      </c>
      <c r="J75" s="73">
        <v>400</v>
      </c>
      <c r="K75" s="8"/>
      <c r="L75" s="6"/>
      <c r="M75" s="6"/>
      <c r="N75" s="6"/>
      <c r="O75" s="6"/>
    </row>
    <row r="76" spans="1:15" x14ac:dyDescent="0.25">
      <c r="A76" s="47"/>
      <c r="B76" s="61">
        <v>637</v>
      </c>
      <c r="C76" s="74" t="s">
        <v>49</v>
      </c>
      <c r="D76" s="84">
        <v>0</v>
      </c>
      <c r="E76" s="73">
        <v>0</v>
      </c>
      <c r="F76" s="73">
        <v>352</v>
      </c>
      <c r="G76" s="73">
        <v>352</v>
      </c>
      <c r="H76" s="73">
        <v>352</v>
      </c>
      <c r="I76" s="73">
        <v>352</v>
      </c>
      <c r="J76" s="73">
        <v>300</v>
      </c>
      <c r="K76" s="8"/>
      <c r="L76" s="6"/>
      <c r="M76" s="6"/>
      <c r="N76" s="6"/>
      <c r="O76" s="6"/>
    </row>
    <row r="77" spans="1:15" x14ac:dyDescent="0.25">
      <c r="A77" s="47"/>
      <c r="B77" s="120">
        <v>642</v>
      </c>
      <c r="C77" s="130" t="s">
        <v>173</v>
      </c>
      <c r="D77" s="81">
        <v>2873.13</v>
      </c>
      <c r="E77" s="73">
        <v>917.95</v>
      </c>
      <c r="F77" s="73">
        <v>0</v>
      </c>
      <c r="G77" s="73">
        <v>0</v>
      </c>
      <c r="H77" s="73">
        <v>0</v>
      </c>
      <c r="I77" s="73">
        <v>0</v>
      </c>
      <c r="J77" s="73">
        <v>0</v>
      </c>
      <c r="K77" s="8"/>
      <c r="L77" s="6"/>
      <c r="M77" s="6"/>
      <c r="N77" s="6"/>
      <c r="O77" s="6"/>
    </row>
    <row r="78" spans="1:15" s="151" customFormat="1" x14ac:dyDescent="0.25">
      <c r="A78" s="105" t="s">
        <v>184</v>
      </c>
      <c r="B78" s="105"/>
      <c r="C78" s="105"/>
      <c r="D78" s="50">
        <f t="shared" ref="D78:J78" si="19">SUM(D79+D80+D81)</f>
        <v>1480.81</v>
      </c>
      <c r="E78" s="50">
        <f t="shared" si="19"/>
        <v>2005.6599999999999</v>
      </c>
      <c r="F78" s="50">
        <f t="shared" si="19"/>
        <v>874.22</v>
      </c>
      <c r="G78" s="50">
        <f t="shared" si="19"/>
        <v>874.22</v>
      </c>
      <c r="H78" s="50">
        <f t="shared" si="19"/>
        <v>800.34</v>
      </c>
      <c r="I78" s="50">
        <f t="shared" si="19"/>
        <v>800.34</v>
      </c>
      <c r="J78" s="50">
        <f t="shared" si="19"/>
        <v>844.22</v>
      </c>
      <c r="K78" s="150"/>
      <c r="L78" s="737"/>
      <c r="M78" s="737"/>
      <c r="N78" s="737"/>
      <c r="O78" s="737"/>
    </row>
    <row r="79" spans="1:15" ht="29.25" customHeight="1" x14ac:dyDescent="0.25">
      <c r="A79" s="144"/>
      <c r="B79" s="70">
        <v>610</v>
      </c>
      <c r="C79" s="101" t="s">
        <v>3</v>
      </c>
      <c r="D79" s="81">
        <v>330</v>
      </c>
      <c r="E79" s="81">
        <v>330</v>
      </c>
      <c r="F79" s="81">
        <v>330</v>
      </c>
      <c r="G79" s="81">
        <v>330</v>
      </c>
      <c r="H79" s="81">
        <v>330</v>
      </c>
      <c r="I79" s="81">
        <v>330</v>
      </c>
      <c r="J79" s="81">
        <v>330</v>
      </c>
      <c r="K79" s="8"/>
      <c r="L79" s="6"/>
      <c r="M79" s="6"/>
      <c r="N79" s="6"/>
      <c r="O79" s="6"/>
    </row>
    <row r="80" spans="1:15" x14ac:dyDescent="0.25">
      <c r="A80" s="144"/>
      <c r="B80" s="148">
        <v>620</v>
      </c>
      <c r="C80" s="101" t="s">
        <v>8</v>
      </c>
      <c r="D80" s="81">
        <v>175.31</v>
      </c>
      <c r="E80" s="81">
        <v>115.34</v>
      </c>
      <c r="F80" s="81">
        <v>115.34</v>
      </c>
      <c r="G80" s="81">
        <v>115.34</v>
      </c>
      <c r="H80" s="81">
        <v>115.34</v>
      </c>
      <c r="I80" s="81">
        <v>115.34</v>
      </c>
      <c r="J80" s="81">
        <v>115.34</v>
      </c>
      <c r="K80" s="8"/>
      <c r="L80" s="6"/>
      <c r="M80" s="6"/>
      <c r="N80" s="6"/>
      <c r="O80" s="6"/>
    </row>
    <row r="81" spans="1:15" x14ac:dyDescent="0.25">
      <c r="A81" s="144"/>
      <c r="B81" s="58">
        <v>630</v>
      </c>
      <c r="C81" s="101" t="s">
        <v>19</v>
      </c>
      <c r="D81" s="81">
        <f>SUM(D82:D86)</f>
        <v>975.5</v>
      </c>
      <c r="E81" s="81">
        <v>1560.32</v>
      </c>
      <c r="F81" s="81">
        <f>SUM(F82:F86)</f>
        <v>428.88</v>
      </c>
      <c r="G81" s="81">
        <f>SUM(G82:G86)</f>
        <v>428.88</v>
      </c>
      <c r="H81" s="81">
        <f t="shared" ref="H81:I81" si="20">SUM(H82:H86)</f>
        <v>355</v>
      </c>
      <c r="I81" s="81">
        <f t="shared" si="20"/>
        <v>355</v>
      </c>
      <c r="J81" s="81">
        <f t="shared" ref="J81" si="21">SUM(J82:J86)</f>
        <v>398.88</v>
      </c>
      <c r="K81" s="8"/>
      <c r="L81" s="6"/>
      <c r="M81" s="6"/>
      <c r="N81" s="6"/>
      <c r="O81" s="6"/>
    </row>
    <row r="82" spans="1:15" x14ac:dyDescent="0.25">
      <c r="A82" s="77"/>
      <c r="B82" s="61">
        <v>631</v>
      </c>
      <c r="C82" s="110" t="s">
        <v>21</v>
      </c>
      <c r="D82" s="49"/>
      <c r="E82" s="73">
        <v>0</v>
      </c>
      <c r="F82" s="73">
        <v>0</v>
      </c>
      <c r="G82" s="73">
        <v>0</v>
      </c>
      <c r="H82" s="73">
        <v>0</v>
      </c>
      <c r="I82" s="73">
        <v>0</v>
      </c>
      <c r="J82" s="73">
        <v>0</v>
      </c>
      <c r="K82" s="8"/>
      <c r="L82" s="6"/>
      <c r="M82" s="6"/>
      <c r="N82" s="6"/>
      <c r="O82" s="6"/>
    </row>
    <row r="83" spans="1:15" x14ac:dyDescent="0.25">
      <c r="A83" s="77"/>
      <c r="B83" s="61">
        <v>632</v>
      </c>
      <c r="C83" s="110" t="s">
        <v>67</v>
      </c>
      <c r="D83" s="84">
        <v>167</v>
      </c>
      <c r="E83" s="73">
        <v>25.4</v>
      </c>
      <c r="F83" s="73">
        <v>0</v>
      </c>
      <c r="G83" s="73">
        <v>0</v>
      </c>
      <c r="H83" s="73">
        <v>0</v>
      </c>
      <c r="I83" s="73">
        <v>0</v>
      </c>
      <c r="J83" s="73">
        <v>0</v>
      </c>
      <c r="K83" s="8"/>
      <c r="L83" s="6"/>
      <c r="M83" s="6"/>
      <c r="N83" s="6"/>
      <c r="O83" s="6"/>
    </row>
    <row r="84" spans="1:15" x14ac:dyDescent="0.25">
      <c r="A84" s="77"/>
      <c r="B84" s="59">
        <v>633</v>
      </c>
      <c r="C84" s="110" t="s">
        <v>68</v>
      </c>
      <c r="D84" s="84">
        <v>253.5</v>
      </c>
      <c r="E84" s="73">
        <v>476.88</v>
      </c>
      <c r="F84" s="73">
        <v>398.88</v>
      </c>
      <c r="G84" s="73">
        <v>398.88</v>
      </c>
      <c r="H84" s="73">
        <v>355</v>
      </c>
      <c r="I84" s="73">
        <v>355</v>
      </c>
      <c r="J84" s="73">
        <v>398.88</v>
      </c>
      <c r="K84" s="8"/>
      <c r="L84" s="6"/>
      <c r="M84" s="6"/>
      <c r="N84" s="6"/>
      <c r="O84" s="6"/>
    </row>
    <row r="85" spans="1:15" x14ac:dyDescent="0.25">
      <c r="A85" s="77"/>
      <c r="B85" s="59">
        <v>634</v>
      </c>
      <c r="C85" s="110" t="s">
        <v>35</v>
      </c>
      <c r="D85" s="49">
        <v>10</v>
      </c>
      <c r="E85" s="73">
        <v>20</v>
      </c>
      <c r="F85" s="73">
        <v>0</v>
      </c>
      <c r="G85" s="73">
        <v>0</v>
      </c>
      <c r="H85" s="73">
        <v>0</v>
      </c>
      <c r="I85" s="73">
        <v>0</v>
      </c>
      <c r="J85" s="73">
        <v>0</v>
      </c>
      <c r="K85" s="8"/>
      <c r="L85" s="6"/>
      <c r="M85" s="6"/>
      <c r="N85" s="6"/>
      <c r="O85" s="6"/>
    </row>
    <row r="86" spans="1:15" x14ac:dyDescent="0.25">
      <c r="A86" s="77"/>
      <c r="B86" s="59">
        <v>637</v>
      </c>
      <c r="C86" s="110" t="s">
        <v>49</v>
      </c>
      <c r="D86" s="84">
        <v>545</v>
      </c>
      <c r="E86" s="73">
        <v>1038.04</v>
      </c>
      <c r="F86" s="73">
        <v>30</v>
      </c>
      <c r="G86" s="73">
        <v>30</v>
      </c>
      <c r="H86" s="73">
        <v>0</v>
      </c>
      <c r="I86" s="73">
        <v>0</v>
      </c>
      <c r="J86" s="73">
        <v>0</v>
      </c>
      <c r="K86" s="8"/>
      <c r="L86" s="6"/>
      <c r="M86" s="6"/>
      <c r="N86" s="6"/>
      <c r="O86" s="6"/>
    </row>
    <row r="87" spans="1:15" s="151" customFormat="1" x14ac:dyDescent="0.25">
      <c r="A87" s="149" t="s">
        <v>69</v>
      </c>
      <c r="B87" s="102"/>
      <c r="C87" s="142"/>
      <c r="D87" s="181">
        <f>SUM(D88:D90)</f>
        <v>81802.559999999998</v>
      </c>
      <c r="E87" s="83">
        <f>SUM(E88:E90)</f>
        <v>78460.509999999995</v>
      </c>
      <c r="F87" s="83">
        <f>SUM(F88:F90)</f>
        <v>79738.909999999989</v>
      </c>
      <c r="G87" s="83">
        <f>SUM(G88:G90)</f>
        <v>79738.909999999989</v>
      </c>
      <c r="H87" s="83">
        <f t="shared" ref="H87:I87" si="22">SUM(H88:H90)</f>
        <v>71333.72</v>
      </c>
      <c r="I87" s="83">
        <f t="shared" si="22"/>
        <v>73640</v>
      </c>
      <c r="J87" s="83">
        <f t="shared" ref="J87" si="23">SUM(J88:J90)</f>
        <v>75335</v>
      </c>
      <c r="K87" s="150"/>
      <c r="L87" s="737"/>
      <c r="M87" s="737"/>
      <c r="N87" s="737"/>
      <c r="O87" s="737"/>
    </row>
    <row r="88" spans="1:15" x14ac:dyDescent="0.25">
      <c r="A88" s="761"/>
      <c r="B88" s="762">
        <v>651</v>
      </c>
      <c r="C88" s="763" t="s">
        <v>70</v>
      </c>
      <c r="D88" s="764">
        <v>74354.27</v>
      </c>
      <c r="E88" s="765">
        <v>71765.2</v>
      </c>
      <c r="F88" s="765">
        <v>72962.259999999995</v>
      </c>
      <c r="G88" s="765">
        <v>72962.259999999995</v>
      </c>
      <c r="H88" s="765">
        <v>64823.22</v>
      </c>
      <c r="I88" s="73">
        <v>66990</v>
      </c>
      <c r="J88" s="73">
        <v>68555</v>
      </c>
      <c r="K88" s="8"/>
      <c r="L88" s="6"/>
      <c r="M88" s="6"/>
      <c r="N88" s="6"/>
      <c r="O88" s="6"/>
    </row>
    <row r="89" spans="1:15" x14ac:dyDescent="0.25">
      <c r="A89" s="114"/>
      <c r="B89" s="61">
        <v>651</v>
      </c>
      <c r="C89" s="110" t="s">
        <v>70</v>
      </c>
      <c r="D89" s="84">
        <v>7448.29</v>
      </c>
      <c r="E89" s="73">
        <v>6695.31</v>
      </c>
      <c r="F89" s="73">
        <v>6776.65</v>
      </c>
      <c r="G89" s="73">
        <v>6776.65</v>
      </c>
      <c r="H89" s="73">
        <v>6510.5</v>
      </c>
      <c r="I89" s="73">
        <v>6650</v>
      </c>
      <c r="J89" s="73">
        <v>6780</v>
      </c>
      <c r="K89" s="8"/>
      <c r="L89" s="6"/>
      <c r="M89" s="6"/>
      <c r="N89" s="6"/>
      <c r="O89" s="6"/>
    </row>
    <row r="90" spans="1:15" x14ac:dyDescent="0.25">
      <c r="A90" s="77"/>
      <c r="B90" s="467">
        <v>653</v>
      </c>
      <c r="C90" s="130" t="s">
        <v>183</v>
      </c>
      <c r="D90" s="693">
        <v>0</v>
      </c>
      <c r="E90" s="693">
        <v>0</v>
      </c>
      <c r="F90" s="693">
        <v>0</v>
      </c>
      <c r="G90" s="693">
        <v>0</v>
      </c>
      <c r="H90" s="693">
        <v>0</v>
      </c>
      <c r="I90" s="693">
        <v>0</v>
      </c>
      <c r="J90" s="693">
        <v>0</v>
      </c>
      <c r="K90" s="8"/>
      <c r="L90" s="6"/>
      <c r="M90" s="6"/>
      <c r="N90" s="6"/>
      <c r="O90" s="6"/>
    </row>
    <row r="91" spans="1:15" s="147" customFormat="1" x14ac:dyDescent="0.25">
      <c r="A91" s="102" t="s">
        <v>71</v>
      </c>
      <c r="B91" s="102"/>
      <c r="C91" s="102"/>
      <c r="D91" s="85">
        <f>SUM(D92)</f>
        <v>67.2</v>
      </c>
      <c r="E91" s="85">
        <f>SUM(E92)</f>
        <v>75.69</v>
      </c>
      <c r="F91" s="85">
        <f>SUM(F92)</f>
        <v>81</v>
      </c>
      <c r="G91" s="85">
        <f>SUM(G92)</f>
        <v>81</v>
      </c>
      <c r="H91" s="85">
        <f t="shared" ref="H91:J91" si="24">SUM(H92)</f>
        <v>81</v>
      </c>
      <c r="I91" s="85">
        <f t="shared" si="24"/>
        <v>81</v>
      </c>
      <c r="J91" s="85">
        <f t="shared" si="24"/>
        <v>81</v>
      </c>
      <c r="K91" s="146"/>
      <c r="L91" s="735"/>
      <c r="M91" s="735"/>
      <c r="N91" s="735"/>
      <c r="O91" s="735"/>
    </row>
    <row r="92" spans="1:15" x14ac:dyDescent="0.25">
      <c r="A92" s="97"/>
      <c r="B92" s="60">
        <v>637</v>
      </c>
      <c r="C92" s="155" t="s">
        <v>53</v>
      </c>
      <c r="D92" s="86">
        <v>67.2</v>
      </c>
      <c r="E92" s="49">
        <v>75.69</v>
      </c>
      <c r="F92" s="73">
        <v>81</v>
      </c>
      <c r="G92" s="73">
        <v>81</v>
      </c>
      <c r="H92" s="73">
        <v>81</v>
      </c>
      <c r="I92" s="73">
        <v>81</v>
      </c>
      <c r="J92" s="73">
        <v>81</v>
      </c>
      <c r="K92" s="8"/>
      <c r="L92" s="6"/>
      <c r="M92" s="6"/>
      <c r="N92" s="6"/>
      <c r="O92" s="6"/>
    </row>
    <row r="93" spans="1:15" s="147" customFormat="1" x14ac:dyDescent="0.25">
      <c r="A93" s="105" t="s">
        <v>72</v>
      </c>
      <c r="B93" s="102"/>
      <c r="C93" s="142"/>
      <c r="D93" s="83">
        <f>D94+D99</f>
        <v>2300</v>
      </c>
      <c r="E93" s="83">
        <f>E94+E99</f>
        <v>7000</v>
      </c>
      <c r="F93" s="83">
        <f>F94+F99</f>
        <v>5000</v>
      </c>
      <c r="G93" s="83">
        <f>G94+G99</f>
        <v>5000</v>
      </c>
      <c r="H93" s="83">
        <f t="shared" ref="H93:I93" si="25">H94+H99</f>
        <v>5375.49</v>
      </c>
      <c r="I93" s="83">
        <f t="shared" si="25"/>
        <v>5000</v>
      </c>
      <c r="J93" s="83">
        <f t="shared" ref="J93" si="26">J94+J99</f>
        <v>5200</v>
      </c>
      <c r="K93" s="468"/>
      <c r="L93" s="735"/>
      <c r="M93" s="735"/>
      <c r="N93" s="735"/>
      <c r="O93" s="735"/>
    </row>
    <row r="94" spans="1:15" x14ac:dyDescent="0.25">
      <c r="A94" s="106"/>
      <c r="B94" s="70">
        <v>630</v>
      </c>
      <c r="C94" s="106" t="s">
        <v>19</v>
      </c>
      <c r="D94" s="87">
        <f>SUM(D95:D96)</f>
        <v>319.5</v>
      </c>
      <c r="E94" s="87">
        <v>2000</v>
      </c>
      <c r="F94" s="87">
        <f>F95+F98</f>
        <v>3000</v>
      </c>
      <c r="G94" s="87">
        <f>G95+G98</f>
        <v>3000</v>
      </c>
      <c r="H94" s="87">
        <f t="shared" ref="H94:I94" si="27">SUM(H95:H98)</f>
        <v>2875.49</v>
      </c>
      <c r="I94" s="87">
        <f t="shared" si="27"/>
        <v>2500</v>
      </c>
      <c r="J94" s="87">
        <f t="shared" ref="J94" si="28">SUM(J95:J98)</f>
        <v>2600</v>
      </c>
      <c r="K94" s="8"/>
      <c r="L94" s="6"/>
      <c r="M94" s="6"/>
      <c r="N94" s="6"/>
      <c r="O94" s="6"/>
    </row>
    <row r="95" spans="1:15" x14ac:dyDescent="0.25">
      <c r="A95" s="47"/>
      <c r="B95" s="59">
        <v>633</v>
      </c>
      <c r="C95" s="110" t="s">
        <v>68</v>
      </c>
      <c r="D95" s="84">
        <v>90</v>
      </c>
      <c r="E95" s="49">
        <v>2000</v>
      </c>
      <c r="F95" s="73">
        <v>2875.49</v>
      </c>
      <c r="G95" s="73">
        <v>2875.49</v>
      </c>
      <c r="H95" s="73">
        <v>2875.49</v>
      </c>
      <c r="I95" s="73">
        <v>2500</v>
      </c>
      <c r="J95" s="73">
        <v>2600</v>
      </c>
      <c r="K95" s="8"/>
      <c r="L95" s="6"/>
      <c r="M95" s="6"/>
      <c r="N95" s="6"/>
      <c r="O95" s="6"/>
    </row>
    <row r="96" spans="1:15" x14ac:dyDescent="0.25">
      <c r="A96" s="47"/>
      <c r="B96" s="59">
        <v>634</v>
      </c>
      <c r="C96" s="110" t="s">
        <v>35</v>
      </c>
      <c r="D96" s="84">
        <v>229.5</v>
      </c>
      <c r="E96" s="73">
        <v>0</v>
      </c>
      <c r="F96" s="73">
        <v>0</v>
      </c>
      <c r="G96" s="73">
        <v>0</v>
      </c>
      <c r="H96" s="73">
        <v>0</v>
      </c>
      <c r="I96" s="73">
        <v>0</v>
      </c>
      <c r="J96" s="73">
        <v>0</v>
      </c>
      <c r="K96" s="8"/>
      <c r="L96" s="6"/>
      <c r="M96" s="6"/>
      <c r="N96" s="6"/>
      <c r="O96" s="6"/>
    </row>
    <row r="97" spans="1:15" x14ac:dyDescent="0.25">
      <c r="A97" s="74"/>
      <c r="B97" s="61">
        <v>635</v>
      </c>
      <c r="C97" s="74" t="s">
        <v>73</v>
      </c>
      <c r="D97" s="458">
        <v>0</v>
      </c>
      <c r="E97" s="458">
        <v>0</v>
      </c>
      <c r="F97" s="458">
        <v>0</v>
      </c>
      <c r="G97" s="458">
        <v>0</v>
      </c>
      <c r="H97" s="458">
        <v>0</v>
      </c>
      <c r="I97" s="458">
        <v>0</v>
      </c>
      <c r="J97" s="458">
        <v>0</v>
      </c>
      <c r="K97" s="8"/>
      <c r="L97" s="6"/>
      <c r="M97" s="6"/>
      <c r="N97" s="6"/>
      <c r="O97" s="6"/>
    </row>
    <row r="98" spans="1:15" x14ac:dyDescent="0.25">
      <c r="A98" s="74"/>
      <c r="B98" s="59">
        <v>637</v>
      </c>
      <c r="C98" s="110" t="s">
        <v>49</v>
      </c>
      <c r="D98" s="458">
        <v>0</v>
      </c>
      <c r="E98" s="458">
        <v>0</v>
      </c>
      <c r="F98" s="458">
        <v>124.51</v>
      </c>
      <c r="G98" s="458">
        <v>124.51</v>
      </c>
      <c r="H98" s="458">
        <v>0</v>
      </c>
      <c r="I98" s="458">
        <v>0</v>
      </c>
      <c r="J98" s="458">
        <v>0</v>
      </c>
      <c r="K98" s="8"/>
      <c r="L98" s="6"/>
      <c r="M98" s="6"/>
      <c r="N98" s="6"/>
      <c r="O98" s="6"/>
    </row>
    <row r="99" spans="1:15" s="6" customFormat="1" x14ac:dyDescent="0.25">
      <c r="A99" s="47"/>
      <c r="B99" s="838">
        <v>642</v>
      </c>
      <c r="C99" s="839" t="s">
        <v>280</v>
      </c>
      <c r="D99" s="81">
        <v>1980.5</v>
      </c>
      <c r="E99" s="459">
        <v>5000</v>
      </c>
      <c r="F99" s="459">
        <v>2000</v>
      </c>
      <c r="G99" s="459">
        <v>2000</v>
      </c>
      <c r="H99" s="459">
        <v>2500</v>
      </c>
      <c r="I99" s="459">
        <v>2500</v>
      </c>
      <c r="J99" s="459">
        <v>2600</v>
      </c>
      <c r="K99" s="8"/>
    </row>
    <row r="100" spans="1:15" s="147" customFormat="1" x14ac:dyDescent="0.25">
      <c r="A100" s="105" t="s">
        <v>74</v>
      </c>
      <c r="B100" s="102"/>
      <c r="C100" s="142"/>
      <c r="D100" s="83">
        <f>SUM(D101:D102)</f>
        <v>3562.2200000000003</v>
      </c>
      <c r="E100" s="457">
        <f>SUM(E101:E102)</f>
        <v>9505.01</v>
      </c>
      <c r="F100" s="457">
        <f t="shared" ref="F100:G100" si="29">SUM(F101:F102)</f>
        <v>4588.32</v>
      </c>
      <c r="G100" s="457">
        <f t="shared" si="29"/>
        <v>4588.32</v>
      </c>
      <c r="H100" s="457">
        <f t="shared" ref="H100:I100" si="30">SUM(H101:H102)</f>
        <v>4100</v>
      </c>
      <c r="I100" s="457">
        <f t="shared" si="30"/>
        <v>3500</v>
      </c>
      <c r="J100" s="457">
        <f t="shared" ref="J100" si="31">SUM(J101:J102)</f>
        <v>2800</v>
      </c>
      <c r="K100" s="146"/>
      <c r="L100" s="735"/>
      <c r="M100" s="735"/>
      <c r="N100" s="735"/>
      <c r="O100" s="735"/>
    </row>
    <row r="101" spans="1:15" ht="26.25" x14ac:dyDescent="0.25">
      <c r="A101" s="106"/>
      <c r="B101" s="58">
        <v>610</v>
      </c>
      <c r="C101" s="101" t="s">
        <v>3</v>
      </c>
      <c r="D101" s="81">
        <v>2672.73</v>
      </c>
      <c r="E101" s="48">
        <v>7043.49</v>
      </c>
      <c r="F101" s="459">
        <v>3400</v>
      </c>
      <c r="G101" s="459">
        <v>3400</v>
      </c>
      <c r="H101" s="459">
        <v>3000</v>
      </c>
      <c r="I101" s="459">
        <v>2500</v>
      </c>
      <c r="J101" s="459">
        <v>2000</v>
      </c>
      <c r="K101" s="8"/>
      <c r="L101" s="6"/>
      <c r="M101" s="6"/>
      <c r="N101" s="6"/>
      <c r="O101" s="6"/>
    </row>
    <row r="102" spans="1:15" x14ac:dyDescent="0.25">
      <c r="A102" s="106"/>
      <c r="B102" s="80">
        <v>620</v>
      </c>
      <c r="C102" s="101" t="s">
        <v>8</v>
      </c>
      <c r="D102" s="81">
        <v>889.49</v>
      </c>
      <c r="E102" s="48">
        <v>2461.52</v>
      </c>
      <c r="F102" s="48">
        <v>1188.32</v>
      </c>
      <c r="G102" s="48">
        <v>1188.32</v>
      </c>
      <c r="H102" s="48">
        <v>1100</v>
      </c>
      <c r="I102" s="48">
        <v>1000</v>
      </c>
      <c r="J102" s="48">
        <v>800</v>
      </c>
      <c r="K102" s="8"/>
      <c r="L102" s="6"/>
      <c r="M102" s="6"/>
      <c r="N102" s="6"/>
      <c r="O102" s="6"/>
    </row>
    <row r="103" spans="1:15" x14ac:dyDescent="0.25">
      <c r="A103" s="106"/>
      <c r="B103" s="80">
        <v>630</v>
      </c>
      <c r="C103" s="101" t="s">
        <v>53</v>
      </c>
      <c r="D103" s="458">
        <v>0</v>
      </c>
      <c r="E103" s="458">
        <v>0</v>
      </c>
      <c r="F103" s="458">
        <v>0</v>
      </c>
      <c r="G103" s="458">
        <v>0</v>
      </c>
      <c r="H103" s="458">
        <v>0</v>
      </c>
      <c r="I103" s="458">
        <v>0</v>
      </c>
      <c r="J103" s="458">
        <v>0</v>
      </c>
      <c r="K103" s="8"/>
      <c r="L103" s="6"/>
      <c r="M103" s="6"/>
      <c r="N103" s="6"/>
      <c r="O103" s="6"/>
    </row>
    <row r="104" spans="1:15" x14ac:dyDescent="0.25">
      <c r="A104" s="47"/>
      <c r="B104" s="97">
        <v>642</v>
      </c>
      <c r="C104" s="75" t="s">
        <v>62</v>
      </c>
      <c r="D104" s="458">
        <v>0</v>
      </c>
      <c r="E104" s="458">
        <v>0</v>
      </c>
      <c r="F104" s="458">
        <v>0</v>
      </c>
      <c r="G104" s="458">
        <v>0</v>
      </c>
      <c r="H104" s="458">
        <v>0</v>
      </c>
      <c r="I104" s="458">
        <v>0</v>
      </c>
      <c r="J104" s="458">
        <v>0</v>
      </c>
      <c r="K104" s="8"/>
      <c r="L104" s="6"/>
      <c r="M104" s="6"/>
      <c r="N104" s="6"/>
      <c r="O104" s="6"/>
    </row>
    <row r="105" spans="1:15" s="147" customFormat="1" x14ac:dyDescent="0.25">
      <c r="A105" s="105" t="s">
        <v>75</v>
      </c>
      <c r="B105" s="102"/>
      <c r="C105" s="142"/>
      <c r="D105" s="83">
        <f>D106+D107</f>
        <v>748.73</v>
      </c>
      <c r="E105" s="83">
        <f>SUM(E106+E107)</f>
        <v>5175.01</v>
      </c>
      <c r="F105" s="83">
        <f>SUM(F106+F107)</f>
        <v>4093.61</v>
      </c>
      <c r="G105" s="83">
        <f>SUM(G106+G107)</f>
        <v>4093.61</v>
      </c>
      <c r="H105" s="83">
        <f t="shared" ref="H105:I105" si="32">SUM(H106+H107)</f>
        <v>4116</v>
      </c>
      <c r="I105" s="83">
        <f t="shared" si="32"/>
        <v>3500</v>
      </c>
      <c r="J105" s="83">
        <f t="shared" ref="J105" si="33">SUM(J106+J107)</f>
        <v>3800</v>
      </c>
      <c r="K105" s="146"/>
      <c r="L105" s="735"/>
      <c r="M105" s="735"/>
      <c r="N105" s="735"/>
      <c r="O105" s="735"/>
    </row>
    <row r="106" spans="1:15" s="6" customFormat="1" x14ac:dyDescent="0.25">
      <c r="A106" s="106"/>
      <c r="B106" s="70">
        <v>625</v>
      </c>
      <c r="C106" s="101" t="s">
        <v>76</v>
      </c>
      <c r="D106" s="74"/>
      <c r="E106" s="81">
        <v>0</v>
      </c>
      <c r="F106" s="81">
        <v>0</v>
      </c>
      <c r="G106" s="81">
        <v>0</v>
      </c>
      <c r="H106" s="767">
        <v>0</v>
      </c>
      <c r="I106" s="81">
        <v>0</v>
      </c>
      <c r="J106" s="81">
        <v>0</v>
      </c>
      <c r="K106" s="8"/>
    </row>
    <row r="107" spans="1:15" x14ac:dyDescent="0.25">
      <c r="A107" s="106"/>
      <c r="B107" s="58">
        <v>630</v>
      </c>
      <c r="C107" s="106" t="s">
        <v>19</v>
      </c>
      <c r="D107" s="87">
        <f>SUM(D108:D110)</f>
        <v>748.73</v>
      </c>
      <c r="E107" s="87">
        <v>5175.01</v>
      </c>
      <c r="F107" s="87">
        <f>SUM(F108:F110)</f>
        <v>4093.61</v>
      </c>
      <c r="G107" s="87">
        <f>SUM(G108:G110)</f>
        <v>4093.61</v>
      </c>
      <c r="H107" s="87">
        <f>SUM(H108:H110)</f>
        <v>4116</v>
      </c>
      <c r="I107" s="87">
        <f>I108+I109</f>
        <v>3500</v>
      </c>
      <c r="J107" s="87">
        <f>J108+J109</f>
        <v>3800</v>
      </c>
      <c r="K107" s="8"/>
      <c r="L107" s="6"/>
      <c r="M107" s="6"/>
      <c r="N107" s="6"/>
      <c r="O107" s="6"/>
    </row>
    <row r="108" spans="1:15" x14ac:dyDescent="0.25">
      <c r="A108" s="47"/>
      <c r="B108" s="59">
        <v>633</v>
      </c>
      <c r="C108" s="110" t="s">
        <v>68</v>
      </c>
      <c r="D108" s="84">
        <v>152.72999999999999</v>
      </c>
      <c r="E108" s="49">
        <v>3781.01</v>
      </c>
      <c r="F108" s="73">
        <v>2977.61</v>
      </c>
      <c r="G108" s="73">
        <v>2977.61</v>
      </c>
      <c r="H108" s="765">
        <v>3000</v>
      </c>
      <c r="I108" s="73">
        <v>2500</v>
      </c>
      <c r="J108" s="73">
        <v>2800</v>
      </c>
      <c r="K108" s="8"/>
      <c r="L108" s="6"/>
      <c r="M108" s="6"/>
      <c r="N108" s="6"/>
      <c r="O108" s="6"/>
    </row>
    <row r="109" spans="1:15" x14ac:dyDescent="0.25">
      <c r="A109" s="47"/>
      <c r="B109" s="61">
        <v>635</v>
      </c>
      <c r="C109" s="74" t="s">
        <v>73</v>
      </c>
      <c r="D109" s="86">
        <v>596</v>
      </c>
      <c r="E109" s="73">
        <v>1394</v>
      </c>
      <c r="F109" s="73">
        <v>1116</v>
      </c>
      <c r="G109" s="73">
        <v>1116</v>
      </c>
      <c r="H109" s="765">
        <v>1116</v>
      </c>
      <c r="I109" s="73">
        <v>1000</v>
      </c>
      <c r="J109" s="73">
        <v>1000</v>
      </c>
      <c r="K109" s="8"/>
      <c r="L109" s="6"/>
      <c r="M109" s="6"/>
      <c r="N109" s="6"/>
      <c r="O109" s="6"/>
    </row>
    <row r="110" spans="1:15" x14ac:dyDescent="0.25">
      <c r="A110" s="47"/>
      <c r="B110" s="97">
        <v>637</v>
      </c>
      <c r="C110" s="155" t="s">
        <v>53</v>
      </c>
      <c r="D110" s="49">
        <v>0</v>
      </c>
      <c r="E110" s="73">
        <v>0</v>
      </c>
      <c r="F110" s="73">
        <v>0</v>
      </c>
      <c r="G110" s="73">
        <v>0</v>
      </c>
      <c r="H110" s="765">
        <v>0</v>
      </c>
      <c r="I110" s="73">
        <v>0</v>
      </c>
      <c r="J110" s="73">
        <v>0</v>
      </c>
      <c r="K110" s="8"/>
      <c r="L110" s="6"/>
      <c r="M110" s="6"/>
      <c r="N110" s="6"/>
      <c r="O110" s="6"/>
    </row>
    <row r="111" spans="1:15" s="147" customFormat="1" x14ac:dyDescent="0.25">
      <c r="A111" s="105" t="s">
        <v>77</v>
      </c>
      <c r="B111" s="102"/>
      <c r="C111" s="142"/>
      <c r="D111" s="83">
        <f>SUM(D112)</f>
        <v>58375.199999999997</v>
      </c>
      <c r="E111" s="83">
        <f>SUM(E112)</f>
        <v>66736.2</v>
      </c>
      <c r="F111" s="83">
        <f>SUM(F112)</f>
        <v>60405</v>
      </c>
      <c r="G111" s="83">
        <f>SUM(G112)</f>
        <v>60405</v>
      </c>
      <c r="H111" s="83">
        <f t="shared" ref="H111:J111" si="34">SUM(H112)</f>
        <v>60461</v>
      </c>
      <c r="I111" s="83">
        <f t="shared" si="34"/>
        <v>61000</v>
      </c>
      <c r="J111" s="83">
        <f t="shared" si="34"/>
        <v>60020</v>
      </c>
      <c r="K111" s="146"/>
      <c r="L111" s="735"/>
      <c r="M111" s="735"/>
      <c r="N111" s="735"/>
      <c r="O111" s="735"/>
    </row>
    <row r="112" spans="1:15" x14ac:dyDescent="0.25">
      <c r="A112" s="106"/>
      <c r="B112" s="58">
        <v>630</v>
      </c>
      <c r="C112" s="106" t="s">
        <v>19</v>
      </c>
      <c r="D112" s="87">
        <f>SUM(D113:D114)</f>
        <v>58375.199999999997</v>
      </c>
      <c r="E112" s="87">
        <f>SUM(E113:E114)</f>
        <v>66736.2</v>
      </c>
      <c r="F112" s="87">
        <f>SUM(F113:F114)</f>
        <v>60405</v>
      </c>
      <c r="G112" s="87">
        <f>SUM(G113:G114)</f>
        <v>60405</v>
      </c>
      <c r="H112" s="87">
        <f t="shared" ref="H112:I112" si="35">SUM(H113:H114)</f>
        <v>60461</v>
      </c>
      <c r="I112" s="87">
        <f t="shared" si="35"/>
        <v>61000</v>
      </c>
      <c r="J112" s="87">
        <f t="shared" ref="J112" si="36">SUM(J113:J114)</f>
        <v>60020</v>
      </c>
      <c r="K112" s="8"/>
      <c r="L112" s="6"/>
      <c r="M112" s="6"/>
      <c r="N112" s="6"/>
      <c r="O112" s="6"/>
    </row>
    <row r="113" spans="1:15" x14ac:dyDescent="0.25">
      <c r="A113" s="47"/>
      <c r="B113" s="59">
        <v>633</v>
      </c>
      <c r="C113" s="110" t="s">
        <v>68</v>
      </c>
      <c r="D113" s="84"/>
      <c r="E113" s="49">
        <v>3158.1</v>
      </c>
      <c r="F113" s="73">
        <v>0</v>
      </c>
      <c r="G113" s="73">
        <v>0</v>
      </c>
      <c r="H113" s="73">
        <v>0</v>
      </c>
      <c r="I113" s="73">
        <v>0</v>
      </c>
      <c r="J113" s="73">
        <v>0</v>
      </c>
      <c r="K113" s="8"/>
      <c r="L113" s="6"/>
      <c r="M113" s="6"/>
      <c r="N113" s="6"/>
      <c r="O113" s="6"/>
    </row>
    <row r="114" spans="1:15" x14ac:dyDescent="0.25">
      <c r="A114" s="47"/>
      <c r="B114" s="59">
        <v>637</v>
      </c>
      <c r="C114" s="110" t="s">
        <v>396</v>
      </c>
      <c r="D114" s="84">
        <v>58375.199999999997</v>
      </c>
      <c r="E114" s="73">
        <v>63578.1</v>
      </c>
      <c r="F114" s="73">
        <v>60405</v>
      </c>
      <c r="G114" s="73">
        <v>60405</v>
      </c>
      <c r="H114" s="49">
        <v>60461</v>
      </c>
      <c r="I114" s="73">
        <v>61000</v>
      </c>
      <c r="J114" s="73">
        <v>60020</v>
      </c>
      <c r="K114" s="8"/>
      <c r="L114" s="6"/>
      <c r="M114" s="6"/>
      <c r="N114" s="6"/>
      <c r="O114" s="6"/>
    </row>
    <row r="115" spans="1:15" s="147" customFormat="1" x14ac:dyDescent="0.25">
      <c r="A115" s="105" t="s">
        <v>79</v>
      </c>
      <c r="B115" s="102"/>
      <c r="C115" s="142"/>
      <c r="D115" s="83">
        <f>SUM(D116:D117)</f>
        <v>6166.26</v>
      </c>
      <c r="E115" s="83">
        <f>SUM(E116:E117)</f>
        <v>14477.63</v>
      </c>
      <c r="F115" s="83">
        <f>SUM(F116:F117)</f>
        <v>15434.15</v>
      </c>
      <c r="G115" s="83">
        <f>SUM(G116:G117)</f>
        <v>15434.15</v>
      </c>
      <c r="H115" s="83">
        <f t="shared" ref="H115:I115" si="37">SUM(H116:H117)</f>
        <v>7500</v>
      </c>
      <c r="I115" s="83">
        <f t="shared" si="37"/>
        <v>8500</v>
      </c>
      <c r="J115" s="83">
        <f t="shared" ref="J115" si="38">SUM(J116:J117)</f>
        <v>9300</v>
      </c>
      <c r="K115" s="146"/>
      <c r="L115" s="735"/>
      <c r="M115" s="735"/>
      <c r="N115" s="735"/>
      <c r="O115" s="735"/>
    </row>
    <row r="116" spans="1:15" s="6" customFormat="1" x14ac:dyDescent="0.25">
      <c r="A116" s="106"/>
      <c r="B116" s="80">
        <v>620</v>
      </c>
      <c r="C116" s="101" t="s">
        <v>76</v>
      </c>
      <c r="D116" s="87">
        <v>0</v>
      </c>
      <c r="E116" s="87">
        <v>0</v>
      </c>
      <c r="F116" s="87">
        <v>0</v>
      </c>
      <c r="G116" s="87">
        <v>0</v>
      </c>
      <c r="H116" s="87">
        <v>0</v>
      </c>
      <c r="I116" s="87">
        <v>0</v>
      </c>
      <c r="J116" s="87">
        <v>0</v>
      </c>
      <c r="K116" s="8"/>
    </row>
    <row r="117" spans="1:15" x14ac:dyDescent="0.25">
      <c r="A117" s="106"/>
      <c r="B117" s="80">
        <v>630</v>
      </c>
      <c r="C117" s="101" t="s">
        <v>19</v>
      </c>
      <c r="D117" s="81">
        <f>SUM(D118:D120)</f>
        <v>6166.26</v>
      </c>
      <c r="E117" s="81">
        <v>14477.63</v>
      </c>
      <c r="F117" s="81">
        <f>SUM(F118:F120)</f>
        <v>15434.15</v>
      </c>
      <c r="G117" s="81">
        <f>SUM(G118:G120)</f>
        <v>15434.15</v>
      </c>
      <c r="H117" s="81">
        <f t="shared" ref="H117:I117" si="39">SUM(H118:H120)</f>
        <v>7500</v>
      </c>
      <c r="I117" s="81">
        <f t="shared" si="39"/>
        <v>8500</v>
      </c>
      <c r="J117" s="81">
        <f t="shared" ref="J117" si="40">SUM(J118:J120)</f>
        <v>9300</v>
      </c>
      <c r="K117" s="8"/>
      <c r="L117" s="6"/>
      <c r="M117" s="6"/>
      <c r="N117" s="6"/>
      <c r="O117" s="6"/>
    </row>
    <row r="118" spans="1:15" x14ac:dyDescent="0.25">
      <c r="A118" s="74"/>
      <c r="B118" s="59">
        <v>633</v>
      </c>
      <c r="C118" s="110" t="s">
        <v>68</v>
      </c>
      <c r="D118" s="84">
        <v>2879.94</v>
      </c>
      <c r="E118" s="73">
        <v>2249.69</v>
      </c>
      <c r="F118" s="73">
        <v>2500</v>
      </c>
      <c r="G118" s="73">
        <v>2500</v>
      </c>
      <c r="H118" s="73">
        <v>2500</v>
      </c>
      <c r="I118" s="73">
        <v>2500</v>
      </c>
      <c r="J118" s="73">
        <v>2600</v>
      </c>
      <c r="K118" s="8"/>
      <c r="L118" s="6"/>
      <c r="M118" s="6"/>
      <c r="N118" s="6"/>
      <c r="O118" s="6"/>
    </row>
    <row r="119" spans="1:15" x14ac:dyDescent="0.25">
      <c r="A119" s="115"/>
      <c r="B119" s="61">
        <v>635</v>
      </c>
      <c r="C119" s="74" t="s">
        <v>73</v>
      </c>
      <c r="D119" s="86">
        <v>3286.32</v>
      </c>
      <c r="E119" s="73">
        <v>9333.98</v>
      </c>
      <c r="F119" s="73">
        <v>12934.15</v>
      </c>
      <c r="G119" s="73">
        <v>12934.15</v>
      </c>
      <c r="H119" s="765">
        <v>5000</v>
      </c>
      <c r="I119" s="73">
        <v>6000</v>
      </c>
      <c r="J119" s="73">
        <v>6700</v>
      </c>
      <c r="K119" s="8"/>
      <c r="L119" s="6"/>
      <c r="M119" s="6"/>
      <c r="N119" s="6"/>
      <c r="O119" s="6"/>
    </row>
    <row r="120" spans="1:15" x14ac:dyDescent="0.25">
      <c r="A120" s="47"/>
      <c r="B120" s="61">
        <v>637</v>
      </c>
      <c r="C120" s="74" t="s">
        <v>53</v>
      </c>
      <c r="D120" s="86">
        <v>0</v>
      </c>
      <c r="E120" s="73">
        <v>2893.96</v>
      </c>
      <c r="F120" s="73">
        <v>0</v>
      </c>
      <c r="G120" s="73">
        <v>0</v>
      </c>
      <c r="H120" s="73"/>
      <c r="I120" s="73">
        <v>0</v>
      </c>
      <c r="J120" s="73">
        <v>0</v>
      </c>
      <c r="K120" s="8"/>
      <c r="L120" s="6"/>
      <c r="M120" s="6"/>
      <c r="N120" s="6"/>
      <c r="O120" s="6"/>
    </row>
    <row r="121" spans="1:15" s="147" customFormat="1" x14ac:dyDescent="0.25">
      <c r="A121" s="105" t="s">
        <v>80</v>
      </c>
      <c r="B121" s="63"/>
      <c r="C121" s="142"/>
      <c r="D121" s="83">
        <f>SUM(D122)</f>
        <v>125893.58</v>
      </c>
      <c r="E121" s="83">
        <f>SUM(E122)</f>
        <v>109598.06</v>
      </c>
      <c r="F121" s="95">
        <f>SUM(F122)</f>
        <v>93238.62</v>
      </c>
      <c r="G121" s="95">
        <f>SUM(G122)</f>
        <v>93238.62</v>
      </c>
      <c r="H121" s="83">
        <f t="shared" ref="H121:J121" si="41">SUM(H122)</f>
        <v>82300</v>
      </c>
      <c r="I121" s="83">
        <f t="shared" si="41"/>
        <v>87000</v>
      </c>
      <c r="J121" s="83">
        <f t="shared" si="41"/>
        <v>83065</v>
      </c>
      <c r="K121" s="146"/>
      <c r="L121" s="735"/>
      <c r="M121" s="735"/>
      <c r="N121" s="735"/>
      <c r="O121" s="735"/>
    </row>
    <row r="122" spans="1:15" x14ac:dyDescent="0.25">
      <c r="A122" s="106"/>
      <c r="B122" s="70">
        <v>630</v>
      </c>
      <c r="C122" s="158" t="s">
        <v>19</v>
      </c>
      <c r="D122" s="87">
        <f>SUM(D123:D126)</f>
        <v>125893.58</v>
      </c>
      <c r="E122" s="87">
        <f>SUM(E123:E126)</f>
        <v>109598.06</v>
      </c>
      <c r="F122" s="87">
        <f>SUM(F123:F126)</f>
        <v>93238.62</v>
      </c>
      <c r="G122" s="87">
        <f>SUM(G123:G126)</f>
        <v>93238.62</v>
      </c>
      <c r="H122" s="87">
        <f t="shared" ref="H122:I122" si="42">SUM(H123:H126)</f>
        <v>82300</v>
      </c>
      <c r="I122" s="87">
        <f t="shared" si="42"/>
        <v>87000</v>
      </c>
      <c r="J122" s="87">
        <f t="shared" ref="J122" si="43">SUM(J123:J126)</f>
        <v>83065</v>
      </c>
      <c r="K122" s="8"/>
      <c r="L122" s="6"/>
      <c r="M122" s="6"/>
      <c r="N122" s="6"/>
      <c r="O122" s="6"/>
    </row>
    <row r="123" spans="1:15" x14ac:dyDescent="0.25">
      <c r="A123" s="47"/>
      <c r="B123" s="59">
        <v>632</v>
      </c>
      <c r="C123" s="110" t="s">
        <v>81</v>
      </c>
      <c r="D123" s="84">
        <v>45607.45</v>
      </c>
      <c r="E123" s="49">
        <v>42132.25</v>
      </c>
      <c r="F123" s="73">
        <v>45600</v>
      </c>
      <c r="G123" s="73">
        <v>45600</v>
      </c>
      <c r="H123" s="73">
        <v>41200</v>
      </c>
      <c r="I123" s="73">
        <v>46500</v>
      </c>
      <c r="J123" s="73">
        <v>43565</v>
      </c>
      <c r="K123" s="8"/>
      <c r="L123" s="6"/>
      <c r="M123" s="6"/>
      <c r="N123" s="6"/>
      <c r="O123" s="6"/>
    </row>
    <row r="124" spans="1:15" x14ac:dyDescent="0.25">
      <c r="A124" s="77"/>
      <c r="B124" s="97">
        <v>633</v>
      </c>
      <c r="C124" s="155" t="s">
        <v>68</v>
      </c>
      <c r="D124" s="86">
        <v>1658.62</v>
      </c>
      <c r="E124" s="49">
        <v>3684.88</v>
      </c>
      <c r="F124" s="73">
        <v>1000</v>
      </c>
      <c r="G124" s="73">
        <v>1000</v>
      </c>
      <c r="H124" s="73">
        <v>1000</v>
      </c>
      <c r="I124" s="73">
        <v>2000</v>
      </c>
      <c r="J124" s="73">
        <v>1500</v>
      </c>
      <c r="K124" s="8"/>
      <c r="L124" s="6"/>
      <c r="M124" s="6"/>
      <c r="N124" s="6"/>
      <c r="O124" s="6"/>
    </row>
    <row r="125" spans="1:15" x14ac:dyDescent="0.25">
      <c r="A125" s="77"/>
      <c r="B125" s="60">
        <v>635</v>
      </c>
      <c r="C125" s="155" t="s">
        <v>82</v>
      </c>
      <c r="D125" s="86">
        <v>45291.85</v>
      </c>
      <c r="E125" s="49">
        <v>39298.07</v>
      </c>
      <c r="F125" s="73">
        <v>11654.74</v>
      </c>
      <c r="G125" s="73">
        <v>11654.74</v>
      </c>
      <c r="H125" s="73">
        <v>5000</v>
      </c>
      <c r="I125" s="73">
        <v>6000</v>
      </c>
      <c r="J125" s="73">
        <v>5000</v>
      </c>
      <c r="K125" s="8"/>
      <c r="L125" s="6"/>
      <c r="M125" s="6"/>
      <c r="N125" s="6"/>
      <c r="O125" s="6"/>
    </row>
    <row r="126" spans="1:15" x14ac:dyDescent="0.25">
      <c r="A126" s="62"/>
      <c r="B126" s="60">
        <v>637</v>
      </c>
      <c r="C126" s="74" t="s">
        <v>49</v>
      </c>
      <c r="D126" s="86">
        <v>33335.660000000003</v>
      </c>
      <c r="E126" s="49">
        <v>24482.86</v>
      </c>
      <c r="F126" s="73">
        <v>34983.879999999997</v>
      </c>
      <c r="G126" s="73">
        <v>34983.879999999997</v>
      </c>
      <c r="H126" s="73">
        <v>35100</v>
      </c>
      <c r="I126" s="73">
        <v>32500</v>
      </c>
      <c r="J126" s="73">
        <v>33000</v>
      </c>
      <c r="K126" s="8"/>
      <c r="L126" s="6"/>
      <c r="M126" s="6"/>
      <c r="N126" s="6"/>
      <c r="O126" s="6"/>
    </row>
    <row r="127" spans="1:15" s="147" customFormat="1" x14ac:dyDescent="0.25">
      <c r="A127" s="105" t="s">
        <v>83</v>
      </c>
      <c r="B127" s="63"/>
      <c r="C127" s="142"/>
      <c r="D127" s="83">
        <f>SUM(D128+D129)</f>
        <v>13326.529999999999</v>
      </c>
      <c r="E127" s="83">
        <f t="shared" ref="E127" si="44">SUM(E128+E129)</f>
        <v>46865.36</v>
      </c>
      <c r="F127" s="83">
        <f>SUM(F128+F129)</f>
        <v>15300</v>
      </c>
      <c r="G127" s="83">
        <f>SUM(G128+G129)</f>
        <v>15300</v>
      </c>
      <c r="H127" s="83">
        <f t="shared" ref="H127:I127" si="45">SUM(H128+H129)</f>
        <v>21100</v>
      </c>
      <c r="I127" s="83">
        <f t="shared" si="45"/>
        <v>13280</v>
      </c>
      <c r="J127" s="83">
        <f t="shared" ref="J127" si="46">SUM(J128+J129)</f>
        <v>10480</v>
      </c>
      <c r="K127" s="146"/>
      <c r="L127" s="735"/>
      <c r="M127" s="735"/>
      <c r="N127" s="735"/>
      <c r="O127" s="735"/>
    </row>
    <row r="128" spans="1:15" s="12" customFormat="1" ht="12.75" x14ac:dyDescent="0.2">
      <c r="A128" s="106"/>
      <c r="B128" s="58">
        <v>625</v>
      </c>
      <c r="C128" s="101" t="s">
        <v>76</v>
      </c>
      <c r="D128" s="81">
        <v>1926.29</v>
      </c>
      <c r="E128" s="81">
        <v>9510.06</v>
      </c>
      <c r="F128" s="81">
        <v>1900</v>
      </c>
      <c r="G128" s="81">
        <v>1900</v>
      </c>
      <c r="H128" s="81">
        <v>1900</v>
      </c>
      <c r="I128" s="81">
        <v>1680</v>
      </c>
      <c r="J128" s="81">
        <v>1680</v>
      </c>
      <c r="K128" s="9"/>
      <c r="L128" s="72"/>
      <c r="M128" s="72"/>
      <c r="N128" s="72"/>
      <c r="O128" s="72"/>
    </row>
    <row r="129" spans="1:15" s="6" customFormat="1" x14ac:dyDescent="0.25">
      <c r="A129" s="106"/>
      <c r="B129" s="58">
        <v>630</v>
      </c>
      <c r="C129" s="101" t="s">
        <v>19</v>
      </c>
      <c r="D129" s="81">
        <f>SUM(D130:D132)</f>
        <v>11400.24</v>
      </c>
      <c r="E129" s="81">
        <v>37355.300000000003</v>
      </c>
      <c r="F129" s="81">
        <f>SUM(F130:F132)</f>
        <v>13400</v>
      </c>
      <c r="G129" s="81">
        <f>SUM(G130:G132)</f>
        <v>13400</v>
      </c>
      <c r="H129" s="81">
        <f t="shared" ref="H129:I129" si="47">SUM(H130:H132)</f>
        <v>19200</v>
      </c>
      <c r="I129" s="81">
        <f t="shared" si="47"/>
        <v>11600</v>
      </c>
      <c r="J129" s="81">
        <f t="shared" ref="J129" si="48">SUM(J130:J132)</f>
        <v>8800</v>
      </c>
      <c r="K129" s="8"/>
    </row>
    <row r="130" spans="1:15" x14ac:dyDescent="0.25">
      <c r="A130" s="74"/>
      <c r="B130" s="61">
        <v>633</v>
      </c>
      <c r="C130" s="74" t="s">
        <v>28</v>
      </c>
      <c r="D130" s="86">
        <v>2629.45</v>
      </c>
      <c r="E130" s="49">
        <v>5780.27</v>
      </c>
      <c r="F130" s="73">
        <v>4500</v>
      </c>
      <c r="G130" s="73">
        <v>4500</v>
      </c>
      <c r="H130" s="73">
        <v>2000</v>
      </c>
      <c r="I130" s="73">
        <v>3000</v>
      </c>
      <c r="J130" s="73">
        <v>2500</v>
      </c>
      <c r="K130" s="8"/>
      <c r="L130" s="6"/>
      <c r="M130" s="6"/>
      <c r="N130" s="6"/>
      <c r="O130" s="6"/>
    </row>
    <row r="131" spans="1:15" x14ac:dyDescent="0.25">
      <c r="A131" s="47"/>
      <c r="B131" s="59">
        <v>635</v>
      </c>
      <c r="C131" s="110" t="s">
        <v>84</v>
      </c>
      <c r="D131" s="84">
        <v>866.57</v>
      </c>
      <c r="E131" s="49">
        <v>1309.81</v>
      </c>
      <c r="F131" s="73">
        <v>1400</v>
      </c>
      <c r="G131" s="73">
        <v>1400</v>
      </c>
      <c r="H131" s="73">
        <v>9700</v>
      </c>
      <c r="I131" s="73">
        <v>2000</v>
      </c>
      <c r="J131" s="73">
        <v>1100</v>
      </c>
      <c r="K131" s="8"/>
      <c r="L131" s="6"/>
      <c r="M131" s="6"/>
      <c r="N131" s="6"/>
      <c r="O131" s="6"/>
    </row>
    <row r="132" spans="1:15" x14ac:dyDescent="0.25">
      <c r="A132" s="47"/>
      <c r="B132" s="59">
        <v>637</v>
      </c>
      <c r="C132" s="110" t="s">
        <v>85</v>
      </c>
      <c r="D132" s="84">
        <v>7904.22</v>
      </c>
      <c r="E132" s="49">
        <v>30265.22</v>
      </c>
      <c r="F132" s="73">
        <v>7500</v>
      </c>
      <c r="G132" s="73">
        <v>7500</v>
      </c>
      <c r="H132" s="73">
        <v>7500</v>
      </c>
      <c r="I132" s="73">
        <v>6600</v>
      </c>
      <c r="J132" s="73">
        <v>5200</v>
      </c>
      <c r="K132" s="8"/>
      <c r="L132" s="6"/>
      <c r="M132" s="6"/>
      <c r="N132" s="6"/>
      <c r="O132" s="6"/>
    </row>
    <row r="133" spans="1:15" s="147" customFormat="1" x14ac:dyDescent="0.25">
      <c r="A133" s="105" t="s">
        <v>86</v>
      </c>
      <c r="B133" s="102"/>
      <c r="C133" s="142"/>
      <c r="D133" s="83">
        <f>SUM(D134)</f>
        <v>18491</v>
      </c>
      <c r="E133" s="83">
        <f>SUM(E134)</f>
        <v>21842.6</v>
      </c>
      <c r="F133" s="83">
        <f>SUM(F134)</f>
        <v>21113.599999999999</v>
      </c>
      <c r="G133" s="83">
        <f>SUM(G134)</f>
        <v>21113.599999999999</v>
      </c>
      <c r="H133" s="83">
        <f t="shared" ref="H133:J133" si="49">SUM(H134)</f>
        <v>22300</v>
      </c>
      <c r="I133" s="83">
        <f t="shared" si="49"/>
        <v>24500</v>
      </c>
      <c r="J133" s="83">
        <f t="shared" si="49"/>
        <v>20100</v>
      </c>
      <c r="K133" s="146"/>
      <c r="L133" s="735"/>
      <c r="M133" s="735"/>
      <c r="N133" s="735"/>
      <c r="O133" s="735"/>
    </row>
    <row r="134" spans="1:15" x14ac:dyDescent="0.25">
      <c r="A134" s="106"/>
      <c r="B134" s="58">
        <v>630</v>
      </c>
      <c r="C134" s="101" t="s">
        <v>19</v>
      </c>
      <c r="D134" s="81">
        <f>SUM(D135:D137)</f>
        <v>18491</v>
      </c>
      <c r="E134" s="81">
        <f>SUM(E135:E137)</f>
        <v>21842.6</v>
      </c>
      <c r="F134" s="81">
        <f>SUM(F135:F137)</f>
        <v>21113.599999999999</v>
      </c>
      <c r="G134" s="81">
        <f>SUM(G135:G137)</f>
        <v>21113.599999999999</v>
      </c>
      <c r="H134" s="81">
        <f t="shared" ref="H134:I134" si="50">SUM(H135:H137)</f>
        <v>22300</v>
      </c>
      <c r="I134" s="81">
        <f t="shared" si="50"/>
        <v>24500</v>
      </c>
      <c r="J134" s="81">
        <f t="shared" ref="J134" si="51">SUM(J135:J137)</f>
        <v>20100</v>
      </c>
      <c r="K134" s="8"/>
      <c r="L134" s="6"/>
      <c r="M134" s="6"/>
      <c r="N134" s="6"/>
      <c r="O134" s="6"/>
    </row>
    <row r="135" spans="1:15" x14ac:dyDescent="0.25">
      <c r="A135" s="47"/>
      <c r="B135" s="61">
        <v>632</v>
      </c>
      <c r="C135" s="110" t="s">
        <v>25</v>
      </c>
      <c r="D135" s="84">
        <v>14773.88</v>
      </c>
      <c r="E135" s="73">
        <v>6821</v>
      </c>
      <c r="F135" s="73">
        <v>6620</v>
      </c>
      <c r="G135" s="73">
        <v>6620</v>
      </c>
      <c r="H135" s="73">
        <v>6700</v>
      </c>
      <c r="I135" s="73">
        <v>10000</v>
      </c>
      <c r="J135" s="73">
        <v>8000</v>
      </c>
      <c r="K135" s="8"/>
      <c r="L135" s="6"/>
      <c r="M135" s="6"/>
      <c r="N135" s="6"/>
      <c r="O135" s="6"/>
    </row>
    <row r="136" spans="1:15" x14ac:dyDescent="0.25">
      <c r="A136" s="47"/>
      <c r="B136" s="61">
        <v>635</v>
      </c>
      <c r="C136" s="74" t="s">
        <v>73</v>
      </c>
      <c r="D136" s="86">
        <v>3461.82</v>
      </c>
      <c r="E136" s="73">
        <v>0</v>
      </c>
      <c r="F136" s="73">
        <v>1197.5999999999999</v>
      </c>
      <c r="G136" s="73">
        <v>1197.5999999999999</v>
      </c>
      <c r="H136" s="73"/>
      <c r="I136" s="73">
        <v>0</v>
      </c>
      <c r="J136" s="73">
        <v>0</v>
      </c>
      <c r="K136" s="8"/>
      <c r="L136" s="6"/>
      <c r="M136" s="6"/>
      <c r="N136" s="6"/>
      <c r="O136" s="6"/>
    </row>
    <row r="137" spans="1:15" x14ac:dyDescent="0.25">
      <c r="A137" s="47"/>
      <c r="B137" s="61">
        <v>637</v>
      </c>
      <c r="C137" s="74" t="s">
        <v>49</v>
      </c>
      <c r="D137" s="86">
        <v>255.3</v>
      </c>
      <c r="E137" s="73">
        <v>15021.6</v>
      </c>
      <c r="F137" s="73">
        <v>13296</v>
      </c>
      <c r="G137" s="73">
        <v>13296</v>
      </c>
      <c r="H137" s="73">
        <v>15600</v>
      </c>
      <c r="I137" s="73">
        <v>14500</v>
      </c>
      <c r="J137" s="73">
        <v>12100</v>
      </c>
      <c r="K137" s="8"/>
      <c r="L137" s="6"/>
      <c r="M137" s="6"/>
      <c r="N137" s="6"/>
      <c r="O137" s="6"/>
    </row>
    <row r="138" spans="1:15" s="147" customFormat="1" x14ac:dyDescent="0.25">
      <c r="A138" s="105" t="s">
        <v>87</v>
      </c>
      <c r="B138" s="63"/>
      <c r="C138" s="142"/>
      <c r="D138" s="83">
        <f>SUM(D139)</f>
        <v>925.39</v>
      </c>
      <c r="E138" s="83">
        <f>SUM(E139)</f>
        <v>530.45000000000005</v>
      </c>
      <c r="F138" s="83">
        <f>SUM(F139)</f>
        <v>800</v>
      </c>
      <c r="G138" s="83">
        <f>SUM(G139)</f>
        <v>800</v>
      </c>
      <c r="H138" s="83">
        <f t="shared" ref="H138:J138" si="52">SUM(H139)</f>
        <v>800</v>
      </c>
      <c r="I138" s="83">
        <f t="shared" si="52"/>
        <v>900</v>
      </c>
      <c r="J138" s="83">
        <f t="shared" si="52"/>
        <v>1100</v>
      </c>
      <c r="K138" s="146"/>
      <c r="L138" s="735"/>
      <c r="M138" s="735"/>
      <c r="N138" s="735"/>
      <c r="O138" s="735"/>
    </row>
    <row r="139" spans="1:15" x14ac:dyDescent="0.25">
      <c r="A139" s="106"/>
      <c r="B139" s="70">
        <v>630</v>
      </c>
      <c r="C139" s="101" t="s">
        <v>19</v>
      </c>
      <c r="D139" s="81">
        <f t="shared" ref="D139:J139" si="53">SUM(D140:D141)</f>
        <v>925.39</v>
      </c>
      <c r="E139" s="81">
        <f t="shared" si="53"/>
        <v>530.45000000000005</v>
      </c>
      <c r="F139" s="81">
        <f t="shared" si="53"/>
        <v>800</v>
      </c>
      <c r="G139" s="81">
        <f t="shared" si="53"/>
        <v>800</v>
      </c>
      <c r="H139" s="81">
        <f t="shared" si="53"/>
        <v>800</v>
      </c>
      <c r="I139" s="81">
        <f t="shared" si="53"/>
        <v>900</v>
      </c>
      <c r="J139" s="81">
        <f t="shared" si="53"/>
        <v>1100</v>
      </c>
      <c r="K139" s="8"/>
      <c r="L139" s="6"/>
      <c r="M139" s="6"/>
      <c r="N139" s="6"/>
      <c r="O139" s="6"/>
    </row>
    <row r="140" spans="1:15" ht="18" customHeight="1" x14ac:dyDescent="0.25">
      <c r="A140" s="47"/>
      <c r="B140" s="61">
        <v>632</v>
      </c>
      <c r="C140" s="110" t="s">
        <v>88</v>
      </c>
      <c r="D140" s="84">
        <v>925.39</v>
      </c>
      <c r="E140" s="73">
        <v>530.45000000000005</v>
      </c>
      <c r="F140" s="73">
        <v>800</v>
      </c>
      <c r="G140" s="73">
        <v>800</v>
      </c>
      <c r="H140" s="73">
        <v>800</v>
      </c>
      <c r="I140" s="73">
        <v>900</v>
      </c>
      <c r="J140" s="73">
        <v>1100</v>
      </c>
      <c r="K140" s="8"/>
      <c r="L140" s="6"/>
      <c r="M140" s="6"/>
      <c r="N140" s="6"/>
      <c r="O140" s="6"/>
    </row>
    <row r="141" spans="1:15" x14ac:dyDescent="0.25">
      <c r="A141" s="47"/>
      <c r="B141" s="60">
        <v>637</v>
      </c>
      <c r="C141" s="110" t="s">
        <v>49</v>
      </c>
      <c r="D141" s="84"/>
      <c r="E141" s="73">
        <v>0</v>
      </c>
      <c r="F141" s="73"/>
      <c r="G141" s="73"/>
      <c r="H141" s="73">
        <v>0</v>
      </c>
      <c r="I141" s="73">
        <v>0</v>
      </c>
      <c r="J141" s="73">
        <v>0</v>
      </c>
      <c r="K141" s="8"/>
      <c r="L141" s="6"/>
      <c r="M141" s="6"/>
      <c r="N141" s="6"/>
      <c r="O141" s="6"/>
    </row>
    <row r="142" spans="1:15" s="14" customFormat="1" ht="12.75" x14ac:dyDescent="0.2">
      <c r="A142" s="105" t="s">
        <v>281</v>
      </c>
      <c r="B142" s="63"/>
      <c r="C142" s="142"/>
      <c r="D142" s="95">
        <f t="shared" ref="D142:J142" si="54">SUM(D143:D145)</f>
        <v>14000</v>
      </c>
      <c r="E142" s="95">
        <f t="shared" si="54"/>
        <v>35876.959999999999</v>
      </c>
      <c r="F142" s="95">
        <f t="shared" si="54"/>
        <v>26970</v>
      </c>
      <c r="G142" s="95">
        <f t="shared" si="54"/>
        <v>26970</v>
      </c>
      <c r="H142" s="95">
        <f t="shared" si="54"/>
        <v>21200</v>
      </c>
      <c r="I142" s="95">
        <f t="shared" si="54"/>
        <v>22500</v>
      </c>
      <c r="J142" s="95">
        <f t="shared" si="54"/>
        <v>21300</v>
      </c>
      <c r="K142" s="469"/>
      <c r="L142" s="738"/>
      <c r="M142" s="738"/>
      <c r="N142" s="738"/>
      <c r="O142" s="738"/>
    </row>
    <row r="143" spans="1:15" s="332" customFormat="1" ht="20.25" customHeight="1" x14ac:dyDescent="0.2">
      <c r="A143" s="106"/>
      <c r="B143" s="61">
        <v>632</v>
      </c>
      <c r="C143" s="110" t="s">
        <v>88</v>
      </c>
      <c r="D143" s="84">
        <v>0</v>
      </c>
      <c r="E143" s="84">
        <v>7742.58</v>
      </c>
      <c r="F143" s="84">
        <v>6970</v>
      </c>
      <c r="G143" s="84">
        <v>6970</v>
      </c>
      <c r="H143" s="84">
        <v>9200</v>
      </c>
      <c r="I143" s="84">
        <v>9500</v>
      </c>
      <c r="J143" s="84">
        <v>8800</v>
      </c>
      <c r="K143" s="454"/>
    </row>
    <row r="144" spans="1:15" s="332" customFormat="1" ht="18" customHeight="1" x14ac:dyDescent="0.2">
      <c r="A144" s="106"/>
      <c r="B144" s="61">
        <v>637</v>
      </c>
      <c r="C144" s="110" t="s">
        <v>53</v>
      </c>
      <c r="D144" s="180">
        <v>0</v>
      </c>
      <c r="E144" s="84">
        <v>12134.38</v>
      </c>
      <c r="F144" s="84">
        <v>7000</v>
      </c>
      <c r="G144" s="84">
        <v>7000</v>
      </c>
      <c r="H144" s="84">
        <v>1000</v>
      </c>
      <c r="I144" s="84">
        <v>1000</v>
      </c>
      <c r="J144" s="84">
        <v>1000</v>
      </c>
      <c r="K144" s="454"/>
    </row>
    <row r="145" spans="1:15" s="738" customFormat="1" ht="25.5" x14ac:dyDescent="0.2">
      <c r="A145" s="47"/>
      <c r="B145" s="112">
        <v>642</v>
      </c>
      <c r="C145" s="110" t="s">
        <v>89</v>
      </c>
      <c r="D145" s="84">
        <v>14000</v>
      </c>
      <c r="E145" s="49">
        <v>16000</v>
      </c>
      <c r="F145" s="49">
        <v>13000</v>
      </c>
      <c r="G145" s="49">
        <v>13000</v>
      </c>
      <c r="H145" s="49">
        <v>11000</v>
      </c>
      <c r="I145" s="49">
        <v>12000</v>
      </c>
      <c r="J145" s="49">
        <v>11500</v>
      </c>
      <c r="K145" s="13"/>
    </row>
    <row r="146" spans="1:15" x14ac:dyDescent="0.25">
      <c r="A146" s="105" t="s">
        <v>357</v>
      </c>
      <c r="B146" s="105"/>
      <c r="C146" s="105"/>
      <c r="D146" s="664">
        <f>D147</f>
        <v>5230.9400000000005</v>
      </c>
      <c r="E146" s="95">
        <f>SUM(E147)</f>
        <v>5327.9</v>
      </c>
      <c r="F146" s="95">
        <f>SUM(F147)</f>
        <v>5051.83</v>
      </c>
      <c r="G146" s="95">
        <f>SUM(G147)</f>
        <v>5051.83</v>
      </c>
      <c r="H146" s="95">
        <f t="shared" ref="H146:J146" si="55">SUM(H147)</f>
        <v>5100</v>
      </c>
      <c r="I146" s="95">
        <f t="shared" si="55"/>
        <v>4700</v>
      </c>
      <c r="J146" s="95">
        <f t="shared" si="55"/>
        <v>5150</v>
      </c>
      <c r="K146" s="8"/>
      <c r="L146" s="6"/>
      <c r="M146" s="6"/>
      <c r="N146" s="6"/>
      <c r="O146" s="6"/>
    </row>
    <row r="147" spans="1:15" s="14" customFormat="1" ht="12.75" x14ac:dyDescent="0.2">
      <c r="A147" s="106"/>
      <c r="B147" s="70">
        <v>630</v>
      </c>
      <c r="C147" s="106" t="s">
        <v>19</v>
      </c>
      <c r="D147" s="87">
        <f>SUM(D148:D151)</f>
        <v>5230.9400000000005</v>
      </c>
      <c r="E147" s="81">
        <v>5327.9</v>
      </c>
      <c r="F147" s="81">
        <f>SUM(F148:F151)</f>
        <v>5051.83</v>
      </c>
      <c r="G147" s="81">
        <f>SUM(G148:G151)</f>
        <v>5051.83</v>
      </c>
      <c r="H147" s="81">
        <f t="shared" ref="H147:I147" si="56">SUM(H148:H151)</f>
        <v>5100</v>
      </c>
      <c r="I147" s="81">
        <f t="shared" si="56"/>
        <v>4700</v>
      </c>
      <c r="J147" s="81">
        <f t="shared" ref="J147" si="57">SUM(J148:J151)</f>
        <v>5150</v>
      </c>
      <c r="K147" s="13"/>
      <c r="L147" s="738"/>
      <c r="M147" s="738"/>
      <c r="N147" s="738"/>
      <c r="O147" s="738"/>
    </row>
    <row r="148" spans="1:15" x14ac:dyDescent="0.25">
      <c r="A148" s="77"/>
      <c r="B148" s="60">
        <v>632</v>
      </c>
      <c r="C148" s="110" t="s">
        <v>91</v>
      </c>
      <c r="D148" s="84">
        <v>811.07</v>
      </c>
      <c r="E148" s="73">
        <v>679.69</v>
      </c>
      <c r="F148" s="73">
        <v>1200</v>
      </c>
      <c r="G148" s="73">
        <v>1200</v>
      </c>
      <c r="H148" s="73">
        <v>1100</v>
      </c>
      <c r="I148" s="73">
        <v>1000</v>
      </c>
      <c r="J148" s="73">
        <v>1150</v>
      </c>
      <c r="K148" s="8"/>
      <c r="L148" s="6"/>
      <c r="M148" s="6"/>
      <c r="N148" s="6"/>
      <c r="O148" s="6"/>
    </row>
    <row r="149" spans="1:15" x14ac:dyDescent="0.25">
      <c r="A149" s="77"/>
      <c r="B149" s="60">
        <v>633</v>
      </c>
      <c r="C149" s="110" t="s">
        <v>92</v>
      </c>
      <c r="D149" s="84">
        <v>2584.46</v>
      </c>
      <c r="E149" s="73">
        <v>1057.06</v>
      </c>
      <c r="F149" s="73">
        <v>1151.83</v>
      </c>
      <c r="G149" s="73">
        <v>1151.83</v>
      </c>
      <c r="H149" s="73">
        <v>2500</v>
      </c>
      <c r="I149" s="73">
        <v>2000</v>
      </c>
      <c r="J149" s="73">
        <v>2000</v>
      </c>
      <c r="K149" s="8"/>
      <c r="L149" s="6"/>
      <c r="M149" s="6"/>
      <c r="N149" s="6"/>
      <c r="O149" s="6"/>
    </row>
    <row r="150" spans="1:15" s="14" customFormat="1" ht="12.75" x14ac:dyDescent="0.2">
      <c r="A150" s="77"/>
      <c r="B150" s="60">
        <v>635</v>
      </c>
      <c r="C150" s="110" t="s">
        <v>93</v>
      </c>
      <c r="D150" s="84">
        <v>1081.4000000000001</v>
      </c>
      <c r="E150" s="49">
        <v>2871.9</v>
      </c>
      <c r="F150" s="49">
        <v>1200</v>
      </c>
      <c r="G150" s="49">
        <v>1200</v>
      </c>
      <c r="H150" s="49">
        <v>500</v>
      </c>
      <c r="I150" s="49">
        <v>600</v>
      </c>
      <c r="J150" s="49">
        <v>800</v>
      </c>
      <c r="K150" s="13"/>
      <c r="L150" s="738"/>
      <c r="M150" s="738"/>
      <c r="N150" s="738"/>
      <c r="O150" s="738"/>
    </row>
    <row r="151" spans="1:15" x14ac:dyDescent="0.25">
      <c r="A151" s="77"/>
      <c r="B151" s="60">
        <v>637</v>
      </c>
      <c r="C151" s="155" t="s">
        <v>283</v>
      </c>
      <c r="D151" s="86">
        <v>754.01</v>
      </c>
      <c r="E151" s="73">
        <v>719.25</v>
      </c>
      <c r="F151" s="73">
        <v>1500</v>
      </c>
      <c r="G151" s="73">
        <v>1500</v>
      </c>
      <c r="H151" s="73">
        <v>1000</v>
      </c>
      <c r="I151" s="73">
        <v>1100</v>
      </c>
      <c r="J151" s="73">
        <v>1200</v>
      </c>
      <c r="K151" s="8"/>
      <c r="L151" s="6"/>
      <c r="M151" s="6"/>
      <c r="N151" s="6"/>
      <c r="O151" s="6"/>
    </row>
    <row r="152" spans="1:15" x14ac:dyDescent="0.25">
      <c r="A152" s="470" t="s">
        <v>247</v>
      </c>
      <c r="B152" s="470" t="s">
        <v>352</v>
      </c>
      <c r="C152" s="105"/>
      <c r="D152" s="664">
        <f>SUM(D153:D155)</f>
        <v>3520.17</v>
      </c>
      <c r="E152" s="95">
        <f>SUM(E153:E155)</f>
        <v>1498.59</v>
      </c>
      <c r="F152" s="95">
        <f>SUM(F153:F155)</f>
        <v>1460</v>
      </c>
      <c r="G152" s="95">
        <f>SUM(G153:G155)</f>
        <v>1460</v>
      </c>
      <c r="H152" s="95">
        <f t="shared" ref="H152:I152" si="58">SUM(H153:H155)</f>
        <v>1460</v>
      </c>
      <c r="I152" s="95">
        <f t="shared" si="58"/>
        <v>1220</v>
      </c>
      <c r="J152" s="95">
        <f t="shared" ref="J152" si="59">SUM(J153:J155)</f>
        <v>1410</v>
      </c>
      <c r="K152" s="8"/>
      <c r="L152" s="6"/>
      <c r="M152" s="6"/>
      <c r="N152" s="6"/>
      <c r="O152" s="6"/>
    </row>
    <row r="153" spans="1:15" ht="26.25" x14ac:dyDescent="0.25">
      <c r="A153" s="144"/>
      <c r="B153" s="103">
        <v>610</v>
      </c>
      <c r="C153" s="101" t="s">
        <v>3</v>
      </c>
      <c r="D153" s="84">
        <v>0</v>
      </c>
      <c r="E153" s="459">
        <v>180.64</v>
      </c>
      <c r="F153" s="459">
        <v>0</v>
      </c>
      <c r="G153" s="459">
        <v>0</v>
      </c>
      <c r="H153" s="459">
        <v>0</v>
      </c>
      <c r="I153" s="459">
        <v>0</v>
      </c>
      <c r="J153" s="459">
        <v>0</v>
      </c>
      <c r="K153" s="8"/>
      <c r="L153" s="6"/>
      <c r="M153" s="6"/>
      <c r="N153" s="6"/>
      <c r="O153" s="6"/>
    </row>
    <row r="154" spans="1:15" x14ac:dyDescent="0.25">
      <c r="A154" s="104"/>
      <c r="B154" s="58">
        <v>620</v>
      </c>
      <c r="C154" s="101" t="s">
        <v>76</v>
      </c>
      <c r="D154" s="84">
        <v>262.55</v>
      </c>
      <c r="E154" s="459">
        <v>87.34</v>
      </c>
      <c r="F154" s="459">
        <v>360</v>
      </c>
      <c r="G154" s="459">
        <v>360</v>
      </c>
      <c r="H154" s="459">
        <v>360</v>
      </c>
      <c r="I154" s="459">
        <v>220</v>
      </c>
      <c r="J154" s="459">
        <v>210</v>
      </c>
      <c r="K154" s="8"/>
      <c r="L154" s="6"/>
      <c r="M154" s="6"/>
      <c r="N154" s="6"/>
      <c r="O154" s="6"/>
    </row>
    <row r="155" spans="1:15" x14ac:dyDescent="0.25">
      <c r="A155" s="104"/>
      <c r="B155" s="58">
        <v>630</v>
      </c>
      <c r="C155" s="101" t="s">
        <v>249</v>
      </c>
      <c r="D155" s="84">
        <v>3257.62</v>
      </c>
      <c r="E155" s="459">
        <v>1230.6099999999999</v>
      </c>
      <c r="F155" s="459">
        <v>1100</v>
      </c>
      <c r="G155" s="459">
        <v>1100</v>
      </c>
      <c r="H155" s="459">
        <v>1100</v>
      </c>
      <c r="I155" s="459">
        <v>1000</v>
      </c>
      <c r="J155" s="459">
        <v>1200</v>
      </c>
      <c r="K155" s="8"/>
      <c r="L155" s="6"/>
      <c r="M155" s="6"/>
      <c r="N155" s="6"/>
      <c r="O155" s="6"/>
    </row>
    <row r="156" spans="1:15" x14ac:dyDescent="0.25">
      <c r="A156" s="105" t="s">
        <v>90</v>
      </c>
      <c r="B156" s="63"/>
      <c r="C156" s="142"/>
      <c r="D156" s="95">
        <f>SUM(D157+D159)</f>
        <v>3988.81</v>
      </c>
      <c r="E156" s="95">
        <f>SUM(E157+E159)</f>
        <v>5801.68</v>
      </c>
      <c r="F156" s="83">
        <f t="shared" ref="F156:J156" si="60">F157+F159</f>
        <v>9700</v>
      </c>
      <c r="G156" s="83">
        <f t="shared" si="60"/>
        <v>9700</v>
      </c>
      <c r="H156" s="83">
        <f t="shared" si="60"/>
        <v>8500</v>
      </c>
      <c r="I156" s="83">
        <f t="shared" si="60"/>
        <v>7000</v>
      </c>
      <c r="J156" s="83">
        <f t="shared" si="60"/>
        <v>6300</v>
      </c>
      <c r="K156" s="8"/>
      <c r="L156" s="6"/>
      <c r="M156" s="6"/>
      <c r="N156" s="6"/>
      <c r="O156" s="6"/>
    </row>
    <row r="157" spans="1:15" x14ac:dyDescent="0.25">
      <c r="A157" s="106"/>
      <c r="B157" s="58">
        <v>630</v>
      </c>
      <c r="C157" s="106" t="s">
        <v>19</v>
      </c>
      <c r="D157" s="87">
        <f>D158</f>
        <v>3288.81</v>
      </c>
      <c r="E157" s="87">
        <f>E158</f>
        <v>1801.68</v>
      </c>
      <c r="F157" s="81">
        <f>SUM(F158)</f>
        <v>3200</v>
      </c>
      <c r="G157" s="81">
        <f>SUM(G158)</f>
        <v>3200</v>
      </c>
      <c r="H157" s="81">
        <f t="shared" ref="H157:J157" si="61">SUM(H158)</f>
        <v>3100</v>
      </c>
      <c r="I157" s="81">
        <f t="shared" si="61"/>
        <v>3000</v>
      </c>
      <c r="J157" s="81">
        <f t="shared" si="61"/>
        <v>3100</v>
      </c>
      <c r="K157" s="8"/>
      <c r="L157" s="6"/>
      <c r="M157" s="6"/>
      <c r="N157" s="6"/>
      <c r="O157" s="6"/>
    </row>
    <row r="158" spans="1:15" x14ac:dyDescent="0.25">
      <c r="A158" s="74"/>
      <c r="B158" s="59">
        <v>633</v>
      </c>
      <c r="C158" s="110" t="s">
        <v>284</v>
      </c>
      <c r="D158" s="86">
        <v>3288.81</v>
      </c>
      <c r="E158" s="73">
        <v>1801.68</v>
      </c>
      <c r="F158" s="73">
        <v>3200</v>
      </c>
      <c r="G158" s="73">
        <v>3200</v>
      </c>
      <c r="H158" s="73">
        <v>3100</v>
      </c>
      <c r="I158" s="49">
        <v>3000</v>
      </c>
      <c r="J158" s="49">
        <v>3100</v>
      </c>
      <c r="K158" s="8"/>
      <c r="L158" s="6"/>
      <c r="M158" s="6"/>
      <c r="N158" s="6"/>
      <c r="O158" s="6"/>
    </row>
    <row r="159" spans="1:15" x14ac:dyDescent="0.25">
      <c r="A159" s="104"/>
      <c r="B159" s="58">
        <v>640</v>
      </c>
      <c r="C159" s="106" t="s">
        <v>62</v>
      </c>
      <c r="D159" s="81">
        <f>SUM(D160)</f>
        <v>700</v>
      </c>
      <c r="E159" s="81">
        <f>SUM(E160)</f>
        <v>4000</v>
      </c>
      <c r="F159" s="81">
        <v>6500</v>
      </c>
      <c r="G159" s="81">
        <v>6500</v>
      </c>
      <c r="H159" s="81">
        <f t="shared" ref="H159:J159" si="62">SUM(H160)</f>
        <v>5400</v>
      </c>
      <c r="I159" s="81">
        <f t="shared" si="62"/>
        <v>4000</v>
      </c>
      <c r="J159" s="81">
        <f t="shared" si="62"/>
        <v>3200</v>
      </c>
      <c r="K159" s="8"/>
      <c r="L159" s="6"/>
      <c r="M159" s="6"/>
      <c r="N159" s="6"/>
      <c r="O159" s="6"/>
    </row>
    <row r="160" spans="1:15" s="6" customFormat="1" ht="39" x14ac:dyDescent="0.25">
      <c r="A160" s="47"/>
      <c r="B160" s="59">
        <v>642</v>
      </c>
      <c r="C160" s="110" t="s">
        <v>458</v>
      </c>
      <c r="D160" s="86">
        <v>700</v>
      </c>
      <c r="E160" s="73">
        <v>4000</v>
      </c>
      <c r="F160" s="73">
        <v>6500</v>
      </c>
      <c r="G160" s="73">
        <v>6500</v>
      </c>
      <c r="H160" s="73">
        <v>5400</v>
      </c>
      <c r="I160" s="73">
        <v>4000</v>
      </c>
      <c r="J160" s="73">
        <v>3200</v>
      </c>
      <c r="K160" s="8"/>
    </row>
    <row r="161" spans="1:15" x14ac:dyDescent="0.25">
      <c r="A161" s="105" t="s">
        <v>95</v>
      </c>
      <c r="B161" s="102"/>
      <c r="C161" s="142"/>
      <c r="D161" s="95">
        <f>D162</f>
        <v>4315.09</v>
      </c>
      <c r="E161" s="95">
        <f>SUM(E162)</f>
        <v>1265.43</v>
      </c>
      <c r="F161" s="95">
        <f>SUM(F162)</f>
        <v>900</v>
      </c>
      <c r="G161" s="95">
        <f>SUM(G162)</f>
        <v>900</v>
      </c>
      <c r="H161" s="95">
        <f t="shared" ref="H161:J161" si="63">SUM(H162)</f>
        <v>900</v>
      </c>
      <c r="I161" s="95">
        <f t="shared" si="63"/>
        <v>700</v>
      </c>
      <c r="J161" s="95">
        <f t="shared" si="63"/>
        <v>790</v>
      </c>
      <c r="K161" s="8"/>
      <c r="L161" s="6"/>
      <c r="M161" s="6"/>
      <c r="N161" s="6"/>
      <c r="O161" s="6"/>
    </row>
    <row r="162" spans="1:15" x14ac:dyDescent="0.25">
      <c r="A162" s="106"/>
      <c r="B162" s="58">
        <v>630</v>
      </c>
      <c r="C162" s="106" t="s">
        <v>19</v>
      </c>
      <c r="D162" s="81">
        <f>SUM(D163:D165)</f>
        <v>4315.09</v>
      </c>
      <c r="E162" s="81">
        <v>1265.43</v>
      </c>
      <c r="F162" s="81">
        <f>F163+F165</f>
        <v>900</v>
      </c>
      <c r="G162" s="81">
        <f>G163+G165</f>
        <v>900</v>
      </c>
      <c r="H162" s="81">
        <v>900</v>
      </c>
      <c r="I162" s="81">
        <f>SUM(I163:I165)</f>
        <v>700</v>
      </c>
      <c r="J162" s="81">
        <f>J163+J165</f>
        <v>790</v>
      </c>
      <c r="K162" s="8"/>
      <c r="L162" s="6"/>
      <c r="M162" s="6"/>
      <c r="N162" s="6"/>
      <c r="O162" s="6"/>
    </row>
    <row r="163" spans="1:15" x14ac:dyDescent="0.25">
      <c r="A163" s="47"/>
      <c r="B163" s="61">
        <v>636</v>
      </c>
      <c r="C163" s="74" t="s">
        <v>96</v>
      </c>
      <c r="D163" s="86">
        <v>191.2</v>
      </c>
      <c r="E163" s="73">
        <v>191.2</v>
      </c>
      <c r="F163" s="73">
        <v>200</v>
      </c>
      <c r="G163" s="73">
        <v>200</v>
      </c>
      <c r="H163" s="73">
        <v>200</v>
      </c>
      <c r="I163" s="73">
        <v>200</v>
      </c>
      <c r="J163" s="73">
        <v>190</v>
      </c>
      <c r="K163" s="8"/>
      <c r="L163" s="6"/>
      <c r="M163" s="6"/>
      <c r="N163" s="6"/>
      <c r="O163" s="6"/>
    </row>
    <row r="164" spans="1:15" ht="27" customHeight="1" x14ac:dyDescent="0.25">
      <c r="A164" s="47"/>
      <c r="B164" s="59">
        <v>635004</v>
      </c>
      <c r="C164" s="110" t="s">
        <v>97</v>
      </c>
      <c r="D164" s="84">
        <v>3477.6</v>
      </c>
      <c r="E164" s="73">
        <v>271.27</v>
      </c>
      <c r="F164" s="73">
        <v>0</v>
      </c>
      <c r="G164" s="73">
        <v>0</v>
      </c>
      <c r="H164" s="73">
        <v>0</v>
      </c>
      <c r="I164" s="73">
        <v>0</v>
      </c>
      <c r="J164" s="73">
        <v>0</v>
      </c>
      <c r="K164" s="8"/>
      <c r="L164" s="6"/>
      <c r="M164" s="6"/>
      <c r="N164" s="6"/>
      <c r="O164" s="6"/>
    </row>
    <row r="165" spans="1:15" ht="26.25" customHeight="1" x14ac:dyDescent="0.25">
      <c r="A165" s="47"/>
      <c r="B165" s="60">
        <v>635006</v>
      </c>
      <c r="C165" s="155" t="s">
        <v>98</v>
      </c>
      <c r="D165" s="84">
        <v>646.29</v>
      </c>
      <c r="E165" s="73">
        <v>520.62</v>
      </c>
      <c r="F165" s="73">
        <v>700</v>
      </c>
      <c r="G165" s="73">
        <v>700</v>
      </c>
      <c r="H165" s="73">
        <v>700</v>
      </c>
      <c r="I165" s="73">
        <v>500</v>
      </c>
      <c r="J165" s="73">
        <v>600</v>
      </c>
      <c r="K165" s="8"/>
      <c r="L165" s="6"/>
      <c r="M165" s="6"/>
      <c r="N165" s="6"/>
      <c r="O165" s="6"/>
    </row>
    <row r="166" spans="1:15" x14ac:dyDescent="0.25">
      <c r="A166" s="105" t="s">
        <v>100</v>
      </c>
      <c r="B166" s="63"/>
      <c r="C166" s="142"/>
      <c r="D166" s="640">
        <f>D167</f>
        <v>10495.89</v>
      </c>
      <c r="E166" s="83">
        <f t="shared" ref="E166" si="64">E167</f>
        <v>5066.82</v>
      </c>
      <c r="F166" s="83">
        <f>F167</f>
        <v>2550</v>
      </c>
      <c r="G166" s="83">
        <f>G167</f>
        <v>2550</v>
      </c>
      <c r="H166" s="83">
        <f t="shared" ref="H166:J166" si="65">H167</f>
        <v>2500</v>
      </c>
      <c r="I166" s="83">
        <f t="shared" si="65"/>
        <v>2600</v>
      </c>
      <c r="J166" s="83">
        <f t="shared" si="65"/>
        <v>2400</v>
      </c>
      <c r="K166" s="8"/>
      <c r="L166" s="6"/>
      <c r="M166" s="6"/>
      <c r="N166" s="6"/>
      <c r="O166" s="6"/>
    </row>
    <row r="167" spans="1:15" x14ac:dyDescent="0.25">
      <c r="A167" s="106"/>
      <c r="B167" s="58">
        <v>630</v>
      </c>
      <c r="C167" s="106" t="s">
        <v>19</v>
      </c>
      <c r="D167" s="48">
        <f t="shared" ref="D167:J167" si="66">SUM(D168:D171)</f>
        <v>10495.89</v>
      </c>
      <c r="E167" s="48">
        <f t="shared" si="66"/>
        <v>5066.82</v>
      </c>
      <c r="F167" s="81">
        <f t="shared" si="66"/>
        <v>2550</v>
      </c>
      <c r="G167" s="81">
        <f t="shared" si="66"/>
        <v>2550</v>
      </c>
      <c r="H167" s="81">
        <f t="shared" si="66"/>
        <v>2500</v>
      </c>
      <c r="I167" s="81">
        <f t="shared" si="66"/>
        <v>2600</v>
      </c>
      <c r="J167" s="81">
        <f t="shared" si="66"/>
        <v>2400</v>
      </c>
      <c r="K167" s="8"/>
      <c r="L167" s="6"/>
      <c r="M167" s="6"/>
      <c r="N167" s="6"/>
      <c r="O167" s="6"/>
    </row>
    <row r="168" spans="1:15" x14ac:dyDescent="0.25">
      <c r="A168" s="74"/>
      <c r="B168" s="61">
        <v>632</v>
      </c>
      <c r="C168" s="74" t="s">
        <v>67</v>
      </c>
      <c r="D168" s="49">
        <v>1584.85</v>
      </c>
      <c r="E168" s="73">
        <v>1571.87</v>
      </c>
      <c r="F168" s="73">
        <v>1900</v>
      </c>
      <c r="G168" s="73">
        <v>1900</v>
      </c>
      <c r="H168" s="73">
        <v>1500</v>
      </c>
      <c r="I168" s="73">
        <v>1600</v>
      </c>
      <c r="J168" s="73">
        <v>1500</v>
      </c>
      <c r="K168" s="8"/>
      <c r="L168" s="6"/>
      <c r="M168" s="6"/>
      <c r="N168" s="6"/>
      <c r="O168" s="6"/>
    </row>
    <row r="169" spans="1:15" x14ac:dyDescent="0.25">
      <c r="A169" s="74"/>
      <c r="B169" s="61">
        <v>633</v>
      </c>
      <c r="C169" s="74" t="s">
        <v>377</v>
      </c>
      <c r="D169" s="49">
        <v>0</v>
      </c>
      <c r="E169" s="49">
        <v>581.97</v>
      </c>
      <c r="F169" s="73">
        <v>550</v>
      </c>
      <c r="G169" s="73">
        <v>550</v>
      </c>
      <c r="H169" s="73">
        <v>900</v>
      </c>
      <c r="I169" s="73">
        <v>800</v>
      </c>
      <c r="J169" s="73">
        <v>600</v>
      </c>
      <c r="K169" s="8"/>
      <c r="L169" s="6"/>
      <c r="M169" s="6"/>
      <c r="N169" s="6"/>
      <c r="O169" s="6"/>
    </row>
    <row r="170" spans="1:15" x14ac:dyDescent="0.25">
      <c r="A170" s="47"/>
      <c r="B170" s="61">
        <v>635</v>
      </c>
      <c r="C170" s="110" t="s">
        <v>82</v>
      </c>
      <c r="D170" s="458">
        <v>7411.04</v>
      </c>
      <c r="E170" s="49">
        <v>2703.98</v>
      </c>
      <c r="F170" s="73">
        <v>100</v>
      </c>
      <c r="G170" s="73">
        <v>100</v>
      </c>
      <c r="H170" s="73">
        <v>100</v>
      </c>
      <c r="I170" s="73">
        <v>100</v>
      </c>
      <c r="J170" s="73">
        <v>200</v>
      </c>
      <c r="K170" s="8"/>
      <c r="L170" s="6"/>
      <c r="M170" s="6"/>
      <c r="N170" s="6"/>
      <c r="O170" s="6"/>
    </row>
    <row r="171" spans="1:15" x14ac:dyDescent="0.25">
      <c r="A171" s="47"/>
      <c r="B171" s="61">
        <v>637</v>
      </c>
      <c r="C171" s="110" t="s">
        <v>53</v>
      </c>
      <c r="D171" s="458">
        <v>1500</v>
      </c>
      <c r="E171" s="73">
        <v>209</v>
      </c>
      <c r="F171" s="73">
        <v>0</v>
      </c>
      <c r="G171" s="73">
        <v>0</v>
      </c>
      <c r="H171" s="73">
        <v>0</v>
      </c>
      <c r="I171" s="73">
        <v>100</v>
      </c>
      <c r="J171" s="73">
        <v>100</v>
      </c>
      <c r="K171" s="8"/>
      <c r="L171" s="6"/>
      <c r="M171" s="6"/>
      <c r="N171" s="6"/>
      <c r="O171" s="6"/>
    </row>
    <row r="172" spans="1:15" s="6" customFormat="1" x14ac:dyDescent="0.25">
      <c r="A172" s="105" t="s">
        <v>101</v>
      </c>
      <c r="B172" s="503"/>
      <c r="C172" s="142"/>
      <c r="D172" s="83">
        <f>D173+D175</f>
        <v>34951.129999999997</v>
      </c>
      <c r="E172" s="95">
        <f t="shared" ref="E172:J172" si="67">SUM(E173:E175)</f>
        <v>7274.14</v>
      </c>
      <c r="F172" s="95">
        <f t="shared" si="67"/>
        <v>11263.859999999999</v>
      </c>
      <c r="G172" s="95">
        <f t="shared" si="67"/>
        <v>11263.859999999999</v>
      </c>
      <c r="H172" s="95">
        <f t="shared" si="67"/>
        <v>0</v>
      </c>
      <c r="I172" s="95">
        <f t="shared" si="67"/>
        <v>0</v>
      </c>
      <c r="J172" s="95">
        <f t="shared" si="67"/>
        <v>0</v>
      </c>
      <c r="K172" s="8"/>
    </row>
    <row r="173" spans="1:15" s="6" customFormat="1" x14ac:dyDescent="0.25">
      <c r="A173" s="74"/>
      <c r="B173" s="112">
        <v>633</v>
      </c>
      <c r="C173" s="110" t="s">
        <v>68</v>
      </c>
      <c r="D173" s="81">
        <v>451.13</v>
      </c>
      <c r="E173" s="49">
        <v>384.14</v>
      </c>
      <c r="F173" s="73">
        <v>315.31</v>
      </c>
      <c r="G173" s="73">
        <v>315.31</v>
      </c>
      <c r="H173" s="73">
        <v>0</v>
      </c>
      <c r="I173" s="73">
        <v>0</v>
      </c>
      <c r="J173" s="73">
        <v>0</v>
      </c>
      <c r="K173" s="8"/>
    </row>
    <row r="174" spans="1:15" s="6" customFormat="1" x14ac:dyDescent="0.25">
      <c r="A174" s="74"/>
      <c r="B174" s="112">
        <v>635</v>
      </c>
      <c r="C174" s="110" t="s">
        <v>82</v>
      </c>
      <c r="D174" s="81"/>
      <c r="E174" s="49">
        <v>6890</v>
      </c>
      <c r="F174" s="73">
        <v>0</v>
      </c>
      <c r="G174" s="73">
        <v>0</v>
      </c>
      <c r="H174" s="73">
        <v>0</v>
      </c>
      <c r="I174" s="73">
        <v>0</v>
      </c>
      <c r="J174" s="73">
        <v>0</v>
      </c>
      <c r="K174" s="8"/>
    </row>
    <row r="175" spans="1:15" s="6" customFormat="1" x14ac:dyDescent="0.25">
      <c r="A175" s="74"/>
      <c r="B175" s="112">
        <v>637</v>
      </c>
      <c r="C175" s="110" t="s">
        <v>282</v>
      </c>
      <c r="D175" s="84">
        <v>34500</v>
      </c>
      <c r="E175" s="73">
        <v>0</v>
      </c>
      <c r="F175" s="73">
        <v>10948.55</v>
      </c>
      <c r="G175" s="73">
        <v>10948.55</v>
      </c>
      <c r="H175" s="73">
        <v>0</v>
      </c>
      <c r="I175" s="73">
        <v>0</v>
      </c>
      <c r="J175" s="73">
        <v>0</v>
      </c>
      <c r="K175" s="8"/>
    </row>
    <row r="176" spans="1:15" s="6" customFormat="1" x14ac:dyDescent="0.25">
      <c r="A176" s="105" t="s">
        <v>102</v>
      </c>
      <c r="B176" s="102"/>
      <c r="C176" s="142"/>
      <c r="D176" s="95">
        <f>D177+D181+D180</f>
        <v>36487.26</v>
      </c>
      <c r="E176" s="95">
        <f>E178+E179+E180+E181+E182</f>
        <v>40948.409999999996</v>
      </c>
      <c r="F176" s="83">
        <f>SUM(F177+F180+F181)</f>
        <v>41100</v>
      </c>
      <c r="G176" s="83">
        <f>SUM(G177+G180+G181)</f>
        <v>41100</v>
      </c>
      <c r="H176" s="83">
        <f>SUM(H177+H181)</f>
        <v>14800</v>
      </c>
      <c r="I176" s="83">
        <f>SUM(I177+I181)</f>
        <v>15800</v>
      </c>
      <c r="J176" s="83">
        <f>SUM(J177+J181)</f>
        <v>16700</v>
      </c>
      <c r="K176" s="8"/>
    </row>
    <row r="177" spans="1:15" s="6" customFormat="1" x14ac:dyDescent="0.25">
      <c r="A177" s="104"/>
      <c r="B177" s="58">
        <v>630</v>
      </c>
      <c r="C177" s="101" t="s">
        <v>19</v>
      </c>
      <c r="D177" s="81">
        <f>D178+D179</f>
        <v>34393.18</v>
      </c>
      <c r="E177" s="81">
        <v>38830.81</v>
      </c>
      <c r="F177" s="81">
        <f>SUM(F178:F179)</f>
        <v>39100</v>
      </c>
      <c r="G177" s="81">
        <f>SUM(G178:G179)</f>
        <v>39100</v>
      </c>
      <c r="H177" s="81">
        <f t="shared" ref="H177:I177" si="68">SUM(H178:H179)</f>
        <v>13000</v>
      </c>
      <c r="I177" s="81">
        <f t="shared" si="68"/>
        <v>13800</v>
      </c>
      <c r="J177" s="81">
        <f t="shared" ref="J177" si="69">SUM(J178:J179)</f>
        <v>14400</v>
      </c>
      <c r="K177" s="8"/>
    </row>
    <row r="178" spans="1:15" s="17" customFormat="1" x14ac:dyDescent="0.25">
      <c r="A178" s="47"/>
      <c r="B178" s="61">
        <v>633</v>
      </c>
      <c r="C178" s="110" t="s">
        <v>103</v>
      </c>
      <c r="D178" s="49">
        <v>3571.78</v>
      </c>
      <c r="E178" s="73">
        <v>3785.81</v>
      </c>
      <c r="F178" s="73">
        <v>3800</v>
      </c>
      <c r="G178" s="73">
        <v>3800</v>
      </c>
      <c r="H178" s="73">
        <v>2500</v>
      </c>
      <c r="I178" s="73">
        <v>3000</v>
      </c>
      <c r="J178" s="73">
        <v>3600</v>
      </c>
      <c r="K178" s="16"/>
    </row>
    <row r="179" spans="1:15" x14ac:dyDescent="0.25">
      <c r="A179" s="47"/>
      <c r="B179" s="61">
        <v>637</v>
      </c>
      <c r="C179" s="110" t="s">
        <v>104</v>
      </c>
      <c r="D179" s="651">
        <v>30821.4</v>
      </c>
      <c r="E179" s="73">
        <v>35045</v>
      </c>
      <c r="F179" s="73">
        <v>35300</v>
      </c>
      <c r="G179" s="73">
        <v>35300</v>
      </c>
      <c r="H179" s="765">
        <v>10500</v>
      </c>
      <c r="I179" s="765">
        <v>10800</v>
      </c>
      <c r="J179" s="765">
        <v>10800</v>
      </c>
      <c r="K179" s="8"/>
      <c r="L179" s="6"/>
      <c r="M179" s="6"/>
      <c r="N179" s="6"/>
      <c r="O179" s="6"/>
    </row>
    <row r="180" spans="1:15" x14ac:dyDescent="0.25">
      <c r="A180" s="47"/>
      <c r="B180" s="652">
        <v>640</v>
      </c>
      <c r="C180" s="101" t="s">
        <v>358</v>
      </c>
      <c r="D180" s="653">
        <v>94.08</v>
      </c>
      <c r="E180" s="459">
        <v>0</v>
      </c>
      <c r="F180" s="73">
        <v>0</v>
      </c>
      <c r="G180" s="73">
        <v>0</v>
      </c>
      <c r="H180" s="73"/>
      <c r="I180" s="73"/>
      <c r="J180" s="73"/>
      <c r="K180" s="8"/>
      <c r="L180" s="6"/>
      <c r="M180" s="6"/>
      <c r="N180" s="6"/>
      <c r="O180" s="6"/>
    </row>
    <row r="181" spans="1:15" s="6" customFormat="1" x14ac:dyDescent="0.25">
      <c r="A181" s="47"/>
      <c r="B181" s="58">
        <v>640</v>
      </c>
      <c r="C181" s="106" t="s">
        <v>62</v>
      </c>
      <c r="D181" s="81">
        <v>2000</v>
      </c>
      <c r="E181" s="48">
        <v>2000</v>
      </c>
      <c r="F181" s="459">
        <v>2000</v>
      </c>
      <c r="G181" s="459">
        <v>2000</v>
      </c>
      <c r="H181" s="459">
        <v>1800</v>
      </c>
      <c r="I181" s="459">
        <v>2000</v>
      </c>
      <c r="J181" s="459">
        <v>2300</v>
      </c>
      <c r="K181" s="8"/>
    </row>
    <row r="182" spans="1:15" s="774" customFormat="1" x14ac:dyDescent="0.25">
      <c r="A182" s="775" t="s">
        <v>266</v>
      </c>
      <c r="B182" s="771">
        <v>637</v>
      </c>
      <c r="C182" s="776" t="s">
        <v>406</v>
      </c>
      <c r="D182" s="777">
        <v>0</v>
      </c>
      <c r="E182" s="778">
        <v>117.6</v>
      </c>
      <c r="F182" s="772"/>
      <c r="G182" s="772"/>
      <c r="H182" s="772"/>
      <c r="I182" s="772"/>
      <c r="J182" s="772"/>
      <c r="K182" s="773"/>
    </row>
    <row r="183" spans="1:15" x14ac:dyDescent="0.25">
      <c r="A183" s="752" t="s">
        <v>105</v>
      </c>
      <c r="B183" s="753"/>
      <c r="C183" s="754"/>
      <c r="D183" s="755">
        <f t="shared" ref="D183:J183" si="70">SUM(D6+D69+D78+D87+D91+D93+D100+D105+D111+D115+D121+D127+D133+D138+D142+D146+D152+D161+D166+D156+D172+D176)</f>
        <v>678462.99</v>
      </c>
      <c r="E183" s="755">
        <f t="shared" si="70"/>
        <v>714974.85</v>
      </c>
      <c r="F183" s="755">
        <f t="shared" si="70"/>
        <v>655332.19999999995</v>
      </c>
      <c r="G183" s="755">
        <f t="shared" si="70"/>
        <v>655332.19999999995</v>
      </c>
      <c r="H183" s="755">
        <f t="shared" si="70"/>
        <v>587236.35</v>
      </c>
      <c r="I183" s="755">
        <f t="shared" si="70"/>
        <v>586292.34</v>
      </c>
      <c r="J183" s="755">
        <f t="shared" si="70"/>
        <v>576918.22</v>
      </c>
      <c r="K183" s="8"/>
      <c r="L183" s="6"/>
      <c r="M183" s="6"/>
      <c r="N183" s="6"/>
      <c r="O183" s="6"/>
    </row>
    <row r="184" spans="1:15" x14ac:dyDescent="0.25">
      <c r="A184" s="116"/>
      <c r="B184" s="116"/>
      <c r="C184" s="159"/>
      <c r="D184" s="7"/>
      <c r="E184" s="499"/>
      <c r="F184" s="499"/>
      <c r="G184" s="499"/>
      <c r="H184" s="499"/>
      <c r="I184" s="499"/>
      <c r="J184" s="499"/>
      <c r="K184" s="8"/>
      <c r="L184" s="6"/>
      <c r="M184" s="6"/>
      <c r="N184" s="6"/>
      <c r="O184" s="6"/>
    </row>
    <row r="185" spans="1:15" x14ac:dyDescent="0.25">
      <c r="A185" s="172" t="s">
        <v>106</v>
      </c>
      <c r="B185" s="173"/>
      <c r="C185" s="174"/>
      <c r="D185" s="54"/>
      <c r="E185" s="460"/>
      <c r="F185" s="460"/>
      <c r="G185" s="460"/>
      <c r="H185" s="460"/>
      <c r="I185" s="460"/>
      <c r="J185" s="460"/>
      <c r="K185" s="6"/>
      <c r="L185" s="6"/>
      <c r="M185" s="6"/>
      <c r="N185" s="6"/>
      <c r="O185" s="6"/>
    </row>
    <row r="186" spans="1:15" x14ac:dyDescent="0.25">
      <c r="A186" s="175" t="s">
        <v>2</v>
      </c>
      <c r="B186" s="138"/>
      <c r="C186" s="176"/>
      <c r="D186" s="55">
        <f t="shared" ref="D186:J186" si="71">SUM(D187:D192)</f>
        <v>20399.04</v>
      </c>
      <c r="E186" s="55">
        <f t="shared" si="71"/>
        <v>14478.720000000001</v>
      </c>
      <c r="F186" s="55">
        <f t="shared" si="71"/>
        <v>120696.4</v>
      </c>
      <c r="G186" s="55">
        <f t="shared" si="71"/>
        <v>120696.4</v>
      </c>
      <c r="H186" s="55">
        <f t="shared" si="71"/>
        <v>0</v>
      </c>
      <c r="I186" s="55">
        <f t="shared" si="71"/>
        <v>0</v>
      </c>
      <c r="J186" s="55">
        <f t="shared" si="71"/>
        <v>0</v>
      </c>
      <c r="K186" s="8"/>
      <c r="L186" s="6"/>
      <c r="M186" s="6"/>
      <c r="N186" s="6"/>
      <c r="O186" s="6"/>
    </row>
    <row r="187" spans="1:15" ht="24.75" customHeight="1" x14ac:dyDescent="0.25">
      <c r="A187" s="108"/>
      <c r="B187" s="59">
        <v>711</v>
      </c>
      <c r="C187" s="110" t="s">
        <v>177</v>
      </c>
      <c r="D187" s="49">
        <v>2662</v>
      </c>
      <c r="E187" s="49">
        <v>0</v>
      </c>
      <c r="F187" s="73">
        <v>105002</v>
      </c>
      <c r="G187" s="73">
        <v>105002</v>
      </c>
      <c r="H187" s="73">
        <v>0</v>
      </c>
      <c r="I187" s="73"/>
      <c r="J187" s="73"/>
      <c r="K187" s="8"/>
      <c r="L187" s="6"/>
      <c r="M187" s="6"/>
      <c r="N187" s="6"/>
      <c r="O187" s="6"/>
    </row>
    <row r="188" spans="1:15" ht="24.75" customHeight="1" x14ac:dyDescent="0.25">
      <c r="A188" s="108"/>
      <c r="B188" s="59">
        <v>713004</v>
      </c>
      <c r="C188" s="110" t="s">
        <v>425</v>
      </c>
      <c r="D188" s="49">
        <v>0</v>
      </c>
      <c r="E188" s="49">
        <v>0</v>
      </c>
      <c r="F188" s="73">
        <v>9000</v>
      </c>
      <c r="G188" s="73">
        <v>9000</v>
      </c>
      <c r="H188" s="73"/>
      <c r="I188" s="73"/>
      <c r="J188" s="73"/>
      <c r="K188" s="8"/>
      <c r="L188" s="6"/>
      <c r="M188" s="6"/>
      <c r="N188" s="6"/>
      <c r="O188" s="6"/>
    </row>
    <row r="189" spans="1:15" x14ac:dyDescent="0.25">
      <c r="A189" s="111"/>
      <c r="B189" s="59">
        <v>713002</v>
      </c>
      <c r="C189" s="110" t="s">
        <v>107</v>
      </c>
      <c r="D189" s="57">
        <v>529</v>
      </c>
      <c r="E189" s="49">
        <v>409.9</v>
      </c>
      <c r="F189" s="73"/>
      <c r="G189" s="73"/>
      <c r="H189" s="73">
        <v>0</v>
      </c>
      <c r="I189" s="73"/>
      <c r="J189" s="73"/>
      <c r="K189" s="8"/>
      <c r="L189" s="6"/>
      <c r="M189" s="6"/>
      <c r="N189" s="6"/>
      <c r="O189" s="6"/>
    </row>
    <row r="190" spans="1:15" x14ac:dyDescent="0.25">
      <c r="A190" s="77"/>
      <c r="B190" s="60">
        <v>713004</v>
      </c>
      <c r="C190" s="75" t="s">
        <v>108</v>
      </c>
      <c r="D190" s="57">
        <v>870</v>
      </c>
      <c r="E190" s="49">
        <v>0</v>
      </c>
      <c r="F190" s="73">
        <v>2694.4</v>
      </c>
      <c r="G190" s="73">
        <v>2694.4</v>
      </c>
      <c r="H190" s="458">
        <v>0</v>
      </c>
      <c r="I190" s="458"/>
      <c r="J190" s="458"/>
      <c r="K190" s="8"/>
      <c r="L190" s="6"/>
      <c r="M190" s="6"/>
      <c r="N190" s="6"/>
      <c r="O190" s="6"/>
    </row>
    <row r="191" spans="1:15" x14ac:dyDescent="0.25">
      <c r="A191" s="111"/>
      <c r="B191" s="61">
        <v>716</v>
      </c>
      <c r="C191" s="110" t="s">
        <v>109</v>
      </c>
      <c r="D191" s="57">
        <v>12565</v>
      </c>
      <c r="E191" s="726">
        <v>1043.9000000000001</v>
      </c>
      <c r="F191" s="73">
        <v>4000</v>
      </c>
      <c r="G191" s="73">
        <v>4000</v>
      </c>
      <c r="H191" s="73">
        <v>0</v>
      </c>
      <c r="I191" s="73"/>
      <c r="J191" s="73"/>
      <c r="K191" s="8"/>
      <c r="L191" s="6"/>
      <c r="M191" s="6"/>
      <c r="N191" s="6"/>
      <c r="O191" s="6"/>
    </row>
    <row r="192" spans="1:15" x14ac:dyDescent="0.25">
      <c r="A192" s="111"/>
      <c r="B192" s="61">
        <v>717</v>
      </c>
      <c r="C192" s="110" t="s">
        <v>178</v>
      </c>
      <c r="D192" s="57">
        <v>3773.04</v>
      </c>
      <c r="E192" s="49">
        <v>13024.92</v>
      </c>
      <c r="F192" s="73">
        <v>0</v>
      </c>
      <c r="G192" s="73">
        <v>0</v>
      </c>
      <c r="H192" s="73">
        <v>0</v>
      </c>
      <c r="I192" s="73"/>
      <c r="J192" s="73"/>
      <c r="K192" s="8"/>
      <c r="L192" s="6"/>
      <c r="M192" s="6"/>
      <c r="N192" s="6"/>
      <c r="O192" s="6"/>
    </row>
    <row r="193" spans="1:15" s="6" customFormat="1" x14ac:dyDescent="0.25">
      <c r="A193" s="177" t="s">
        <v>75</v>
      </c>
      <c r="B193" s="138"/>
      <c r="C193" s="176"/>
      <c r="D193" s="55">
        <f t="shared" ref="D193:J193" si="72">SUM(D195+D196)</f>
        <v>3332.1</v>
      </c>
      <c r="E193" s="55">
        <f t="shared" si="72"/>
        <v>8975.5400000000009</v>
      </c>
      <c r="F193" s="55">
        <f t="shared" si="72"/>
        <v>215000</v>
      </c>
      <c r="G193" s="55">
        <f t="shared" si="72"/>
        <v>215000</v>
      </c>
      <c r="H193" s="55">
        <f t="shared" si="72"/>
        <v>33000</v>
      </c>
      <c r="I193" s="55">
        <f t="shared" si="72"/>
        <v>20000</v>
      </c>
      <c r="J193" s="55">
        <f t="shared" si="72"/>
        <v>30000</v>
      </c>
      <c r="K193" s="8"/>
    </row>
    <row r="194" spans="1:15" s="789" customFormat="1" x14ac:dyDescent="0.25">
      <c r="A194" s="74"/>
      <c r="B194" s="112">
        <v>717001</v>
      </c>
      <c r="C194" s="110" t="s">
        <v>426</v>
      </c>
      <c r="D194" s="49">
        <v>0</v>
      </c>
      <c r="E194" s="49">
        <v>0</v>
      </c>
      <c r="F194" s="49">
        <v>8000</v>
      </c>
      <c r="G194" s="49">
        <v>8000</v>
      </c>
      <c r="H194" s="49"/>
      <c r="I194" s="49"/>
      <c r="J194" s="49"/>
      <c r="K194" s="788"/>
    </row>
    <row r="195" spans="1:15" s="6" customFormat="1" x14ac:dyDescent="0.25">
      <c r="A195" s="111"/>
      <c r="B195" s="59">
        <v>717002</v>
      </c>
      <c r="C195" s="110" t="s">
        <v>110</v>
      </c>
      <c r="D195" s="49">
        <v>995.33</v>
      </c>
      <c r="E195" s="49">
        <v>3161.86</v>
      </c>
      <c r="F195" s="73">
        <v>200000</v>
      </c>
      <c r="G195" s="73">
        <v>200000</v>
      </c>
      <c r="H195" s="765">
        <v>30000</v>
      </c>
      <c r="I195" s="73">
        <v>20000</v>
      </c>
      <c r="J195" s="73">
        <v>30000</v>
      </c>
      <c r="K195" s="8"/>
    </row>
    <row r="196" spans="1:15" s="6" customFormat="1" x14ac:dyDescent="0.25">
      <c r="A196" s="111"/>
      <c r="B196" s="59">
        <v>716</v>
      </c>
      <c r="C196" s="110" t="s">
        <v>351</v>
      </c>
      <c r="D196" s="57">
        <v>2336.77</v>
      </c>
      <c r="E196" s="49">
        <v>5813.68</v>
      </c>
      <c r="F196" s="73">
        <v>15000</v>
      </c>
      <c r="G196" s="73">
        <v>15000</v>
      </c>
      <c r="H196" s="73">
        <v>3000</v>
      </c>
      <c r="I196" s="73"/>
      <c r="J196" s="73"/>
      <c r="K196" s="8"/>
    </row>
    <row r="197" spans="1:15" s="6" customFormat="1" x14ac:dyDescent="0.25">
      <c r="A197" s="177" t="s">
        <v>77</v>
      </c>
      <c r="B197" s="138"/>
      <c r="C197" s="176"/>
      <c r="D197" s="90">
        <f>SUM(D198:D203)</f>
        <v>5253</v>
      </c>
      <c r="E197" s="90">
        <f>SUM(E198:E203)</f>
        <v>32897.17</v>
      </c>
      <c r="F197" s="90">
        <f>SUM(F198:F203)</f>
        <v>28000</v>
      </c>
      <c r="G197" s="90">
        <f>SUM(G198:G203)</f>
        <v>28000</v>
      </c>
      <c r="H197" s="90">
        <f>H200+H201+H203+H202</f>
        <v>31000</v>
      </c>
      <c r="I197" s="90">
        <f>I200+I201+I203</f>
        <v>2000</v>
      </c>
      <c r="J197" s="90">
        <f>J200+J201+J203</f>
        <v>1000</v>
      </c>
      <c r="K197" s="8"/>
    </row>
    <row r="198" spans="1:15" x14ac:dyDescent="0.25">
      <c r="A198" s="106"/>
      <c r="B198" s="120">
        <v>716</v>
      </c>
      <c r="C198" s="130" t="s">
        <v>174</v>
      </c>
      <c r="D198" s="57">
        <v>5253</v>
      </c>
      <c r="E198" s="49">
        <v>3844.9</v>
      </c>
      <c r="F198" s="48"/>
      <c r="G198" s="48"/>
      <c r="H198" s="459"/>
      <c r="I198" s="459"/>
      <c r="J198" s="459"/>
      <c r="K198" s="8"/>
      <c r="L198" s="6"/>
      <c r="M198" s="6"/>
      <c r="N198" s="6"/>
      <c r="O198" s="6"/>
    </row>
    <row r="199" spans="1:15" x14ac:dyDescent="0.25">
      <c r="A199" s="106"/>
      <c r="B199" s="120">
        <v>713</v>
      </c>
      <c r="C199" s="130" t="s">
        <v>408</v>
      </c>
      <c r="D199" s="57"/>
      <c r="E199" s="49">
        <v>26775.599999999999</v>
      </c>
      <c r="F199" s="48"/>
      <c r="G199" s="48"/>
      <c r="H199" s="459"/>
      <c r="I199" s="459"/>
      <c r="J199" s="459"/>
      <c r="K199" s="8"/>
      <c r="L199" s="6"/>
      <c r="M199" s="6"/>
      <c r="N199" s="6"/>
      <c r="O199" s="6"/>
    </row>
    <row r="200" spans="1:15" ht="16.5" customHeight="1" x14ac:dyDescent="0.25">
      <c r="A200" s="106"/>
      <c r="B200" s="120">
        <v>713</v>
      </c>
      <c r="C200" s="130" t="s">
        <v>407</v>
      </c>
      <c r="D200" s="57"/>
      <c r="E200" s="49">
        <v>2115.92</v>
      </c>
      <c r="F200" s="48"/>
      <c r="G200" s="48"/>
      <c r="H200" s="73"/>
      <c r="I200" s="73"/>
      <c r="J200" s="73"/>
      <c r="K200" s="8"/>
      <c r="L200" s="6"/>
      <c r="M200" s="6"/>
      <c r="N200" s="6"/>
      <c r="O200" s="6"/>
    </row>
    <row r="201" spans="1:15" x14ac:dyDescent="0.25">
      <c r="A201" s="106"/>
      <c r="B201" s="93">
        <v>717001</v>
      </c>
      <c r="C201" s="130" t="s">
        <v>398</v>
      </c>
      <c r="D201" s="57"/>
      <c r="E201" s="49"/>
      <c r="F201" s="49">
        <v>23000</v>
      </c>
      <c r="G201" s="49">
        <v>23000</v>
      </c>
      <c r="H201" s="73">
        <v>23000</v>
      </c>
      <c r="I201" s="73"/>
      <c r="J201" s="459"/>
      <c r="K201" s="6"/>
      <c r="L201" s="6"/>
      <c r="M201" s="6"/>
      <c r="N201" s="6"/>
      <c r="O201" s="6"/>
    </row>
    <row r="202" spans="1:15" x14ac:dyDescent="0.25">
      <c r="A202" s="106"/>
      <c r="B202" s="93">
        <v>718004</v>
      </c>
      <c r="C202" s="130" t="s">
        <v>397</v>
      </c>
      <c r="D202" s="57"/>
      <c r="E202" s="49"/>
      <c r="F202" s="49">
        <v>5000</v>
      </c>
      <c r="G202" s="49">
        <v>5000</v>
      </c>
      <c r="H202" s="73">
        <v>5000</v>
      </c>
      <c r="I202" s="459"/>
      <c r="J202" s="459"/>
      <c r="K202" s="6"/>
      <c r="L202" s="6"/>
      <c r="M202" s="6"/>
      <c r="N202" s="6"/>
      <c r="O202" s="6"/>
    </row>
    <row r="203" spans="1:15" x14ac:dyDescent="0.25">
      <c r="A203" s="111"/>
      <c r="B203" s="467">
        <v>717</v>
      </c>
      <c r="C203" s="497" t="s">
        <v>349</v>
      </c>
      <c r="D203" s="179"/>
      <c r="E203" s="73">
        <v>160.75</v>
      </c>
      <c r="F203" s="73">
        <v>0</v>
      </c>
      <c r="G203" s="73">
        <v>0</v>
      </c>
      <c r="H203" s="73">
        <v>3000</v>
      </c>
      <c r="I203" s="73">
        <v>2000</v>
      </c>
      <c r="J203" s="73">
        <v>1000</v>
      </c>
      <c r="K203" s="8"/>
      <c r="L203" s="6"/>
      <c r="M203" s="6"/>
      <c r="N203" s="6"/>
      <c r="O203" s="6"/>
    </row>
    <row r="204" spans="1:15" s="6" customFormat="1" ht="24" customHeight="1" x14ac:dyDescent="0.25">
      <c r="A204" s="177" t="s">
        <v>111</v>
      </c>
      <c r="B204" s="138"/>
      <c r="C204" s="176"/>
      <c r="D204" s="55">
        <f>SUM(D205)</f>
        <v>25694.16</v>
      </c>
      <c r="E204" s="90">
        <f>SUM(E205)</f>
        <v>6830.86</v>
      </c>
      <c r="F204" s="90">
        <f>SUM(F205)</f>
        <v>16000</v>
      </c>
      <c r="G204" s="90">
        <f>SUM(G205)</f>
        <v>16000</v>
      </c>
      <c r="H204" s="90">
        <f>SUM(H205:H206)</f>
        <v>10000</v>
      </c>
      <c r="I204" s="90">
        <f t="shared" ref="I204:J204" si="73">SUM(I205)</f>
        <v>15000</v>
      </c>
      <c r="J204" s="90">
        <f t="shared" si="73"/>
        <v>23000</v>
      </c>
      <c r="K204" s="8"/>
    </row>
    <row r="205" spans="1:15" s="6" customFormat="1" ht="24" customHeight="1" x14ac:dyDescent="0.25">
      <c r="A205" s="121"/>
      <c r="B205" s="59">
        <v>717001</v>
      </c>
      <c r="C205" s="654" t="s">
        <v>359</v>
      </c>
      <c r="D205" s="57">
        <v>25694.16</v>
      </c>
      <c r="E205" s="49">
        <v>6830.86</v>
      </c>
      <c r="F205" s="73">
        <v>16000</v>
      </c>
      <c r="G205" s="73">
        <v>16000</v>
      </c>
      <c r="H205" s="73">
        <v>10000</v>
      </c>
      <c r="I205" s="73">
        <v>15000</v>
      </c>
      <c r="J205" s="73">
        <v>23000</v>
      </c>
      <c r="K205" s="8"/>
    </row>
    <row r="206" spans="1:15" ht="27.75" customHeight="1" x14ac:dyDescent="0.25">
      <c r="A206" s="77"/>
      <c r="B206" s="61">
        <v>716</v>
      </c>
      <c r="C206" s="110" t="s">
        <v>109</v>
      </c>
      <c r="E206" s="458"/>
      <c r="F206" s="458"/>
      <c r="G206" s="458"/>
      <c r="H206" s="458">
        <v>0</v>
      </c>
      <c r="I206" s="458"/>
      <c r="J206" s="458"/>
      <c r="K206" s="8"/>
      <c r="L206" s="6"/>
      <c r="M206" s="6"/>
      <c r="N206" s="6"/>
      <c r="O206" s="6"/>
    </row>
    <row r="207" spans="1:15" ht="27.75" customHeight="1" x14ac:dyDescent="0.25">
      <c r="A207" s="177" t="s">
        <v>86</v>
      </c>
      <c r="B207" s="138"/>
      <c r="C207" s="176"/>
      <c r="D207" s="55">
        <f>SUM(D208:D209)</f>
        <v>0</v>
      </c>
      <c r="E207" s="90">
        <f t="shared" ref="E207" si="74">SUM(E208:E209)</f>
        <v>484.12</v>
      </c>
      <c r="F207" s="90">
        <v>0</v>
      </c>
      <c r="G207" s="90">
        <v>0</v>
      </c>
      <c r="H207" s="90">
        <v>0</v>
      </c>
      <c r="I207" s="90">
        <f t="shared" ref="I207" si="75">SUM(I208:I209)</f>
        <v>0</v>
      </c>
      <c r="J207" s="90">
        <f t="shared" ref="J207" si="76">SUM(J208:J209)</f>
        <v>0</v>
      </c>
      <c r="K207" s="8"/>
      <c r="L207" s="6"/>
      <c r="M207" s="6"/>
      <c r="N207" s="6"/>
      <c r="O207" s="6"/>
    </row>
    <row r="208" spans="1:15" ht="27.75" customHeight="1" x14ac:dyDescent="0.25">
      <c r="A208" s="74"/>
      <c r="B208" s="59">
        <v>717</v>
      </c>
      <c r="C208" s="110" t="s">
        <v>409</v>
      </c>
      <c r="D208" s="57">
        <v>0</v>
      </c>
      <c r="E208" s="49">
        <v>484.12</v>
      </c>
      <c r="F208" s="73">
        <v>0</v>
      </c>
      <c r="G208" s="73">
        <v>0</v>
      </c>
      <c r="H208" s="73">
        <v>0</v>
      </c>
      <c r="I208" s="73"/>
      <c r="J208" s="73"/>
      <c r="K208" s="8"/>
      <c r="L208" s="6"/>
      <c r="M208" s="6"/>
      <c r="N208" s="6"/>
      <c r="O208" s="6"/>
    </row>
    <row r="209" spans="1:15" x14ac:dyDescent="0.25">
      <c r="A209" s="74"/>
      <c r="B209" s="61">
        <v>716</v>
      </c>
      <c r="C209" s="110" t="s">
        <v>109</v>
      </c>
      <c r="D209" s="57">
        <v>0</v>
      </c>
      <c r="E209" s="73"/>
      <c r="F209" s="73">
        <v>0</v>
      </c>
      <c r="G209" s="73">
        <v>0</v>
      </c>
      <c r="H209" s="73"/>
      <c r="I209" s="73"/>
      <c r="J209" s="73"/>
      <c r="K209" s="8"/>
      <c r="L209" s="6"/>
      <c r="M209" s="6"/>
      <c r="N209" s="6"/>
      <c r="O209" s="6"/>
    </row>
    <row r="210" spans="1:15" x14ac:dyDescent="0.25">
      <c r="A210" s="177" t="s">
        <v>113</v>
      </c>
      <c r="B210" s="138"/>
      <c r="C210" s="760"/>
      <c r="D210" s="55">
        <f>SUM(D211:D212)</f>
        <v>11839.1</v>
      </c>
      <c r="E210" s="55">
        <f>SUM(E211:E212)</f>
        <v>1989</v>
      </c>
      <c r="F210" s="55">
        <f>SUM(F211:F212)</f>
        <v>1700</v>
      </c>
      <c r="G210" s="55">
        <f>SUM(G211:G212)</f>
        <v>1700</v>
      </c>
      <c r="H210" s="90">
        <f t="shared" ref="H210:J210" si="77">SUM(H211:H212)</f>
        <v>0</v>
      </c>
      <c r="I210" s="90">
        <f t="shared" si="77"/>
        <v>0</v>
      </c>
      <c r="J210" s="90">
        <f t="shared" si="77"/>
        <v>0</v>
      </c>
      <c r="K210" s="8"/>
      <c r="L210" s="6"/>
      <c r="M210" s="6"/>
      <c r="N210" s="6"/>
      <c r="O210" s="6"/>
    </row>
    <row r="211" spans="1:15" x14ac:dyDescent="0.25">
      <c r="A211" s="74"/>
      <c r="B211" s="59">
        <v>713004</v>
      </c>
      <c r="C211" s="110" t="s">
        <v>114</v>
      </c>
      <c r="D211" s="57">
        <v>10719.1</v>
      </c>
      <c r="E211" s="49">
        <v>1989</v>
      </c>
      <c r="F211" s="73">
        <v>1700</v>
      </c>
      <c r="G211" s="73">
        <v>1700</v>
      </c>
      <c r="H211" s="73">
        <v>0</v>
      </c>
      <c r="I211" s="73"/>
      <c r="J211" s="73"/>
      <c r="K211" s="8"/>
      <c r="L211" s="6"/>
      <c r="M211" s="6"/>
      <c r="N211" s="6"/>
      <c r="O211" s="6"/>
    </row>
    <row r="212" spans="1:15" x14ac:dyDescent="0.25">
      <c r="A212" s="74"/>
      <c r="B212" s="61">
        <v>716</v>
      </c>
      <c r="C212" s="110" t="s">
        <v>109</v>
      </c>
      <c r="D212" s="57">
        <v>1120</v>
      </c>
      <c r="E212" s="73"/>
      <c r="F212" s="73"/>
      <c r="G212" s="73"/>
      <c r="H212" s="73"/>
      <c r="I212" s="73"/>
      <c r="J212" s="73"/>
      <c r="K212" s="8"/>
      <c r="L212" s="6"/>
      <c r="M212" s="6"/>
      <c r="N212" s="6"/>
      <c r="O212" s="6"/>
    </row>
    <row r="213" spans="1:15" x14ac:dyDescent="0.25">
      <c r="A213" s="864" t="s">
        <v>410</v>
      </c>
      <c r="B213" s="865"/>
      <c r="C213" s="866"/>
      <c r="D213" s="90">
        <f>D214</f>
        <v>5990</v>
      </c>
      <c r="E213" s="90">
        <f>E214</f>
        <v>0</v>
      </c>
      <c r="F213" s="460">
        <f>F214+F215</f>
        <v>21500</v>
      </c>
      <c r="G213" s="460">
        <f>G214+G215</f>
        <v>21500</v>
      </c>
      <c r="H213" s="460"/>
      <c r="I213" s="460"/>
      <c r="J213" s="460"/>
      <c r="K213" s="8"/>
      <c r="L213" s="6"/>
      <c r="M213" s="6"/>
      <c r="N213" s="6"/>
      <c r="O213" s="6"/>
    </row>
    <row r="214" spans="1:15" x14ac:dyDescent="0.25">
      <c r="A214" s="101"/>
      <c r="B214" s="107">
        <v>717002</v>
      </c>
      <c r="C214" s="110" t="s">
        <v>110</v>
      </c>
      <c r="D214" s="57">
        <v>5990</v>
      </c>
      <c r="E214" s="459"/>
      <c r="F214" s="459">
        <v>12500</v>
      </c>
      <c r="G214" s="459">
        <v>12500</v>
      </c>
      <c r="H214" s="459"/>
      <c r="I214" s="459"/>
      <c r="J214" s="459"/>
      <c r="K214" s="8"/>
      <c r="L214" s="6"/>
      <c r="M214" s="6"/>
      <c r="N214" s="6"/>
      <c r="O214" s="6"/>
    </row>
    <row r="215" spans="1:15" x14ac:dyDescent="0.25">
      <c r="A215" s="111"/>
      <c r="B215" s="639">
        <v>717002</v>
      </c>
      <c r="C215" s="497" t="s">
        <v>427</v>
      </c>
      <c r="D215" s="57">
        <v>0</v>
      </c>
      <c r="E215" s="458">
        <v>0</v>
      </c>
      <c r="F215" s="458">
        <v>9000</v>
      </c>
      <c r="G215" s="458">
        <v>9000</v>
      </c>
      <c r="H215" s="458"/>
      <c r="I215" s="458"/>
      <c r="J215" s="458"/>
      <c r="K215" s="8"/>
      <c r="L215" s="6"/>
      <c r="M215" s="6"/>
      <c r="N215" s="6"/>
      <c r="O215" s="6"/>
    </row>
    <row r="216" spans="1:15" x14ac:dyDescent="0.25">
      <c r="A216" s="864" t="s">
        <v>90</v>
      </c>
      <c r="B216" s="865"/>
      <c r="C216" s="866"/>
      <c r="D216" s="90">
        <f>D218</f>
        <v>0</v>
      </c>
      <c r="E216" s="841">
        <f>E217</f>
        <v>3000</v>
      </c>
      <c r="F216" s="460"/>
      <c r="G216" s="460"/>
      <c r="H216" s="460"/>
      <c r="I216" s="460"/>
      <c r="J216" s="460"/>
      <c r="K216" s="8"/>
      <c r="L216" s="6"/>
      <c r="M216" s="6"/>
      <c r="N216" s="6"/>
      <c r="O216" s="6"/>
    </row>
    <row r="217" spans="1:15" s="774" customFormat="1" x14ac:dyDescent="0.25">
      <c r="A217" s="111"/>
      <c r="B217" s="639">
        <v>722003</v>
      </c>
      <c r="C217" s="497" t="s">
        <v>353</v>
      </c>
      <c r="D217" s="769">
        <v>0</v>
      </c>
      <c r="E217" s="779">
        <v>3000</v>
      </c>
      <c r="F217" s="780"/>
      <c r="G217" s="780"/>
      <c r="H217" s="780"/>
      <c r="I217" s="780"/>
      <c r="J217" s="780"/>
      <c r="K217" s="773"/>
    </row>
    <row r="218" spans="1:15" x14ac:dyDescent="0.25">
      <c r="A218" s="756" t="s">
        <v>115</v>
      </c>
      <c r="B218" s="757"/>
      <c r="C218" s="758"/>
      <c r="D218" s="408"/>
      <c r="E218" s="460">
        <f>SUM(E219)</f>
        <v>895.69</v>
      </c>
      <c r="F218" s="460"/>
      <c r="G218" s="460"/>
      <c r="H218" s="460"/>
      <c r="I218" s="460"/>
      <c r="J218" s="460"/>
      <c r="K218" s="8"/>
      <c r="L218" s="6"/>
      <c r="M218" s="6"/>
      <c r="N218" s="6"/>
      <c r="O218" s="6"/>
    </row>
    <row r="219" spans="1:15" x14ac:dyDescent="0.25">
      <c r="A219" s="111"/>
      <c r="B219" s="59" t="s">
        <v>116</v>
      </c>
      <c r="C219" s="110" t="s">
        <v>117</v>
      </c>
      <c r="D219" s="179"/>
      <c r="E219" s="49">
        <v>895.69</v>
      </c>
      <c r="F219" s="458"/>
      <c r="G219" s="458"/>
      <c r="H219" s="458"/>
      <c r="I219" s="458"/>
      <c r="J219" s="458"/>
      <c r="K219" s="8"/>
      <c r="L219" s="6"/>
      <c r="M219" s="6"/>
      <c r="N219" s="6"/>
      <c r="O219" s="6"/>
    </row>
    <row r="220" spans="1:15" x14ac:dyDescent="0.25">
      <c r="A220" s="781" t="s">
        <v>413</v>
      </c>
      <c r="B220" s="757"/>
      <c r="C220" s="758"/>
      <c r="D220" s="408"/>
      <c r="E220" s="460">
        <f>SUM(E221)</f>
        <v>1225.3399999999999</v>
      </c>
      <c r="F220" s="460"/>
      <c r="G220" s="460"/>
      <c r="H220" s="460"/>
      <c r="I220" s="460"/>
      <c r="J220" s="460"/>
      <c r="K220" s="8"/>
      <c r="L220" s="6"/>
      <c r="M220" s="6"/>
      <c r="N220" s="6"/>
      <c r="O220" s="6"/>
    </row>
    <row r="221" spans="1:15" x14ac:dyDescent="0.25">
      <c r="A221" s="111"/>
      <c r="B221" s="59" t="s">
        <v>116</v>
      </c>
      <c r="C221" s="110" t="s">
        <v>117</v>
      </c>
      <c r="D221" s="179"/>
      <c r="E221" s="49">
        <v>1225.3399999999999</v>
      </c>
      <c r="F221" s="73"/>
      <c r="G221" s="73"/>
      <c r="H221" s="73"/>
      <c r="I221" s="73"/>
      <c r="J221" s="73"/>
      <c r="K221" s="8"/>
      <c r="L221" s="6"/>
      <c r="M221" s="6"/>
      <c r="N221" s="6"/>
      <c r="O221" s="6"/>
    </row>
    <row r="222" spans="1:15" s="6" customFormat="1" x14ac:dyDescent="0.25">
      <c r="A222" s="177" t="s">
        <v>175</v>
      </c>
      <c r="B222" s="138"/>
      <c r="C222" s="176"/>
      <c r="D222" s="408"/>
      <c r="E222" s="55">
        <f>E223+E224</f>
        <v>133568.84</v>
      </c>
      <c r="F222" s="55"/>
      <c r="G222" s="55"/>
      <c r="H222" s="460"/>
      <c r="I222" s="460"/>
      <c r="J222" s="460"/>
      <c r="K222" s="8"/>
    </row>
    <row r="223" spans="1:15" x14ac:dyDescent="0.25">
      <c r="A223" s="77"/>
      <c r="B223" s="93">
        <v>717</v>
      </c>
      <c r="C223" s="130" t="s">
        <v>367</v>
      </c>
      <c r="D223" s="179"/>
      <c r="E223" s="49">
        <v>78568.84</v>
      </c>
      <c r="F223" s="458"/>
      <c r="G223" s="458"/>
      <c r="H223" s="458"/>
      <c r="I223" s="458"/>
      <c r="J223" s="458"/>
      <c r="K223" s="8"/>
      <c r="L223" s="6"/>
      <c r="M223" s="6"/>
      <c r="N223" s="6"/>
      <c r="O223" s="6"/>
    </row>
    <row r="224" spans="1:15" x14ac:dyDescent="0.25">
      <c r="A224" s="77"/>
      <c r="B224" s="93">
        <v>717</v>
      </c>
      <c r="C224" s="130" t="s">
        <v>367</v>
      </c>
      <c r="D224" s="179"/>
      <c r="E224" s="49">
        <v>55000</v>
      </c>
      <c r="F224" s="458"/>
      <c r="G224" s="458"/>
      <c r="H224" s="458"/>
      <c r="I224" s="458"/>
      <c r="J224" s="458"/>
      <c r="K224" s="8"/>
      <c r="L224" s="6"/>
      <c r="M224" s="6"/>
      <c r="N224" s="6"/>
      <c r="O224" s="6"/>
    </row>
    <row r="225" spans="1:15" ht="21" customHeight="1" x14ac:dyDescent="0.25">
      <c r="A225" s="177" t="s">
        <v>118</v>
      </c>
      <c r="B225" s="628"/>
      <c r="C225" s="176"/>
      <c r="D225" s="90">
        <f>D226+D227+D228</f>
        <v>304429.69</v>
      </c>
      <c r="E225" s="91">
        <f>E229+E233+E234+E235+E236</f>
        <v>262571.19</v>
      </c>
      <c r="F225" s="91">
        <f>F229+F230+F231+F233+F234+F236+F232</f>
        <v>38494.81</v>
      </c>
      <c r="G225" s="91">
        <f>G229+G230+G231+G233+G234+G236+G232</f>
        <v>38494.81</v>
      </c>
      <c r="H225" s="460">
        <f>H232</f>
        <v>7500</v>
      </c>
      <c r="I225" s="460">
        <f>I229+I232</f>
        <v>6000</v>
      </c>
      <c r="J225" s="460">
        <f>J229+J232</f>
        <v>4000</v>
      </c>
      <c r="K225" s="8"/>
      <c r="L225" s="6"/>
      <c r="M225" s="6"/>
      <c r="N225" s="6"/>
      <c r="O225" s="6"/>
    </row>
    <row r="226" spans="1:15" ht="20.25" customHeight="1" x14ac:dyDescent="0.25">
      <c r="A226" s="106"/>
      <c r="B226" s="109">
        <v>717</v>
      </c>
      <c r="C226" s="110" t="s">
        <v>360</v>
      </c>
      <c r="D226" s="49">
        <v>23513.64</v>
      </c>
      <c r="E226" s="678"/>
      <c r="F226" s="178"/>
      <c r="G226" s="178"/>
      <c r="H226" s="459"/>
      <c r="I226" s="459"/>
      <c r="J226" s="459"/>
      <c r="K226" s="8"/>
      <c r="L226" s="6"/>
      <c r="M226" s="6"/>
      <c r="N226" s="6"/>
      <c r="O226" s="6"/>
    </row>
    <row r="227" spans="1:15" x14ac:dyDescent="0.25">
      <c r="A227" s="106"/>
      <c r="B227" s="109">
        <v>717</v>
      </c>
      <c r="C227" s="110" t="s">
        <v>361</v>
      </c>
      <c r="D227" s="49">
        <v>31438.02</v>
      </c>
      <c r="E227" s="678"/>
      <c r="F227" s="178"/>
      <c r="G227" s="178"/>
      <c r="H227" s="459"/>
      <c r="I227" s="459"/>
      <c r="J227" s="459"/>
      <c r="K227" s="8"/>
      <c r="L227" s="6"/>
      <c r="M227" s="6"/>
      <c r="N227" s="6"/>
      <c r="O227" s="6"/>
    </row>
    <row r="228" spans="1:15" x14ac:dyDescent="0.25">
      <c r="A228" s="106"/>
      <c r="B228" s="109">
        <v>717</v>
      </c>
      <c r="C228" s="110" t="s">
        <v>362</v>
      </c>
      <c r="D228" s="49">
        <v>249478.03</v>
      </c>
      <c r="E228" s="678"/>
      <c r="F228" s="178"/>
      <c r="G228" s="178"/>
      <c r="H228" s="459"/>
      <c r="I228" s="459"/>
      <c r="J228" s="459"/>
      <c r="K228" s="8"/>
      <c r="L228" s="6"/>
      <c r="M228" s="6"/>
      <c r="N228" s="6"/>
      <c r="O228" s="6"/>
    </row>
    <row r="229" spans="1:15" x14ac:dyDescent="0.25">
      <c r="A229" s="106"/>
      <c r="B229" s="109">
        <v>716</v>
      </c>
      <c r="C229" s="110" t="s">
        <v>411</v>
      </c>
      <c r="D229" s="205"/>
      <c r="E229" s="49">
        <v>4000</v>
      </c>
      <c r="F229" s="73">
        <v>400</v>
      </c>
      <c r="G229" s="73">
        <v>400</v>
      </c>
      <c r="H229" s="459"/>
      <c r="I229" s="73"/>
      <c r="J229" s="73"/>
      <c r="K229" s="8"/>
      <c r="L229" s="6"/>
      <c r="M229" s="6"/>
      <c r="N229" s="6"/>
      <c r="O229" s="6"/>
    </row>
    <row r="230" spans="1:15" x14ac:dyDescent="0.25">
      <c r="A230" s="74"/>
      <c r="B230" s="112">
        <v>717001</v>
      </c>
      <c r="C230" s="110" t="s">
        <v>181</v>
      </c>
      <c r="D230" s="179"/>
      <c r="E230" s="497"/>
      <c r="F230" s="73">
        <v>9000</v>
      </c>
      <c r="G230" s="73">
        <v>9000</v>
      </c>
      <c r="H230" s="73"/>
      <c r="I230" s="73"/>
      <c r="J230" s="73"/>
      <c r="K230" s="8"/>
      <c r="L230" s="6"/>
      <c r="M230" s="6"/>
      <c r="N230" s="6"/>
      <c r="O230" s="6"/>
    </row>
    <row r="231" spans="1:15" x14ac:dyDescent="0.25">
      <c r="A231" s="74"/>
      <c r="B231" s="109">
        <v>717</v>
      </c>
      <c r="C231" s="110" t="s">
        <v>182</v>
      </c>
      <c r="D231" s="179"/>
      <c r="E231" s="497"/>
      <c r="F231" s="73">
        <v>2726</v>
      </c>
      <c r="G231" s="73">
        <v>2726</v>
      </c>
      <c r="H231" s="73"/>
      <c r="I231" s="73"/>
      <c r="J231" s="73"/>
      <c r="K231" s="8"/>
      <c r="L231" s="6"/>
      <c r="M231" s="6"/>
      <c r="N231" s="6"/>
      <c r="O231" s="6"/>
    </row>
    <row r="232" spans="1:15" x14ac:dyDescent="0.25">
      <c r="A232" s="74"/>
      <c r="B232" s="495">
        <v>717</v>
      </c>
      <c r="C232" s="110" t="s">
        <v>117</v>
      </c>
      <c r="D232" s="179"/>
      <c r="E232" s="497"/>
      <c r="F232" s="73">
        <v>7500</v>
      </c>
      <c r="G232" s="73">
        <v>7500</v>
      </c>
      <c r="H232" s="73">
        <v>7500</v>
      </c>
      <c r="I232" s="73">
        <v>6000</v>
      </c>
      <c r="J232" s="73">
        <v>4000</v>
      </c>
      <c r="K232" s="8"/>
      <c r="L232" s="6"/>
      <c r="M232" s="6"/>
      <c r="N232" s="6"/>
      <c r="O232" s="6"/>
    </row>
    <row r="233" spans="1:15" x14ac:dyDescent="0.25">
      <c r="A233" s="74"/>
      <c r="B233" s="495">
        <v>717</v>
      </c>
      <c r="C233" s="110" t="s">
        <v>350</v>
      </c>
      <c r="D233" s="179"/>
      <c r="E233" s="73">
        <v>0</v>
      </c>
      <c r="F233" s="73">
        <v>6000</v>
      </c>
      <c r="G233" s="73">
        <v>6000</v>
      </c>
      <c r="H233" s="73"/>
      <c r="I233" s="73"/>
      <c r="J233" s="73"/>
      <c r="K233" s="8"/>
      <c r="L233" s="6"/>
      <c r="M233" s="6"/>
      <c r="N233" s="6"/>
      <c r="O233" s="6"/>
    </row>
    <row r="234" spans="1:15" ht="26.25" x14ac:dyDescent="0.25">
      <c r="A234" s="74"/>
      <c r="B234" s="495">
        <v>718</v>
      </c>
      <c r="C234" s="110" t="s">
        <v>368</v>
      </c>
      <c r="D234" s="679"/>
      <c r="E234" s="49">
        <v>11772</v>
      </c>
      <c r="F234" s="73">
        <v>3000</v>
      </c>
      <c r="G234" s="73">
        <v>3000</v>
      </c>
      <c r="H234" s="73"/>
      <c r="I234" s="73"/>
      <c r="J234" s="73"/>
      <c r="K234" s="8"/>
      <c r="L234" s="6"/>
      <c r="M234" s="6"/>
      <c r="N234" s="6"/>
      <c r="O234" s="6"/>
    </row>
    <row r="235" spans="1:15" x14ac:dyDescent="0.25">
      <c r="A235" s="111"/>
      <c r="B235" s="495">
        <v>718</v>
      </c>
      <c r="C235" s="110" t="s">
        <v>369</v>
      </c>
      <c r="D235" s="679"/>
      <c r="E235" s="49">
        <v>223668</v>
      </c>
      <c r="F235" s="458"/>
      <c r="G235" s="458"/>
      <c r="H235" s="459"/>
      <c r="I235" s="459"/>
      <c r="J235" s="459"/>
      <c r="K235" s="8"/>
      <c r="L235" s="6"/>
      <c r="M235" s="6"/>
      <c r="N235" s="6"/>
      <c r="O235" s="6"/>
    </row>
    <row r="236" spans="1:15" x14ac:dyDescent="0.25">
      <c r="A236" s="111"/>
      <c r="B236" s="496">
        <v>717</v>
      </c>
      <c r="C236" s="130" t="s">
        <v>412</v>
      </c>
      <c r="D236" s="679"/>
      <c r="E236" s="49">
        <v>23131.19</v>
      </c>
      <c r="F236" s="458">
        <v>9868.81</v>
      </c>
      <c r="G236" s="458">
        <v>9868.81</v>
      </c>
      <c r="H236" s="459"/>
      <c r="I236" s="459"/>
      <c r="J236" s="459"/>
      <c r="K236" s="15"/>
      <c r="L236" s="6"/>
      <c r="M236" s="6"/>
      <c r="N236" s="6"/>
      <c r="O236" s="6"/>
    </row>
    <row r="237" spans="1:15" x14ac:dyDescent="0.25">
      <c r="A237" s="172" t="s">
        <v>119</v>
      </c>
      <c r="B237" s="173"/>
      <c r="C237" s="174"/>
      <c r="D237" s="644">
        <f>D186+D193+D197+D204+D207+D213+D225</f>
        <v>365097.99</v>
      </c>
      <c r="E237" s="91">
        <f>E186+E193+E197+E204+E207+E213+E218+E220+E222+E225+E216+E210</f>
        <v>466916.47</v>
      </c>
      <c r="F237" s="644">
        <f>F186+F193+F197+F204+F207+F213+F225</f>
        <v>439691.21</v>
      </c>
      <c r="G237" s="644">
        <f>G186+G193+G197+G204+G207+G213+G225</f>
        <v>439691.21</v>
      </c>
      <c r="H237" s="91">
        <f>H186+H193+H197+H204+H207+H213+H218+H220+H222+H225</f>
        <v>81500</v>
      </c>
      <c r="I237" s="91">
        <f>I186+I193+I197+I204+I207+I213+I218+I220+I222+I225</f>
        <v>43000</v>
      </c>
      <c r="J237" s="91">
        <f>J186+J193+J197+J204+J207+J213+J218+J220+J222+J225</f>
        <v>58000</v>
      </c>
      <c r="K237" s="8"/>
      <c r="L237" s="6"/>
      <c r="M237" s="6"/>
      <c r="N237" s="6"/>
      <c r="O237" s="6"/>
    </row>
    <row r="238" spans="1:15" x14ac:dyDescent="0.25">
      <c r="A238" s="506"/>
      <c r="B238" s="507"/>
      <c r="C238" s="508"/>
      <c r="D238" s="88"/>
      <c r="F238" s="509"/>
      <c r="G238" s="509"/>
      <c r="H238" s="509"/>
      <c r="I238" s="509"/>
      <c r="J238" s="509"/>
      <c r="K238" s="15"/>
      <c r="L238" s="6"/>
      <c r="M238" s="6"/>
      <c r="N238" s="6"/>
      <c r="O238" s="6"/>
    </row>
    <row r="239" spans="1:15" x14ac:dyDescent="0.25">
      <c r="A239" s="122" t="s">
        <v>120</v>
      </c>
      <c r="B239" s="123"/>
      <c r="C239" s="160"/>
      <c r="D239" s="645"/>
      <c r="E239" s="461"/>
      <c r="F239" s="461"/>
      <c r="G239" s="461"/>
      <c r="H239" s="500"/>
      <c r="I239" s="500"/>
      <c r="J239" s="500"/>
      <c r="K239" s="499"/>
      <c r="L239" s="6"/>
      <c r="M239" s="6"/>
    </row>
    <row r="240" spans="1:15" x14ac:dyDescent="0.25">
      <c r="A240" s="111" t="s">
        <v>121</v>
      </c>
      <c r="B240" s="61"/>
      <c r="C240" s="110"/>
      <c r="D240" s="89"/>
      <c r="E240" s="74"/>
      <c r="F240" s="74"/>
      <c r="G240" s="74"/>
      <c r="H240" s="49"/>
      <c r="I240" s="73"/>
      <c r="J240" s="73"/>
      <c r="K240" s="15"/>
      <c r="L240" s="6"/>
      <c r="M240" s="6"/>
    </row>
    <row r="241" spans="1:14" ht="26.25" x14ac:dyDescent="0.25">
      <c r="A241" s="47"/>
      <c r="B241" s="59" t="s">
        <v>122</v>
      </c>
      <c r="C241" s="110" t="s">
        <v>123</v>
      </c>
      <c r="D241" s="84">
        <v>13803.76</v>
      </c>
      <c r="E241" s="73">
        <v>14378.29</v>
      </c>
      <c r="F241" s="73">
        <v>14207.36</v>
      </c>
      <c r="G241" s="73">
        <v>14207.36</v>
      </c>
      <c r="H241" s="73">
        <v>14820.11</v>
      </c>
      <c r="I241" s="73">
        <v>14305</v>
      </c>
      <c r="J241" s="73">
        <v>14207.36</v>
      </c>
      <c r="K241" s="8"/>
      <c r="L241" s="6"/>
      <c r="M241" s="6"/>
    </row>
    <row r="242" spans="1:14" ht="26.25" x14ac:dyDescent="0.25">
      <c r="A242" s="47"/>
      <c r="B242" s="59" t="s">
        <v>124</v>
      </c>
      <c r="C242" s="110" t="s">
        <v>125</v>
      </c>
      <c r="D242" s="84">
        <v>25780.26</v>
      </c>
      <c r="E242" s="73">
        <v>23878.87</v>
      </c>
      <c r="F242" s="73">
        <v>25995.919999999998</v>
      </c>
      <c r="G242" s="73">
        <v>25995.919999999998</v>
      </c>
      <c r="H242" s="73">
        <v>26302.6</v>
      </c>
      <c r="I242" s="73">
        <v>26123.21</v>
      </c>
      <c r="J242" s="73">
        <v>25995.919999999998</v>
      </c>
      <c r="K242" s="8"/>
      <c r="L242" s="6"/>
      <c r="M242" s="6"/>
    </row>
    <row r="243" spans="1:14" ht="26.25" x14ac:dyDescent="0.25">
      <c r="A243" s="111"/>
      <c r="B243" s="61" t="s">
        <v>126</v>
      </c>
      <c r="C243" s="110" t="s">
        <v>127</v>
      </c>
      <c r="D243" s="84">
        <v>38466.71</v>
      </c>
      <c r="E243" s="49">
        <v>41021.339999999997</v>
      </c>
      <c r="F243" s="49">
        <v>38726.559999999998</v>
      </c>
      <c r="G243" s="49">
        <v>38726.559999999998</v>
      </c>
      <c r="H243" s="49">
        <v>33585.870000000003</v>
      </c>
      <c r="I243" s="49">
        <v>34557.33</v>
      </c>
      <c r="J243" s="49">
        <v>38726.559999999998</v>
      </c>
      <c r="K243" s="8"/>
      <c r="L243" s="6"/>
      <c r="M243" s="6"/>
    </row>
    <row r="244" spans="1:14" ht="26.25" x14ac:dyDescent="0.25">
      <c r="A244" s="77"/>
      <c r="B244" s="60" t="s">
        <v>128</v>
      </c>
      <c r="C244" s="110" t="s">
        <v>129</v>
      </c>
      <c r="D244" s="84">
        <v>90140.24</v>
      </c>
      <c r="E244" s="73">
        <v>90979.71</v>
      </c>
      <c r="F244" s="73">
        <v>90729.04</v>
      </c>
      <c r="G244" s="73">
        <v>90729.04</v>
      </c>
      <c r="H244" s="73">
        <v>91502.95</v>
      </c>
      <c r="I244" s="73">
        <v>90654.23</v>
      </c>
      <c r="J244" s="73">
        <v>90729.04</v>
      </c>
      <c r="K244" s="8"/>
      <c r="L244" s="6"/>
      <c r="M244" s="6"/>
    </row>
    <row r="245" spans="1:14" ht="26.25" x14ac:dyDescent="0.25">
      <c r="A245" s="77"/>
      <c r="B245" s="62" t="s">
        <v>130</v>
      </c>
      <c r="C245" s="110" t="s">
        <v>131</v>
      </c>
      <c r="D245" s="84">
        <v>56845.81</v>
      </c>
      <c r="E245" s="73">
        <v>57372.68</v>
      </c>
      <c r="F245" s="73">
        <v>57209.86</v>
      </c>
      <c r="G245" s="73">
        <v>57209.86</v>
      </c>
      <c r="H245" s="73">
        <v>57757.82</v>
      </c>
      <c r="I245" s="73">
        <v>56914.22</v>
      </c>
      <c r="J245" s="73">
        <v>57209.86</v>
      </c>
      <c r="K245" s="8"/>
      <c r="L245" s="6"/>
      <c r="M245" s="6"/>
    </row>
    <row r="246" spans="1:14" ht="26.25" x14ac:dyDescent="0.25">
      <c r="A246" s="77"/>
      <c r="B246" s="93">
        <v>821005</v>
      </c>
      <c r="C246" s="161" t="s">
        <v>176</v>
      </c>
      <c r="D246" s="84">
        <v>40218.44</v>
      </c>
      <c r="E246" s="73">
        <v>40900.769999999997</v>
      </c>
      <c r="F246" s="73">
        <v>40819.43</v>
      </c>
      <c r="G246" s="73">
        <v>40819.43</v>
      </c>
      <c r="H246" s="73">
        <v>40819.43</v>
      </c>
      <c r="I246" s="73">
        <v>40882.1</v>
      </c>
      <c r="J246" s="73">
        <v>40819.43</v>
      </c>
      <c r="K246" s="8"/>
      <c r="L246" s="6"/>
      <c r="M246" s="6"/>
    </row>
    <row r="247" spans="1:14" x14ac:dyDescent="0.25">
      <c r="A247" s="77"/>
      <c r="B247" s="60">
        <v>824</v>
      </c>
      <c r="C247" s="110" t="s">
        <v>132</v>
      </c>
      <c r="D247" s="92">
        <v>1286.4000000000001</v>
      </c>
      <c r="E247" s="49">
        <v>643.20000000000005</v>
      </c>
      <c r="F247" s="73">
        <v>0</v>
      </c>
      <c r="G247" s="73">
        <v>0</v>
      </c>
      <c r="H247" s="73">
        <v>0</v>
      </c>
      <c r="I247" s="73">
        <v>0</v>
      </c>
      <c r="J247" s="73">
        <v>1287</v>
      </c>
      <c r="K247" s="8"/>
      <c r="L247" s="6"/>
      <c r="M247" s="6"/>
    </row>
    <row r="248" spans="1:14" x14ac:dyDescent="0.25">
      <c r="A248" s="182" t="s">
        <v>120</v>
      </c>
      <c r="B248" s="183"/>
      <c r="C248" s="184"/>
      <c r="D248" s="185">
        <f>SUM(D241:D247)</f>
        <v>266541.62</v>
      </c>
      <c r="E248" s="185">
        <f>SUM(E241:E247)</f>
        <v>269174.86000000004</v>
      </c>
      <c r="F248" s="185">
        <f>SUM(F241:F247)</f>
        <v>267688.17</v>
      </c>
      <c r="G248" s="185">
        <f>SUM(G241:G247)</f>
        <v>267688.17</v>
      </c>
      <c r="H248" s="185">
        <f t="shared" ref="H248:I248" si="78">SUM(H241:H247)</f>
        <v>264788.78000000003</v>
      </c>
      <c r="I248" s="185">
        <f t="shared" si="78"/>
        <v>263436.09000000003</v>
      </c>
      <c r="J248" s="185">
        <f t="shared" ref="J248" si="79">SUM(J241:J247)</f>
        <v>268975.17</v>
      </c>
      <c r="K248" s="8"/>
      <c r="L248" s="6"/>
      <c r="M248" s="6"/>
    </row>
    <row r="249" spans="1:14" ht="14.25" customHeight="1" x14ac:dyDescent="0.25">
      <c r="A249" s="7"/>
      <c r="B249" s="7"/>
      <c r="C249" s="162"/>
      <c r="D249" s="646"/>
      <c r="E249" s="501"/>
      <c r="F249" s="152"/>
      <c r="G249" s="152"/>
      <c r="H249" s="501"/>
      <c r="I249" s="501"/>
      <c r="J249" s="501"/>
      <c r="K249" s="8"/>
      <c r="L249" s="6"/>
      <c r="M249" s="6"/>
      <c r="N249" s="3"/>
    </row>
    <row r="250" spans="1:14" ht="12.75" customHeight="1" x14ac:dyDescent="0.25">
      <c r="A250" s="7"/>
      <c r="B250" s="7"/>
      <c r="C250" s="152"/>
      <c r="D250" s="646"/>
      <c r="E250" s="501"/>
      <c r="F250" s="152"/>
      <c r="G250" s="152"/>
      <c r="H250" s="501"/>
      <c r="I250" s="501"/>
      <c r="J250" s="501"/>
      <c r="K250" s="8"/>
      <c r="L250" s="6"/>
      <c r="M250" s="6"/>
    </row>
    <row r="251" spans="1:14" x14ac:dyDescent="0.25">
      <c r="A251" s="852" t="s">
        <v>133</v>
      </c>
      <c r="B251" s="853"/>
      <c r="C251" s="854"/>
      <c r="D251" s="655">
        <v>1551984.99</v>
      </c>
      <c r="E251" s="462">
        <v>1734413.24</v>
      </c>
      <c r="F251" s="462">
        <v>1632338.86</v>
      </c>
      <c r="G251" s="462">
        <v>1632338.86</v>
      </c>
      <c r="H251" s="56">
        <v>1764089.6</v>
      </c>
      <c r="I251" s="462">
        <v>1690810.6</v>
      </c>
      <c r="J251" s="462">
        <v>1690810.6</v>
      </c>
      <c r="K251" s="8"/>
      <c r="L251" s="6"/>
      <c r="M251" s="6"/>
    </row>
    <row r="252" spans="1:14" ht="16.5" customHeight="1" x14ac:dyDescent="0.25">
      <c r="A252" s="740" t="s">
        <v>168</v>
      </c>
      <c r="B252" s="740"/>
      <c r="C252" s="193"/>
      <c r="D252" s="54">
        <v>110422</v>
      </c>
      <c r="E252" s="463">
        <v>292134.45</v>
      </c>
      <c r="F252" s="463">
        <v>23500</v>
      </c>
      <c r="G252" s="463">
        <v>23500</v>
      </c>
      <c r="H252" s="119">
        <v>5000</v>
      </c>
      <c r="I252" s="463">
        <v>5000</v>
      </c>
      <c r="J252" s="463">
        <v>5000</v>
      </c>
      <c r="K252" s="8"/>
      <c r="L252" s="6"/>
      <c r="M252" s="6"/>
    </row>
    <row r="253" spans="1:14" x14ac:dyDescent="0.25">
      <c r="A253" s="741" t="s">
        <v>165</v>
      </c>
      <c r="B253" s="741"/>
      <c r="C253" s="194"/>
      <c r="D253" s="442">
        <v>357868.22</v>
      </c>
      <c r="E253" s="464">
        <v>102412.67</v>
      </c>
      <c r="F253" s="464">
        <v>398543.35999999999</v>
      </c>
      <c r="G253" s="464">
        <v>398543.35999999999</v>
      </c>
      <c r="H253" s="51">
        <v>81500</v>
      </c>
      <c r="I253" s="464">
        <v>50000</v>
      </c>
      <c r="J253" s="464">
        <v>50000</v>
      </c>
      <c r="K253" s="8"/>
      <c r="L253" s="6"/>
      <c r="M253" s="6"/>
    </row>
    <row r="254" spans="1:14" ht="16.5" customHeight="1" x14ac:dyDescent="0.25">
      <c r="A254" s="505" t="s">
        <v>169</v>
      </c>
      <c r="B254" s="505"/>
      <c r="C254" s="187"/>
      <c r="D254" s="48">
        <f>SUM(D251:D253)</f>
        <v>2020275.21</v>
      </c>
      <c r="E254" s="465">
        <f>SUM(E251:E253)</f>
        <v>2128960.36</v>
      </c>
      <c r="F254" s="465">
        <f>SUM(F251:F253)</f>
        <v>2054382.2200000002</v>
      </c>
      <c r="G254" s="465">
        <f>SUM(G251:G253)</f>
        <v>2054382.2200000002</v>
      </c>
      <c r="H254" s="465">
        <f t="shared" ref="H254:I254" si="80">SUM(H251:H253)</f>
        <v>1850589.6</v>
      </c>
      <c r="I254" s="465">
        <f t="shared" si="80"/>
        <v>1745810.6</v>
      </c>
      <c r="J254" s="465">
        <f t="shared" ref="J254" si="81">SUM(J251:J253)</f>
        <v>1745810.6</v>
      </c>
      <c r="K254" s="8"/>
      <c r="L254" s="6"/>
      <c r="M254" s="6"/>
    </row>
    <row r="255" spans="1:14" ht="15.75" customHeight="1" x14ac:dyDescent="0.25">
      <c r="A255" s="187" t="s">
        <v>191</v>
      </c>
      <c r="B255" s="505"/>
      <c r="C255" s="74"/>
      <c r="D255" s="647">
        <v>17605.259999999998</v>
      </c>
      <c r="E255" s="465">
        <v>23999.919999999998</v>
      </c>
      <c r="F255" s="465">
        <v>20940</v>
      </c>
      <c r="G255" s="465">
        <v>20940</v>
      </c>
      <c r="H255" s="465">
        <v>20940</v>
      </c>
      <c r="I255" s="465">
        <v>20940</v>
      </c>
      <c r="J255" s="465">
        <v>20940</v>
      </c>
      <c r="K255" s="8"/>
      <c r="L255" s="6"/>
      <c r="M255" s="6"/>
    </row>
    <row r="256" spans="1:14" x14ac:dyDescent="0.25">
      <c r="A256" s="867" t="s">
        <v>185</v>
      </c>
      <c r="B256" s="868"/>
      <c r="C256" s="869"/>
      <c r="D256" s="662">
        <f>D254+D255</f>
        <v>2037880.47</v>
      </c>
      <c r="E256" s="662">
        <f>SUM(E254:E255)</f>
        <v>2152960.2799999998</v>
      </c>
      <c r="F256" s="662">
        <f>SUM(F254:F255)</f>
        <v>2075322.2200000002</v>
      </c>
      <c r="G256" s="662">
        <f>SUM(G254:G255)</f>
        <v>2075322.2200000002</v>
      </c>
      <c r="H256" s="662">
        <f t="shared" ref="H256:I256" si="82">SUM(H254:H255)</f>
        <v>1871529.6</v>
      </c>
      <c r="I256" s="662">
        <f t="shared" si="82"/>
        <v>1766750.6</v>
      </c>
      <c r="J256" s="662">
        <f t="shared" ref="J256" si="83">SUM(J254:J255)</f>
        <v>1766750.6</v>
      </c>
      <c r="K256" s="8"/>
      <c r="L256" s="6"/>
      <c r="M256" s="6"/>
    </row>
    <row r="257" spans="1:13" x14ac:dyDescent="0.25">
      <c r="A257" s="742"/>
      <c r="B257" s="743"/>
      <c r="C257" s="188"/>
      <c r="D257" s="94"/>
      <c r="E257" s="466"/>
      <c r="F257" s="466"/>
      <c r="G257" s="466"/>
      <c r="H257" s="466"/>
      <c r="I257" s="466"/>
      <c r="J257" s="466"/>
      <c r="K257" s="8"/>
      <c r="L257" s="6"/>
      <c r="M257" s="6"/>
    </row>
    <row r="258" spans="1:13" x14ac:dyDescent="0.25">
      <c r="A258" s="852" t="s">
        <v>0</v>
      </c>
      <c r="B258" s="853"/>
      <c r="C258" s="854"/>
      <c r="D258" s="658">
        <f>D183</f>
        <v>678462.99</v>
      </c>
      <c r="E258" s="739">
        <f>E183</f>
        <v>714974.85</v>
      </c>
      <c r="F258" s="739">
        <f t="shared" ref="F258:G258" si="84">F183</f>
        <v>655332.19999999995</v>
      </c>
      <c r="G258" s="739">
        <f t="shared" si="84"/>
        <v>655332.19999999995</v>
      </c>
      <c r="H258" s="739">
        <f>H183</f>
        <v>587236.35</v>
      </c>
      <c r="I258" s="739">
        <f>I183</f>
        <v>586292.34</v>
      </c>
      <c r="J258" s="739">
        <f>J183</f>
        <v>576918.22</v>
      </c>
      <c r="K258" s="8"/>
      <c r="L258" s="6"/>
      <c r="M258" s="6"/>
    </row>
    <row r="259" spans="1:13" x14ac:dyDescent="0.25">
      <c r="A259" s="744" t="s">
        <v>186</v>
      </c>
      <c r="B259" s="745"/>
      <c r="C259" s="195"/>
      <c r="D259" s="659">
        <f t="shared" ref="D259:I259" si="85">D237</f>
        <v>365097.99</v>
      </c>
      <c r="E259" s="463">
        <f t="shared" si="85"/>
        <v>466916.47</v>
      </c>
      <c r="F259" s="463">
        <f t="shared" si="85"/>
        <v>439691.21</v>
      </c>
      <c r="G259" s="463">
        <f t="shared" si="85"/>
        <v>439691.21</v>
      </c>
      <c r="H259" s="463">
        <f t="shared" si="85"/>
        <v>81500</v>
      </c>
      <c r="I259" s="463">
        <f t="shared" si="85"/>
        <v>43000</v>
      </c>
      <c r="J259" s="463">
        <f t="shared" ref="J259" si="86">J237</f>
        <v>58000</v>
      </c>
      <c r="K259" s="8"/>
      <c r="L259" s="6"/>
      <c r="M259" s="6"/>
    </row>
    <row r="260" spans="1:13" x14ac:dyDescent="0.25">
      <c r="A260" s="746" t="s">
        <v>187</v>
      </c>
      <c r="B260" s="747"/>
      <c r="C260" s="196"/>
      <c r="D260" s="660">
        <f>D248</f>
        <v>266541.62</v>
      </c>
      <c r="E260" s="464">
        <f>E248</f>
        <v>269174.86000000004</v>
      </c>
      <c r="F260" s="464">
        <f>F248</f>
        <v>267688.17</v>
      </c>
      <c r="G260" s="464">
        <f>G248</f>
        <v>267688.17</v>
      </c>
      <c r="H260" s="464">
        <f t="shared" ref="H260:I260" si="87">H248</f>
        <v>264788.78000000003</v>
      </c>
      <c r="I260" s="464">
        <f t="shared" si="87"/>
        <v>263436.09000000003</v>
      </c>
      <c r="J260" s="464">
        <f t="shared" ref="J260" si="88">J248</f>
        <v>268975.17</v>
      </c>
      <c r="K260" s="8"/>
      <c r="L260" s="6"/>
      <c r="M260" s="6"/>
    </row>
    <row r="261" spans="1:13" x14ac:dyDescent="0.25">
      <c r="A261" s="748" t="s">
        <v>188</v>
      </c>
      <c r="B261" s="749"/>
      <c r="C261" s="190"/>
      <c r="D261" s="648">
        <v>588320.43999999994</v>
      </c>
      <c r="E261" s="465">
        <v>653358.96</v>
      </c>
      <c r="F261" s="465">
        <v>670839</v>
      </c>
      <c r="G261" s="465">
        <v>670839</v>
      </c>
      <c r="H261" s="465">
        <v>747504</v>
      </c>
      <c r="I261" s="465">
        <v>736018</v>
      </c>
      <c r="J261" s="465">
        <v>736018</v>
      </c>
      <c r="K261" s="8"/>
      <c r="L261" s="6"/>
      <c r="M261" s="6"/>
    </row>
    <row r="262" spans="1:13" x14ac:dyDescent="0.25">
      <c r="A262" s="855" t="s">
        <v>189</v>
      </c>
      <c r="B262" s="856"/>
      <c r="C262" s="857"/>
      <c r="D262" s="661">
        <f>SUM(D258:D261)</f>
        <v>1898423.04</v>
      </c>
      <c r="E262" s="661">
        <f t="shared" ref="E262" si="89">SUM(E258:E261)</f>
        <v>2104425.1399999997</v>
      </c>
      <c r="F262" s="661">
        <f>SUM(F258:F261)</f>
        <v>2033550.5799999998</v>
      </c>
      <c r="G262" s="661">
        <f>SUM(G258:G261)</f>
        <v>2033550.5799999998</v>
      </c>
      <c r="H262" s="661">
        <f t="shared" ref="H262:I262" si="90">SUM(H258:H261)</f>
        <v>1681029.13</v>
      </c>
      <c r="I262" s="661">
        <f t="shared" si="90"/>
        <v>1628746.43</v>
      </c>
      <c r="J262" s="661">
        <f t="shared" ref="J262" si="91">SUM(J258:J261)</f>
        <v>1639911.39</v>
      </c>
      <c r="K262" s="8"/>
      <c r="L262" s="6"/>
      <c r="M262" s="6"/>
    </row>
    <row r="263" spans="1:13" x14ac:dyDescent="0.25">
      <c r="A263" s="750" t="s">
        <v>190</v>
      </c>
      <c r="B263" s="751"/>
      <c r="C263" s="197"/>
      <c r="D263" s="663">
        <f>D256-D262</f>
        <v>139457.42999999993</v>
      </c>
      <c r="E263" s="663">
        <f t="shared" ref="E263" si="92">E256-E262</f>
        <v>48535.14000000013</v>
      </c>
      <c r="F263" s="663">
        <f>F256-F262</f>
        <v>41771.640000000363</v>
      </c>
      <c r="G263" s="663">
        <f>G256-G262</f>
        <v>41771.640000000363</v>
      </c>
      <c r="H263" s="663">
        <f t="shared" ref="H263:I263" si="93">H256-H262</f>
        <v>190500.4700000002</v>
      </c>
      <c r="I263" s="663">
        <f t="shared" si="93"/>
        <v>138004.17000000016</v>
      </c>
      <c r="J263" s="663">
        <f t="shared" ref="J263" si="94">J256-J262</f>
        <v>126839.2100000002</v>
      </c>
      <c r="K263" s="8"/>
      <c r="L263" s="6"/>
      <c r="M263" s="6"/>
    </row>
    <row r="264" spans="1:13" x14ac:dyDescent="0.25">
      <c r="A264" s="16"/>
      <c r="B264" s="21"/>
      <c r="C264" s="163"/>
      <c r="D264" s="643"/>
      <c r="E264" s="656"/>
      <c r="F264" s="152"/>
      <c r="G264" s="152"/>
      <c r="H264" s="501"/>
      <c r="I264" s="501"/>
      <c r="J264" s="8"/>
      <c r="K264" s="8"/>
      <c r="L264" s="6"/>
      <c r="M264" s="6"/>
    </row>
    <row r="265" spans="1:13" x14ac:dyDescent="0.25">
      <c r="A265" s="16"/>
      <c r="B265" s="21"/>
      <c r="C265" s="163"/>
      <c r="F265" s="152"/>
      <c r="G265" s="152"/>
      <c r="H265" s="501"/>
      <c r="I265" s="501"/>
      <c r="J265" s="8"/>
      <c r="K265" s="8"/>
      <c r="L265" s="6"/>
      <c r="M265" s="6"/>
    </row>
    <row r="266" spans="1:13" x14ac:dyDescent="0.25">
      <c r="A266" s="20"/>
      <c r="B266" s="19"/>
      <c r="C266" s="163"/>
      <c r="D266" s="8"/>
      <c r="E266" s="733"/>
      <c r="F266" s="501"/>
      <c r="G266" s="501"/>
      <c r="H266" s="501"/>
      <c r="I266" s="501"/>
      <c r="J266" s="8"/>
      <c r="K266" s="8"/>
      <c r="L266" s="6"/>
      <c r="M266" s="6"/>
    </row>
    <row r="267" spans="1:13" x14ac:dyDescent="0.25">
      <c r="A267" s="20"/>
      <c r="B267" s="19"/>
      <c r="C267" s="163"/>
      <c r="D267" s="189"/>
      <c r="E267" s="733"/>
      <c r="F267" s="501"/>
      <c r="G267" s="501"/>
      <c r="H267" s="501"/>
      <c r="I267" s="501"/>
      <c r="J267" s="8"/>
      <c r="K267" s="8"/>
      <c r="L267" s="6"/>
      <c r="M267" s="6"/>
    </row>
    <row r="268" spans="1:13" x14ac:dyDescent="0.25">
      <c r="A268" s="20"/>
      <c r="B268" s="19"/>
      <c r="C268" s="163"/>
      <c r="D268" s="189"/>
      <c r="E268" s="152"/>
      <c r="F268" s="734"/>
      <c r="G268" s="734"/>
      <c r="H268" s="501"/>
      <c r="I268" s="501"/>
      <c r="J268" s="8"/>
      <c r="K268" s="8"/>
      <c r="L268" s="6"/>
      <c r="M268" s="6"/>
    </row>
    <row r="269" spans="1:13" x14ac:dyDescent="0.25">
      <c r="A269" s="20"/>
      <c r="B269" s="19"/>
      <c r="C269" s="163"/>
      <c r="D269" s="189"/>
      <c r="E269" s="152"/>
      <c r="F269" s="152"/>
      <c r="G269" s="152"/>
      <c r="H269" s="501"/>
      <c r="I269" s="501"/>
      <c r="J269" s="8"/>
      <c r="K269" s="8"/>
      <c r="L269" s="6"/>
      <c r="M269" s="6"/>
    </row>
    <row r="270" spans="1:13" x14ac:dyDescent="0.25">
      <c r="A270" s="16"/>
      <c r="B270" s="21"/>
      <c r="C270" s="164"/>
      <c r="D270" s="191"/>
      <c r="E270" s="733"/>
      <c r="F270" s="501"/>
      <c r="G270" s="501"/>
      <c r="H270" s="501"/>
      <c r="I270" s="501"/>
      <c r="J270" s="8"/>
      <c r="K270" s="8"/>
      <c r="L270" s="6"/>
      <c r="M270" s="6"/>
    </row>
    <row r="271" spans="1:13" x14ac:dyDescent="0.25">
      <c r="A271" s="5"/>
      <c r="B271" s="21"/>
      <c r="C271" s="164"/>
      <c r="D271" s="189"/>
      <c r="E271" s="733"/>
      <c r="F271" s="501"/>
      <c r="G271" s="501"/>
      <c r="H271" s="501"/>
      <c r="I271" s="501"/>
      <c r="J271" s="8"/>
      <c r="K271" s="8"/>
      <c r="L271" s="6"/>
      <c r="M271" s="6"/>
    </row>
    <row r="272" spans="1:13" x14ac:dyDescent="0.25">
      <c r="A272" s="8"/>
      <c r="B272" s="8"/>
      <c r="C272" s="152"/>
      <c r="D272" s="656"/>
      <c r="E272" s="152"/>
      <c r="F272" s="734"/>
      <c r="G272" s="734"/>
      <c r="H272" s="501"/>
      <c r="I272" s="501"/>
      <c r="J272" s="8"/>
      <c r="K272" s="8"/>
      <c r="L272" s="6"/>
      <c r="M272" s="6"/>
    </row>
    <row r="273" spans="3:13" x14ac:dyDescent="0.25">
      <c r="C273" s="733"/>
      <c r="D273" s="189"/>
      <c r="E273" s="152"/>
      <c r="F273" s="152"/>
      <c r="G273" s="152"/>
      <c r="H273" s="501"/>
      <c r="I273" s="501"/>
      <c r="J273" s="8"/>
      <c r="K273" s="8"/>
      <c r="L273" s="6"/>
      <c r="M273" s="6"/>
    </row>
    <row r="274" spans="3:13" x14ac:dyDescent="0.25">
      <c r="C274" s="733"/>
      <c r="D274" s="189"/>
      <c r="E274" s="733"/>
      <c r="F274" s="734"/>
      <c r="G274" s="734"/>
      <c r="H274" s="501"/>
      <c r="I274" s="501"/>
      <c r="J274" s="8"/>
      <c r="K274" s="8"/>
      <c r="L274" s="6"/>
      <c r="M274" s="6"/>
    </row>
    <row r="275" spans="3:13" x14ac:dyDescent="0.25">
      <c r="C275" s="733"/>
      <c r="D275" s="189"/>
      <c r="E275" s="152"/>
      <c r="F275" s="152"/>
      <c r="G275" s="152"/>
      <c r="H275" s="501"/>
      <c r="I275" s="501"/>
      <c r="J275" s="8"/>
      <c r="K275" s="8"/>
      <c r="L275" s="6"/>
      <c r="M275" s="6"/>
    </row>
    <row r="276" spans="3:13" x14ac:dyDescent="0.25">
      <c r="C276" s="733"/>
      <c r="D276" s="189"/>
      <c r="E276" s="152"/>
      <c r="F276" s="152"/>
      <c r="G276" s="152"/>
      <c r="H276" s="501"/>
      <c r="I276" s="501"/>
      <c r="J276" s="8"/>
      <c r="K276" s="8"/>
      <c r="L276" s="6"/>
      <c r="M276" s="6"/>
    </row>
    <row r="277" spans="3:13" x14ac:dyDescent="0.25">
      <c r="C277" s="733"/>
      <c r="D277" s="189"/>
      <c r="E277" s="152"/>
      <c r="F277" s="152"/>
      <c r="G277" s="152"/>
      <c r="H277" s="501"/>
      <c r="I277" s="501"/>
      <c r="J277" s="8"/>
      <c r="K277" s="8"/>
      <c r="L277" s="6"/>
      <c r="M277" s="6"/>
    </row>
    <row r="278" spans="3:13" x14ac:dyDescent="0.25">
      <c r="C278" s="733"/>
      <c r="D278" s="657"/>
      <c r="E278" s="152"/>
      <c r="F278" s="152"/>
      <c r="G278" s="152"/>
      <c r="H278" s="501"/>
      <c r="I278" s="501"/>
      <c r="J278" s="8"/>
      <c r="K278" s="8"/>
      <c r="L278" s="6"/>
      <c r="M278" s="6"/>
    </row>
    <row r="279" spans="3:13" x14ac:dyDescent="0.25">
      <c r="C279" s="733"/>
      <c r="D279" s="656"/>
      <c r="E279" s="152"/>
      <c r="F279" s="152"/>
      <c r="G279" s="152"/>
      <c r="H279" s="501"/>
      <c r="I279" s="501"/>
      <c r="J279" s="8"/>
      <c r="K279" s="8"/>
      <c r="L279" s="6"/>
      <c r="M279" s="6"/>
    </row>
    <row r="280" spans="3:13" x14ac:dyDescent="0.25">
      <c r="C280" s="733"/>
      <c r="D280" s="8"/>
      <c r="E280" s="152"/>
      <c r="F280" s="152"/>
      <c r="G280" s="152"/>
      <c r="H280" s="501"/>
      <c r="I280" s="501"/>
      <c r="J280" s="8"/>
      <c r="K280" s="8"/>
      <c r="L280" s="6"/>
      <c r="M280" s="6"/>
    </row>
    <row r="281" spans="3:13" x14ac:dyDescent="0.25">
      <c r="C281" s="733"/>
      <c r="D281" s="8"/>
      <c r="E281" s="152"/>
      <c r="F281" s="152"/>
      <c r="G281" s="152"/>
      <c r="H281" s="501"/>
      <c r="I281" s="501"/>
      <c r="J281" s="8"/>
      <c r="K281" s="8"/>
      <c r="L281" s="6"/>
      <c r="M281" s="6"/>
    </row>
    <row r="282" spans="3:13" x14ac:dyDescent="0.25">
      <c r="C282" s="733"/>
      <c r="D282" s="6"/>
      <c r="E282" s="152"/>
      <c r="F282" s="152"/>
      <c r="G282" s="152"/>
      <c r="H282" s="501"/>
      <c r="I282" s="501"/>
      <c r="J282" s="8"/>
      <c r="K282" s="8"/>
      <c r="L282" s="6"/>
      <c r="M282" s="6"/>
    </row>
    <row r="283" spans="3:13" x14ac:dyDescent="0.25">
      <c r="C283" s="733"/>
      <c r="D283" s="9"/>
      <c r="E283" s="152"/>
      <c r="F283" s="152"/>
      <c r="G283" s="152"/>
      <c r="H283" s="501"/>
      <c r="I283" s="501"/>
      <c r="J283" s="8"/>
      <c r="K283" s="8"/>
      <c r="L283" s="6"/>
      <c r="M283" s="6"/>
    </row>
    <row r="284" spans="3:13" x14ac:dyDescent="0.25">
      <c r="C284" s="733"/>
      <c r="D284" s="8"/>
      <c r="E284" s="152"/>
      <c r="F284" s="152"/>
      <c r="G284" s="152"/>
      <c r="H284" s="501"/>
      <c r="I284" s="501"/>
      <c r="J284" s="8"/>
      <c r="K284" s="8"/>
      <c r="L284" s="6"/>
      <c r="M284" s="6"/>
    </row>
    <row r="285" spans="3:13" x14ac:dyDescent="0.25">
      <c r="C285" s="733"/>
      <c r="D285" s="8"/>
      <c r="E285" s="152"/>
      <c r="F285" s="152"/>
      <c r="G285" s="152"/>
      <c r="H285" s="501"/>
      <c r="I285" s="501"/>
      <c r="J285" s="8"/>
      <c r="K285" s="8"/>
      <c r="L285" s="6"/>
      <c r="M285" s="6"/>
    </row>
    <row r="286" spans="3:13" x14ac:dyDescent="0.25">
      <c r="C286" s="733"/>
      <c r="D286" s="8"/>
      <c r="E286" s="152"/>
      <c r="F286" s="152"/>
      <c r="G286" s="152"/>
      <c r="H286" s="501"/>
      <c r="I286" s="501"/>
      <c r="J286" s="8"/>
      <c r="K286" s="8"/>
      <c r="L286" s="6"/>
      <c r="M286" s="6"/>
    </row>
    <row r="287" spans="3:13" x14ac:dyDescent="0.25">
      <c r="C287" s="733"/>
      <c r="D287" s="6"/>
      <c r="E287" s="152"/>
      <c r="F287" s="152"/>
      <c r="G287" s="152"/>
      <c r="H287" s="501"/>
      <c r="I287" s="501"/>
      <c r="J287" s="8"/>
      <c r="K287" s="8"/>
      <c r="L287" s="6"/>
      <c r="M287" s="6"/>
    </row>
    <row r="288" spans="3:13" x14ac:dyDescent="0.25">
      <c r="C288" s="733"/>
      <c r="D288" s="8"/>
      <c r="E288" s="152"/>
      <c r="F288" s="152"/>
      <c r="G288" s="152"/>
      <c r="H288" s="501"/>
      <c r="I288" s="501"/>
      <c r="J288" s="8"/>
      <c r="K288" s="8"/>
      <c r="L288" s="6"/>
      <c r="M288" s="6"/>
    </row>
    <row r="289" spans="1:13" x14ac:dyDescent="0.25">
      <c r="C289" s="733"/>
      <c r="D289" s="8"/>
      <c r="E289" s="733"/>
      <c r="F289" s="152"/>
      <c r="G289" s="152"/>
      <c r="H289" s="501"/>
      <c r="I289" s="501"/>
      <c r="J289" s="8"/>
      <c r="K289" s="8"/>
      <c r="L289" s="6"/>
      <c r="M289" s="6"/>
    </row>
    <row r="290" spans="1:13" x14ac:dyDescent="0.25">
      <c r="C290" s="733"/>
      <c r="D290" s="8"/>
      <c r="E290" s="152"/>
      <c r="F290" s="152"/>
      <c r="G290" s="152"/>
      <c r="H290" s="501"/>
      <c r="I290" s="501"/>
      <c r="J290" s="8"/>
      <c r="K290" s="8"/>
      <c r="L290" s="6"/>
      <c r="M290" s="6"/>
    </row>
    <row r="291" spans="1:13" x14ac:dyDescent="0.25">
      <c r="C291" s="733"/>
      <c r="D291" s="6"/>
      <c r="E291" s="152"/>
      <c r="F291" s="152"/>
      <c r="G291" s="152"/>
      <c r="H291" s="501"/>
      <c r="I291" s="501"/>
      <c r="J291" s="8"/>
      <c r="K291" s="8"/>
      <c r="L291" s="6"/>
      <c r="M291" s="6"/>
    </row>
    <row r="292" spans="1:13" x14ac:dyDescent="0.25">
      <c r="C292" s="733"/>
      <c r="D292" s="6"/>
      <c r="E292" s="152"/>
      <c r="F292" s="152"/>
      <c r="G292" s="152"/>
      <c r="H292" s="501"/>
      <c r="I292" s="501"/>
      <c r="J292" s="8"/>
      <c r="K292" s="8"/>
      <c r="L292" s="6"/>
      <c r="M292" s="6"/>
    </row>
    <row r="293" spans="1:13" x14ac:dyDescent="0.25">
      <c r="C293" s="733"/>
      <c r="D293" s="6"/>
      <c r="E293" s="152"/>
      <c r="F293" s="152"/>
      <c r="G293" s="152"/>
      <c r="H293" s="501"/>
      <c r="I293" s="501"/>
      <c r="J293" s="8"/>
      <c r="K293" s="8"/>
      <c r="L293" s="6"/>
      <c r="M293" s="6"/>
    </row>
    <row r="294" spans="1:13" x14ac:dyDescent="0.25">
      <c r="C294" s="733"/>
      <c r="D294" s="8"/>
      <c r="E294" s="152"/>
      <c r="F294" s="152"/>
      <c r="G294" s="152"/>
      <c r="H294" s="501"/>
      <c r="I294" s="501"/>
      <c r="J294" s="8"/>
      <c r="K294" s="8"/>
      <c r="L294" s="6"/>
      <c r="M294" s="6"/>
    </row>
    <row r="295" spans="1:13" x14ac:dyDescent="0.25">
      <c r="C295" s="733"/>
      <c r="D295" s="8"/>
      <c r="E295" s="152"/>
      <c r="F295" s="152"/>
      <c r="G295" s="152"/>
      <c r="H295" s="501"/>
      <c r="I295" s="501"/>
      <c r="J295" s="8"/>
      <c r="K295" s="8"/>
      <c r="L295" s="6"/>
      <c r="M295" s="6"/>
    </row>
    <row r="296" spans="1:13" x14ac:dyDescent="0.25">
      <c r="C296" s="733"/>
      <c r="D296" s="8"/>
      <c r="E296" s="152"/>
      <c r="F296" s="152"/>
      <c r="G296" s="152"/>
      <c r="H296" s="501"/>
      <c r="I296" s="501"/>
      <c r="J296" s="8"/>
      <c r="K296" s="8"/>
      <c r="L296" s="6"/>
      <c r="M296" s="6"/>
    </row>
    <row r="297" spans="1:13" x14ac:dyDescent="0.25">
      <c r="C297" s="733"/>
      <c r="D297" s="8"/>
      <c r="E297" s="152"/>
      <c r="F297" s="152"/>
      <c r="G297" s="152"/>
      <c r="H297" s="501"/>
      <c r="I297" s="501"/>
      <c r="J297" s="8"/>
      <c r="K297" s="8"/>
      <c r="L297" s="6"/>
      <c r="M297" s="6"/>
    </row>
    <row r="298" spans="1:13" x14ac:dyDescent="0.25">
      <c r="A298" s="23"/>
      <c r="B298" s="11"/>
      <c r="C298" s="165"/>
      <c r="D298" s="8"/>
      <c r="E298" s="152"/>
      <c r="F298" s="152"/>
      <c r="G298" s="152"/>
      <c r="H298" s="501"/>
      <c r="I298" s="501"/>
      <c r="J298" s="8"/>
      <c r="K298" s="8"/>
      <c r="L298" s="6"/>
      <c r="M298" s="6"/>
    </row>
    <row r="299" spans="1:13" x14ac:dyDescent="0.25">
      <c r="A299" s="23"/>
      <c r="B299" s="11"/>
      <c r="C299" s="165"/>
      <c r="D299" s="8"/>
      <c r="E299" s="152"/>
      <c r="F299" s="152"/>
      <c r="G299" s="152"/>
      <c r="H299" s="501"/>
      <c r="I299" s="501"/>
      <c r="J299" s="8"/>
      <c r="K299" s="8"/>
      <c r="L299" s="6"/>
      <c r="M299" s="6"/>
    </row>
    <row r="300" spans="1:13" x14ac:dyDescent="0.25">
      <c r="A300" s="23"/>
      <c r="B300" s="11"/>
      <c r="C300" s="165"/>
      <c r="D300" s="8"/>
      <c r="E300" s="152"/>
      <c r="F300" s="152"/>
      <c r="G300" s="152"/>
      <c r="H300" s="501"/>
      <c r="I300" s="501"/>
      <c r="J300" s="8"/>
      <c r="K300" s="8"/>
      <c r="L300" s="6"/>
      <c r="M300" s="6"/>
    </row>
    <row r="301" spans="1:13" x14ac:dyDescent="0.25">
      <c r="A301" s="23"/>
      <c r="B301" s="11"/>
      <c r="C301" s="165"/>
      <c r="D301" s="8"/>
      <c r="E301" s="152"/>
      <c r="F301" s="152"/>
      <c r="G301" s="152"/>
      <c r="H301" s="501"/>
      <c r="I301" s="501"/>
      <c r="J301" s="8"/>
      <c r="K301" s="8"/>
      <c r="L301" s="6"/>
      <c r="M301" s="6"/>
    </row>
    <row r="302" spans="1:13" x14ac:dyDescent="0.25">
      <c r="A302" s="24"/>
      <c r="B302" s="11"/>
      <c r="C302" s="165"/>
      <c r="D302" s="18"/>
      <c r="E302" s="152"/>
      <c r="F302" s="152"/>
      <c r="G302" s="152"/>
      <c r="H302" s="501"/>
      <c r="I302" s="501"/>
      <c r="J302" s="8"/>
      <c r="K302" s="8"/>
      <c r="L302" s="6"/>
      <c r="M302" s="6"/>
    </row>
    <row r="303" spans="1:13" x14ac:dyDescent="0.25">
      <c r="A303" s="24"/>
      <c r="B303" s="25"/>
      <c r="C303" s="26"/>
      <c r="D303" s="8"/>
      <c r="E303" s="152"/>
      <c r="F303" s="152"/>
      <c r="G303" s="152"/>
      <c r="H303" s="501"/>
      <c r="I303" s="501"/>
      <c r="J303" s="8"/>
      <c r="K303" s="8"/>
      <c r="L303" s="6"/>
      <c r="M303" s="6"/>
    </row>
    <row r="304" spans="1:13" x14ac:dyDescent="0.25">
      <c r="A304" s="23"/>
      <c r="B304" s="27"/>
      <c r="C304" s="165"/>
      <c r="D304" s="8"/>
      <c r="E304" s="152"/>
      <c r="F304" s="152"/>
      <c r="G304" s="152"/>
      <c r="H304" s="501"/>
      <c r="I304" s="501"/>
      <c r="J304" s="8"/>
      <c r="K304" s="8"/>
      <c r="L304" s="6"/>
      <c r="M304" s="6"/>
    </row>
    <row r="305" spans="1:13" x14ac:dyDescent="0.25">
      <c r="A305" s="23"/>
      <c r="B305" s="11"/>
      <c r="C305" s="165"/>
      <c r="D305" s="8"/>
      <c r="E305" s="152"/>
      <c r="F305" s="152"/>
      <c r="G305" s="152"/>
      <c r="H305" s="501"/>
      <c r="I305" s="501"/>
      <c r="J305" s="8"/>
      <c r="K305" s="8"/>
      <c r="L305" s="6"/>
      <c r="M305" s="6"/>
    </row>
    <row r="306" spans="1:13" x14ac:dyDescent="0.25">
      <c r="A306" s="8"/>
      <c r="B306" s="8"/>
      <c r="C306" s="152"/>
      <c r="D306" s="8"/>
      <c r="E306" s="152"/>
      <c r="F306" s="152"/>
      <c r="G306" s="152"/>
      <c r="H306" s="501"/>
      <c r="I306" s="501"/>
      <c r="J306" s="8"/>
      <c r="K306" s="8"/>
      <c r="L306" s="6"/>
      <c r="M306" s="6"/>
    </row>
    <row r="307" spans="1:13" x14ac:dyDescent="0.25">
      <c r="A307" s="8"/>
      <c r="B307" s="8"/>
      <c r="C307" s="152"/>
      <c r="D307" s="8"/>
      <c r="E307" s="152"/>
      <c r="F307" s="152"/>
      <c r="G307" s="152"/>
      <c r="H307" s="501"/>
      <c r="I307" s="501"/>
      <c r="J307" s="8"/>
      <c r="K307" s="8"/>
      <c r="L307" s="6"/>
      <c r="M307" s="6"/>
    </row>
    <row r="308" spans="1:13" x14ac:dyDescent="0.25">
      <c r="A308" s="8"/>
      <c r="B308" s="8"/>
      <c r="C308" s="152"/>
      <c r="D308" s="8"/>
      <c r="E308" s="152"/>
      <c r="F308" s="152"/>
      <c r="G308" s="152"/>
      <c r="H308" s="501"/>
      <c r="I308" s="501"/>
      <c r="J308" s="8"/>
      <c r="K308" s="8"/>
      <c r="L308" s="6"/>
      <c r="M308" s="6"/>
    </row>
    <row r="309" spans="1:13" x14ac:dyDescent="0.25">
      <c r="A309" s="8"/>
      <c r="B309" s="8"/>
      <c r="C309" s="152"/>
      <c r="D309" s="8"/>
      <c r="E309" s="152"/>
      <c r="F309" s="152"/>
      <c r="G309" s="152"/>
      <c r="H309" s="501"/>
      <c r="I309" s="501"/>
      <c r="J309" s="8"/>
      <c r="K309" s="8"/>
      <c r="L309" s="6"/>
      <c r="M309" s="6"/>
    </row>
    <row r="310" spans="1:13" x14ac:dyDescent="0.25">
      <c r="A310" s="8"/>
      <c r="B310" s="8"/>
      <c r="C310" s="152"/>
      <c r="E310" s="152"/>
      <c r="F310" s="152"/>
      <c r="G310" s="152"/>
      <c r="H310" s="501"/>
      <c r="I310" s="501"/>
      <c r="J310" s="8"/>
      <c r="K310" s="8"/>
      <c r="L310" s="6"/>
      <c r="M310" s="6"/>
    </row>
    <row r="311" spans="1:13" x14ac:dyDescent="0.25">
      <c r="B311" s="7"/>
      <c r="C311" s="162"/>
      <c r="D311" s="8"/>
      <c r="E311" s="152"/>
      <c r="F311" s="152"/>
      <c r="G311" s="152"/>
      <c r="H311" s="501"/>
      <c r="I311" s="501"/>
      <c r="J311" s="8"/>
      <c r="K311" s="8"/>
      <c r="L311" s="6"/>
      <c r="M311" s="6"/>
    </row>
    <row r="312" spans="1:13" x14ac:dyDescent="0.25">
      <c r="B312" s="7"/>
      <c r="C312" s="162"/>
      <c r="D312" s="8"/>
      <c r="E312" s="152"/>
      <c r="F312" s="152"/>
      <c r="G312" s="152"/>
      <c r="H312" s="501"/>
      <c r="I312" s="501"/>
      <c r="J312" s="8"/>
      <c r="K312" s="8"/>
      <c r="L312" s="6"/>
      <c r="M312" s="6"/>
    </row>
    <row r="313" spans="1:13" x14ac:dyDescent="0.25">
      <c r="B313" s="7"/>
      <c r="C313" s="162"/>
      <c r="D313" s="8"/>
      <c r="E313" s="152"/>
      <c r="F313" s="152"/>
      <c r="G313" s="152"/>
      <c r="H313" s="501"/>
      <c r="I313" s="501"/>
      <c r="J313" s="8"/>
      <c r="K313" s="8"/>
      <c r="L313" s="6"/>
      <c r="M313" s="6"/>
    </row>
    <row r="314" spans="1:13" x14ac:dyDescent="0.25">
      <c r="A314" s="29"/>
      <c r="B314" s="11"/>
      <c r="C314" s="166"/>
      <c r="D314" s="8"/>
      <c r="E314" s="152"/>
      <c r="F314" s="152"/>
      <c r="G314" s="152"/>
      <c r="H314" s="501"/>
      <c r="I314" s="501"/>
      <c r="J314" s="8"/>
      <c r="K314" s="8"/>
      <c r="L314" s="6"/>
      <c r="M314" s="6"/>
    </row>
    <row r="315" spans="1:13" x14ac:dyDescent="0.25">
      <c r="A315" s="29"/>
      <c r="B315" s="11"/>
      <c r="C315" s="167"/>
      <c r="D315" s="8"/>
      <c r="E315" s="152"/>
      <c r="F315" s="152"/>
      <c r="G315" s="152"/>
      <c r="H315" s="501"/>
      <c r="I315" s="501"/>
      <c r="J315" s="8"/>
      <c r="K315" s="8"/>
      <c r="L315" s="6"/>
      <c r="M315" s="6"/>
    </row>
    <row r="316" spans="1:13" x14ac:dyDescent="0.25">
      <c r="A316" s="29"/>
      <c r="B316" s="11"/>
      <c r="C316" s="168"/>
      <c r="D316" s="8"/>
      <c r="E316" s="152"/>
      <c r="F316" s="152"/>
      <c r="G316" s="152"/>
      <c r="H316" s="501"/>
      <c r="I316" s="501"/>
      <c r="J316" s="8"/>
      <c r="K316" s="8"/>
      <c r="L316" s="6"/>
      <c r="M316" s="6"/>
    </row>
    <row r="317" spans="1:13" x14ac:dyDescent="0.25">
      <c r="A317" s="29"/>
      <c r="B317" s="11"/>
      <c r="C317" s="168"/>
      <c r="D317" s="8"/>
      <c r="E317" s="152"/>
      <c r="F317" s="152"/>
      <c r="G317" s="152"/>
      <c r="H317" s="501"/>
      <c r="I317" s="501"/>
      <c r="J317" s="8"/>
      <c r="K317" s="8"/>
      <c r="L317" s="6"/>
      <c r="M317" s="6"/>
    </row>
    <row r="318" spans="1:13" x14ac:dyDescent="0.25">
      <c r="A318" s="29"/>
      <c r="B318" s="11"/>
      <c r="C318" s="168"/>
      <c r="D318" s="8"/>
      <c r="E318" s="152"/>
      <c r="F318" s="152"/>
      <c r="G318" s="152"/>
      <c r="H318" s="501"/>
      <c r="I318" s="501"/>
      <c r="J318" s="8"/>
      <c r="K318" s="8"/>
      <c r="L318" s="6"/>
      <c r="M318" s="6"/>
    </row>
    <row r="319" spans="1:13" x14ac:dyDescent="0.25">
      <c r="A319" s="29"/>
      <c r="B319" s="11"/>
      <c r="C319" s="168"/>
      <c r="D319" s="8"/>
      <c r="E319" s="152"/>
      <c r="F319" s="152"/>
      <c r="G319" s="152"/>
      <c r="H319" s="501"/>
      <c r="I319" s="501"/>
      <c r="J319" s="8"/>
      <c r="K319" s="8"/>
      <c r="L319" s="6"/>
      <c r="M319" s="6"/>
    </row>
    <row r="320" spans="1:13" x14ac:dyDescent="0.25">
      <c r="D320" s="8"/>
      <c r="E320" s="152"/>
      <c r="F320" s="152"/>
      <c r="G320" s="152"/>
      <c r="H320" s="501"/>
      <c r="I320" s="501"/>
      <c r="J320" s="8"/>
      <c r="K320" s="8"/>
      <c r="L320" s="6"/>
      <c r="M320" s="6"/>
    </row>
    <row r="321" spans="1:13" x14ac:dyDescent="0.25">
      <c r="D321" s="8"/>
      <c r="E321" s="152"/>
      <c r="F321" s="152"/>
      <c r="G321" s="152"/>
      <c r="H321" s="501"/>
      <c r="I321" s="501"/>
      <c r="J321" s="8"/>
      <c r="K321" s="8"/>
      <c r="L321" s="6"/>
      <c r="M321" s="6"/>
    </row>
    <row r="322" spans="1:13" x14ac:dyDescent="0.25">
      <c r="D322" s="8"/>
      <c r="E322" s="152"/>
      <c r="F322" s="152"/>
      <c r="G322" s="152"/>
      <c r="H322" s="501"/>
      <c r="I322" s="501"/>
      <c r="J322" s="8"/>
      <c r="K322" s="8"/>
      <c r="L322" s="6"/>
      <c r="M322" s="6"/>
    </row>
    <row r="323" spans="1:13" x14ac:dyDescent="0.25">
      <c r="E323" s="152"/>
      <c r="F323" s="152"/>
      <c r="G323" s="152"/>
      <c r="H323" s="501"/>
      <c r="I323" s="501"/>
      <c r="J323" s="8"/>
      <c r="K323" s="8"/>
      <c r="L323" s="6"/>
      <c r="M323" s="6"/>
    </row>
    <row r="324" spans="1:13" x14ac:dyDescent="0.25">
      <c r="E324" s="152"/>
      <c r="F324" s="152"/>
      <c r="G324" s="152"/>
      <c r="H324" s="501"/>
      <c r="I324" s="501"/>
      <c r="J324" s="8"/>
      <c r="K324" s="8"/>
      <c r="L324" s="6"/>
      <c r="M324" s="6"/>
    </row>
    <row r="325" spans="1:13" x14ac:dyDescent="0.25">
      <c r="D325" s="8"/>
      <c r="E325" s="152"/>
      <c r="F325" s="152"/>
      <c r="G325" s="152"/>
      <c r="H325" s="501"/>
      <c r="I325" s="501"/>
      <c r="J325" s="8"/>
      <c r="K325" s="8"/>
      <c r="L325" s="6"/>
      <c r="M325" s="6"/>
    </row>
    <row r="326" spans="1:13" x14ac:dyDescent="0.25">
      <c r="D326" s="8"/>
      <c r="E326" s="152"/>
      <c r="F326" s="152"/>
      <c r="G326" s="152"/>
      <c r="H326" s="501"/>
      <c r="I326" s="501"/>
      <c r="J326" s="8"/>
      <c r="K326" s="8"/>
      <c r="L326" s="6"/>
      <c r="M326" s="6"/>
    </row>
    <row r="327" spans="1:13" x14ac:dyDescent="0.25">
      <c r="D327" s="8"/>
      <c r="E327" s="152"/>
      <c r="F327" s="152"/>
      <c r="G327" s="152"/>
      <c r="H327" s="501"/>
      <c r="I327" s="501"/>
      <c r="J327" s="8"/>
      <c r="K327" s="8"/>
      <c r="L327" s="6"/>
      <c r="M327" s="6"/>
    </row>
    <row r="328" spans="1:13" x14ac:dyDescent="0.25">
      <c r="A328" s="29"/>
      <c r="B328" s="11"/>
      <c r="C328" s="168"/>
      <c r="D328" s="8"/>
      <c r="E328" s="152"/>
      <c r="F328" s="152"/>
      <c r="G328" s="152"/>
      <c r="H328" s="501"/>
      <c r="I328" s="501"/>
      <c r="J328" s="8"/>
      <c r="K328" s="8"/>
      <c r="L328" s="6"/>
      <c r="M328" s="6"/>
    </row>
    <row r="329" spans="1:13" x14ac:dyDescent="0.25">
      <c r="A329" s="29"/>
      <c r="B329" s="24"/>
      <c r="C329" s="169"/>
      <c r="D329" s="8"/>
      <c r="E329" s="152"/>
      <c r="F329" s="152"/>
      <c r="G329" s="152"/>
      <c r="H329" s="501"/>
      <c r="I329" s="501"/>
      <c r="J329" s="8"/>
      <c r="K329" s="6"/>
      <c r="L329" s="6"/>
      <c r="M329" s="6"/>
    </row>
    <row r="330" spans="1:13" x14ac:dyDescent="0.25">
      <c r="A330" s="29"/>
      <c r="B330" s="24"/>
      <c r="C330" s="169"/>
      <c r="D330" s="8"/>
      <c r="E330" s="152"/>
      <c r="F330" s="152"/>
      <c r="G330" s="152"/>
      <c r="H330" s="501"/>
      <c r="I330" s="501"/>
      <c r="J330" s="8"/>
      <c r="K330" s="6"/>
      <c r="L330" s="6"/>
      <c r="M330" s="6"/>
    </row>
    <row r="331" spans="1:13" ht="15.75" x14ac:dyDescent="0.25">
      <c r="A331" s="29"/>
      <c r="B331" s="23"/>
      <c r="C331" s="170"/>
      <c r="D331" s="8"/>
      <c r="E331" s="152"/>
      <c r="F331" s="152"/>
      <c r="G331" s="152"/>
      <c r="H331" s="501"/>
      <c r="I331" s="501"/>
      <c r="J331" s="8"/>
    </row>
    <row r="332" spans="1:13" ht="15.75" x14ac:dyDescent="0.25">
      <c r="A332" s="29"/>
      <c r="B332" s="23"/>
      <c r="C332" s="171"/>
      <c r="D332" s="8"/>
      <c r="E332" s="152"/>
      <c r="F332" s="152"/>
      <c r="G332" s="152"/>
      <c r="H332" s="501"/>
      <c r="I332" s="501"/>
      <c r="J332" s="8"/>
    </row>
    <row r="333" spans="1:13" ht="15.75" x14ac:dyDescent="0.25">
      <c r="B333" s="23"/>
      <c r="C333" s="171"/>
      <c r="D333" s="8"/>
      <c r="E333" s="152"/>
      <c r="F333" s="152"/>
      <c r="G333" s="152"/>
      <c r="H333" s="501"/>
      <c r="I333" s="501"/>
      <c r="J333" s="8"/>
    </row>
    <row r="334" spans="1:13" ht="15.75" x14ac:dyDescent="0.25">
      <c r="B334" s="23"/>
      <c r="C334" s="171"/>
      <c r="D334" s="8"/>
      <c r="E334" s="152"/>
      <c r="F334" s="152"/>
      <c r="G334" s="152"/>
      <c r="H334" s="501"/>
      <c r="I334" s="501"/>
      <c r="J334" s="8"/>
    </row>
    <row r="335" spans="1:13" x14ac:dyDescent="0.25">
      <c r="B335" s="23"/>
      <c r="C335" s="169"/>
      <c r="D335" s="8"/>
      <c r="F335" s="152"/>
      <c r="G335" s="152"/>
      <c r="H335" s="501"/>
      <c r="I335" s="501"/>
      <c r="J335" s="8"/>
    </row>
    <row r="336" spans="1:13" x14ac:dyDescent="0.25">
      <c r="B336" s="7"/>
      <c r="C336" s="162"/>
      <c r="D336" s="8"/>
      <c r="J336" s="6"/>
    </row>
    <row r="337" spans="2:10" x14ac:dyDescent="0.25">
      <c r="B337" s="7"/>
      <c r="C337" s="162"/>
      <c r="D337" s="8"/>
      <c r="J337" s="6"/>
    </row>
    <row r="338" spans="2:10" x14ac:dyDescent="0.25">
      <c r="B338" s="7"/>
      <c r="C338" s="162"/>
      <c r="D338" s="8"/>
    </row>
    <row r="339" spans="2:10" x14ac:dyDescent="0.25">
      <c r="B339" s="7"/>
      <c r="C339" s="162"/>
      <c r="D339" s="8"/>
    </row>
    <row r="340" spans="2:10" x14ac:dyDescent="0.25">
      <c r="B340" s="7"/>
      <c r="C340" s="162"/>
    </row>
  </sheetData>
  <mergeCells count="8">
    <mergeCell ref="A258:C258"/>
    <mergeCell ref="A262:C262"/>
    <mergeCell ref="A4:C4"/>
    <mergeCell ref="A5:C5"/>
    <mergeCell ref="A213:C213"/>
    <mergeCell ref="A251:C251"/>
    <mergeCell ref="A256:C256"/>
    <mergeCell ref="A216:C216"/>
  </mergeCells>
  <pageMargins left="0" right="0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topLeftCell="A25" workbookViewId="0">
      <selection activeCell="F42" sqref="F42"/>
    </sheetView>
  </sheetViews>
  <sheetFormatPr defaultRowHeight="15" x14ac:dyDescent="0.25"/>
  <cols>
    <col min="1" max="1" width="3.140625" customWidth="1"/>
    <col min="2" max="2" width="4.140625" customWidth="1"/>
    <col min="3" max="3" width="5.28515625" customWidth="1"/>
    <col min="4" max="4" width="6.85546875" customWidth="1"/>
    <col min="5" max="5" width="7.5703125" customWidth="1"/>
    <col min="6" max="6" width="32.42578125" bestFit="1" customWidth="1"/>
    <col min="7" max="7" width="10.7109375" style="6" bestFit="1" customWidth="1"/>
    <col min="8" max="9" width="10.7109375" bestFit="1" customWidth="1"/>
    <col min="10" max="10" width="10.85546875" bestFit="1" customWidth="1"/>
    <col min="11" max="11" width="10.7109375" customWidth="1"/>
    <col min="12" max="13" width="11.28515625" customWidth="1"/>
    <col min="254" max="254" width="3.140625" customWidth="1"/>
    <col min="255" max="255" width="4.140625" customWidth="1"/>
    <col min="256" max="256" width="5.28515625" customWidth="1"/>
    <col min="257" max="257" width="6.85546875" customWidth="1"/>
    <col min="258" max="258" width="7.5703125" customWidth="1"/>
    <col min="259" max="259" width="25.5703125" customWidth="1"/>
    <col min="260" max="260" width="10.7109375" customWidth="1"/>
    <col min="261" max="261" width="0" hidden="1" customWidth="1"/>
    <col min="262" max="262" width="10.5703125" customWidth="1"/>
    <col min="263" max="263" width="11.140625" customWidth="1"/>
    <col min="264" max="264" width="10.28515625" customWidth="1"/>
    <col min="265" max="265" width="11.28515625" customWidth="1"/>
    <col min="510" max="510" width="3.140625" customWidth="1"/>
    <col min="511" max="511" width="4.140625" customWidth="1"/>
    <col min="512" max="512" width="5.28515625" customWidth="1"/>
    <col min="513" max="513" width="6.85546875" customWidth="1"/>
    <col min="514" max="514" width="7.5703125" customWidth="1"/>
    <col min="515" max="515" width="25.5703125" customWidth="1"/>
    <col min="516" max="516" width="10.7109375" customWidth="1"/>
    <col min="517" max="517" width="0" hidden="1" customWidth="1"/>
    <col min="518" max="518" width="10.5703125" customWidth="1"/>
    <col min="519" max="519" width="11.140625" customWidth="1"/>
    <col min="520" max="520" width="10.28515625" customWidth="1"/>
    <col min="521" max="521" width="11.28515625" customWidth="1"/>
    <col min="766" max="766" width="3.140625" customWidth="1"/>
    <col min="767" max="767" width="4.140625" customWidth="1"/>
    <col min="768" max="768" width="5.28515625" customWidth="1"/>
    <col min="769" max="769" width="6.85546875" customWidth="1"/>
    <col min="770" max="770" width="7.5703125" customWidth="1"/>
    <col min="771" max="771" width="25.5703125" customWidth="1"/>
    <col min="772" max="772" width="10.7109375" customWidth="1"/>
    <col min="773" max="773" width="0" hidden="1" customWidth="1"/>
    <col min="774" max="774" width="10.5703125" customWidth="1"/>
    <col min="775" max="775" width="11.140625" customWidth="1"/>
    <col min="776" max="776" width="10.28515625" customWidth="1"/>
    <col min="777" max="777" width="11.28515625" customWidth="1"/>
    <col min="1022" max="1022" width="3.140625" customWidth="1"/>
    <col min="1023" max="1023" width="4.140625" customWidth="1"/>
    <col min="1024" max="1024" width="5.28515625" customWidth="1"/>
    <col min="1025" max="1025" width="6.85546875" customWidth="1"/>
    <col min="1026" max="1026" width="7.5703125" customWidth="1"/>
    <col min="1027" max="1027" width="25.5703125" customWidth="1"/>
    <col min="1028" max="1028" width="10.7109375" customWidth="1"/>
    <col min="1029" max="1029" width="0" hidden="1" customWidth="1"/>
    <col min="1030" max="1030" width="10.5703125" customWidth="1"/>
    <col min="1031" max="1031" width="11.140625" customWidth="1"/>
    <col min="1032" max="1032" width="10.28515625" customWidth="1"/>
    <col min="1033" max="1033" width="11.28515625" customWidth="1"/>
    <col min="1278" max="1278" width="3.140625" customWidth="1"/>
    <col min="1279" max="1279" width="4.140625" customWidth="1"/>
    <col min="1280" max="1280" width="5.28515625" customWidth="1"/>
    <col min="1281" max="1281" width="6.85546875" customWidth="1"/>
    <col min="1282" max="1282" width="7.5703125" customWidth="1"/>
    <col min="1283" max="1283" width="25.5703125" customWidth="1"/>
    <col min="1284" max="1284" width="10.7109375" customWidth="1"/>
    <col min="1285" max="1285" width="0" hidden="1" customWidth="1"/>
    <col min="1286" max="1286" width="10.5703125" customWidth="1"/>
    <col min="1287" max="1287" width="11.140625" customWidth="1"/>
    <col min="1288" max="1288" width="10.28515625" customWidth="1"/>
    <col min="1289" max="1289" width="11.28515625" customWidth="1"/>
    <col min="1534" max="1534" width="3.140625" customWidth="1"/>
    <col min="1535" max="1535" width="4.140625" customWidth="1"/>
    <col min="1536" max="1536" width="5.28515625" customWidth="1"/>
    <col min="1537" max="1537" width="6.85546875" customWidth="1"/>
    <col min="1538" max="1538" width="7.5703125" customWidth="1"/>
    <col min="1539" max="1539" width="25.5703125" customWidth="1"/>
    <col min="1540" max="1540" width="10.7109375" customWidth="1"/>
    <col min="1541" max="1541" width="0" hidden="1" customWidth="1"/>
    <col min="1542" max="1542" width="10.5703125" customWidth="1"/>
    <col min="1543" max="1543" width="11.140625" customWidth="1"/>
    <col min="1544" max="1544" width="10.28515625" customWidth="1"/>
    <col min="1545" max="1545" width="11.28515625" customWidth="1"/>
    <col min="1790" max="1790" width="3.140625" customWidth="1"/>
    <col min="1791" max="1791" width="4.140625" customWidth="1"/>
    <col min="1792" max="1792" width="5.28515625" customWidth="1"/>
    <col min="1793" max="1793" width="6.85546875" customWidth="1"/>
    <col min="1794" max="1794" width="7.5703125" customWidth="1"/>
    <col min="1795" max="1795" width="25.5703125" customWidth="1"/>
    <col min="1796" max="1796" width="10.7109375" customWidth="1"/>
    <col min="1797" max="1797" width="0" hidden="1" customWidth="1"/>
    <col min="1798" max="1798" width="10.5703125" customWidth="1"/>
    <col min="1799" max="1799" width="11.140625" customWidth="1"/>
    <col min="1800" max="1800" width="10.28515625" customWidth="1"/>
    <col min="1801" max="1801" width="11.28515625" customWidth="1"/>
    <col min="2046" max="2046" width="3.140625" customWidth="1"/>
    <col min="2047" max="2047" width="4.140625" customWidth="1"/>
    <col min="2048" max="2048" width="5.28515625" customWidth="1"/>
    <col min="2049" max="2049" width="6.85546875" customWidth="1"/>
    <col min="2050" max="2050" width="7.5703125" customWidth="1"/>
    <col min="2051" max="2051" width="25.5703125" customWidth="1"/>
    <col min="2052" max="2052" width="10.7109375" customWidth="1"/>
    <col min="2053" max="2053" width="0" hidden="1" customWidth="1"/>
    <col min="2054" max="2054" width="10.5703125" customWidth="1"/>
    <col min="2055" max="2055" width="11.140625" customWidth="1"/>
    <col min="2056" max="2056" width="10.28515625" customWidth="1"/>
    <col min="2057" max="2057" width="11.28515625" customWidth="1"/>
    <col min="2302" max="2302" width="3.140625" customWidth="1"/>
    <col min="2303" max="2303" width="4.140625" customWidth="1"/>
    <col min="2304" max="2304" width="5.28515625" customWidth="1"/>
    <col min="2305" max="2305" width="6.85546875" customWidth="1"/>
    <col min="2306" max="2306" width="7.5703125" customWidth="1"/>
    <col min="2307" max="2307" width="25.5703125" customWidth="1"/>
    <col min="2308" max="2308" width="10.7109375" customWidth="1"/>
    <col min="2309" max="2309" width="0" hidden="1" customWidth="1"/>
    <col min="2310" max="2310" width="10.5703125" customWidth="1"/>
    <col min="2311" max="2311" width="11.140625" customWidth="1"/>
    <col min="2312" max="2312" width="10.28515625" customWidth="1"/>
    <col min="2313" max="2313" width="11.28515625" customWidth="1"/>
    <col min="2558" max="2558" width="3.140625" customWidth="1"/>
    <col min="2559" max="2559" width="4.140625" customWidth="1"/>
    <col min="2560" max="2560" width="5.28515625" customWidth="1"/>
    <col min="2561" max="2561" width="6.85546875" customWidth="1"/>
    <col min="2562" max="2562" width="7.5703125" customWidth="1"/>
    <col min="2563" max="2563" width="25.5703125" customWidth="1"/>
    <col min="2564" max="2564" width="10.7109375" customWidth="1"/>
    <col min="2565" max="2565" width="0" hidden="1" customWidth="1"/>
    <col min="2566" max="2566" width="10.5703125" customWidth="1"/>
    <col min="2567" max="2567" width="11.140625" customWidth="1"/>
    <col min="2568" max="2568" width="10.28515625" customWidth="1"/>
    <col min="2569" max="2569" width="11.28515625" customWidth="1"/>
    <col min="2814" max="2814" width="3.140625" customWidth="1"/>
    <col min="2815" max="2815" width="4.140625" customWidth="1"/>
    <col min="2816" max="2816" width="5.28515625" customWidth="1"/>
    <col min="2817" max="2817" width="6.85546875" customWidth="1"/>
    <col min="2818" max="2818" width="7.5703125" customWidth="1"/>
    <col min="2819" max="2819" width="25.5703125" customWidth="1"/>
    <col min="2820" max="2820" width="10.7109375" customWidth="1"/>
    <col min="2821" max="2821" width="0" hidden="1" customWidth="1"/>
    <col min="2822" max="2822" width="10.5703125" customWidth="1"/>
    <col min="2823" max="2823" width="11.140625" customWidth="1"/>
    <col min="2824" max="2824" width="10.28515625" customWidth="1"/>
    <col min="2825" max="2825" width="11.28515625" customWidth="1"/>
    <col min="3070" max="3070" width="3.140625" customWidth="1"/>
    <col min="3071" max="3071" width="4.140625" customWidth="1"/>
    <col min="3072" max="3072" width="5.28515625" customWidth="1"/>
    <col min="3073" max="3073" width="6.85546875" customWidth="1"/>
    <col min="3074" max="3074" width="7.5703125" customWidth="1"/>
    <col min="3075" max="3075" width="25.5703125" customWidth="1"/>
    <col min="3076" max="3076" width="10.7109375" customWidth="1"/>
    <col min="3077" max="3077" width="0" hidden="1" customWidth="1"/>
    <col min="3078" max="3078" width="10.5703125" customWidth="1"/>
    <col min="3079" max="3079" width="11.140625" customWidth="1"/>
    <col min="3080" max="3080" width="10.28515625" customWidth="1"/>
    <col min="3081" max="3081" width="11.28515625" customWidth="1"/>
    <col min="3326" max="3326" width="3.140625" customWidth="1"/>
    <col min="3327" max="3327" width="4.140625" customWidth="1"/>
    <col min="3328" max="3328" width="5.28515625" customWidth="1"/>
    <col min="3329" max="3329" width="6.85546875" customWidth="1"/>
    <col min="3330" max="3330" width="7.5703125" customWidth="1"/>
    <col min="3331" max="3331" width="25.5703125" customWidth="1"/>
    <col min="3332" max="3332" width="10.7109375" customWidth="1"/>
    <col min="3333" max="3333" width="0" hidden="1" customWidth="1"/>
    <col min="3334" max="3334" width="10.5703125" customWidth="1"/>
    <col min="3335" max="3335" width="11.140625" customWidth="1"/>
    <col min="3336" max="3336" width="10.28515625" customWidth="1"/>
    <col min="3337" max="3337" width="11.28515625" customWidth="1"/>
    <col min="3582" max="3582" width="3.140625" customWidth="1"/>
    <col min="3583" max="3583" width="4.140625" customWidth="1"/>
    <col min="3584" max="3584" width="5.28515625" customWidth="1"/>
    <col min="3585" max="3585" width="6.85546875" customWidth="1"/>
    <col min="3586" max="3586" width="7.5703125" customWidth="1"/>
    <col min="3587" max="3587" width="25.5703125" customWidth="1"/>
    <col min="3588" max="3588" width="10.7109375" customWidth="1"/>
    <col min="3589" max="3589" width="0" hidden="1" customWidth="1"/>
    <col min="3590" max="3590" width="10.5703125" customWidth="1"/>
    <col min="3591" max="3591" width="11.140625" customWidth="1"/>
    <col min="3592" max="3592" width="10.28515625" customWidth="1"/>
    <col min="3593" max="3593" width="11.28515625" customWidth="1"/>
    <col min="3838" max="3838" width="3.140625" customWidth="1"/>
    <col min="3839" max="3839" width="4.140625" customWidth="1"/>
    <col min="3840" max="3840" width="5.28515625" customWidth="1"/>
    <col min="3841" max="3841" width="6.85546875" customWidth="1"/>
    <col min="3842" max="3842" width="7.5703125" customWidth="1"/>
    <col min="3843" max="3843" width="25.5703125" customWidth="1"/>
    <col min="3844" max="3844" width="10.7109375" customWidth="1"/>
    <col min="3845" max="3845" width="0" hidden="1" customWidth="1"/>
    <col min="3846" max="3846" width="10.5703125" customWidth="1"/>
    <col min="3847" max="3847" width="11.140625" customWidth="1"/>
    <col min="3848" max="3848" width="10.28515625" customWidth="1"/>
    <col min="3849" max="3849" width="11.28515625" customWidth="1"/>
    <col min="4094" max="4094" width="3.140625" customWidth="1"/>
    <col min="4095" max="4095" width="4.140625" customWidth="1"/>
    <col min="4096" max="4096" width="5.28515625" customWidth="1"/>
    <col min="4097" max="4097" width="6.85546875" customWidth="1"/>
    <col min="4098" max="4098" width="7.5703125" customWidth="1"/>
    <col min="4099" max="4099" width="25.5703125" customWidth="1"/>
    <col min="4100" max="4100" width="10.7109375" customWidth="1"/>
    <col min="4101" max="4101" width="0" hidden="1" customWidth="1"/>
    <col min="4102" max="4102" width="10.5703125" customWidth="1"/>
    <col min="4103" max="4103" width="11.140625" customWidth="1"/>
    <col min="4104" max="4104" width="10.28515625" customWidth="1"/>
    <col min="4105" max="4105" width="11.28515625" customWidth="1"/>
    <col min="4350" max="4350" width="3.140625" customWidth="1"/>
    <col min="4351" max="4351" width="4.140625" customWidth="1"/>
    <col min="4352" max="4352" width="5.28515625" customWidth="1"/>
    <col min="4353" max="4353" width="6.85546875" customWidth="1"/>
    <col min="4354" max="4354" width="7.5703125" customWidth="1"/>
    <col min="4355" max="4355" width="25.5703125" customWidth="1"/>
    <col min="4356" max="4356" width="10.7109375" customWidth="1"/>
    <col min="4357" max="4357" width="0" hidden="1" customWidth="1"/>
    <col min="4358" max="4358" width="10.5703125" customWidth="1"/>
    <col min="4359" max="4359" width="11.140625" customWidth="1"/>
    <col min="4360" max="4360" width="10.28515625" customWidth="1"/>
    <col min="4361" max="4361" width="11.28515625" customWidth="1"/>
    <col min="4606" max="4606" width="3.140625" customWidth="1"/>
    <col min="4607" max="4607" width="4.140625" customWidth="1"/>
    <col min="4608" max="4608" width="5.28515625" customWidth="1"/>
    <col min="4609" max="4609" width="6.85546875" customWidth="1"/>
    <col min="4610" max="4610" width="7.5703125" customWidth="1"/>
    <col min="4611" max="4611" width="25.5703125" customWidth="1"/>
    <col min="4612" max="4612" width="10.7109375" customWidth="1"/>
    <col min="4613" max="4613" width="0" hidden="1" customWidth="1"/>
    <col min="4614" max="4614" width="10.5703125" customWidth="1"/>
    <col min="4615" max="4615" width="11.140625" customWidth="1"/>
    <col min="4616" max="4616" width="10.28515625" customWidth="1"/>
    <col min="4617" max="4617" width="11.28515625" customWidth="1"/>
    <col min="4862" max="4862" width="3.140625" customWidth="1"/>
    <col min="4863" max="4863" width="4.140625" customWidth="1"/>
    <col min="4864" max="4864" width="5.28515625" customWidth="1"/>
    <col min="4865" max="4865" width="6.85546875" customWidth="1"/>
    <col min="4866" max="4866" width="7.5703125" customWidth="1"/>
    <col min="4867" max="4867" width="25.5703125" customWidth="1"/>
    <col min="4868" max="4868" width="10.7109375" customWidth="1"/>
    <col min="4869" max="4869" width="0" hidden="1" customWidth="1"/>
    <col min="4870" max="4870" width="10.5703125" customWidth="1"/>
    <col min="4871" max="4871" width="11.140625" customWidth="1"/>
    <col min="4872" max="4872" width="10.28515625" customWidth="1"/>
    <col min="4873" max="4873" width="11.28515625" customWidth="1"/>
    <col min="5118" max="5118" width="3.140625" customWidth="1"/>
    <col min="5119" max="5119" width="4.140625" customWidth="1"/>
    <col min="5120" max="5120" width="5.28515625" customWidth="1"/>
    <col min="5121" max="5121" width="6.85546875" customWidth="1"/>
    <col min="5122" max="5122" width="7.5703125" customWidth="1"/>
    <col min="5123" max="5123" width="25.5703125" customWidth="1"/>
    <col min="5124" max="5124" width="10.7109375" customWidth="1"/>
    <col min="5125" max="5125" width="0" hidden="1" customWidth="1"/>
    <col min="5126" max="5126" width="10.5703125" customWidth="1"/>
    <col min="5127" max="5127" width="11.140625" customWidth="1"/>
    <col min="5128" max="5128" width="10.28515625" customWidth="1"/>
    <col min="5129" max="5129" width="11.28515625" customWidth="1"/>
    <col min="5374" max="5374" width="3.140625" customWidth="1"/>
    <col min="5375" max="5375" width="4.140625" customWidth="1"/>
    <col min="5376" max="5376" width="5.28515625" customWidth="1"/>
    <col min="5377" max="5377" width="6.85546875" customWidth="1"/>
    <col min="5378" max="5378" width="7.5703125" customWidth="1"/>
    <col min="5379" max="5379" width="25.5703125" customWidth="1"/>
    <col min="5380" max="5380" width="10.7109375" customWidth="1"/>
    <col min="5381" max="5381" width="0" hidden="1" customWidth="1"/>
    <col min="5382" max="5382" width="10.5703125" customWidth="1"/>
    <col min="5383" max="5383" width="11.140625" customWidth="1"/>
    <col min="5384" max="5384" width="10.28515625" customWidth="1"/>
    <col min="5385" max="5385" width="11.28515625" customWidth="1"/>
    <col min="5630" max="5630" width="3.140625" customWidth="1"/>
    <col min="5631" max="5631" width="4.140625" customWidth="1"/>
    <col min="5632" max="5632" width="5.28515625" customWidth="1"/>
    <col min="5633" max="5633" width="6.85546875" customWidth="1"/>
    <col min="5634" max="5634" width="7.5703125" customWidth="1"/>
    <col min="5635" max="5635" width="25.5703125" customWidth="1"/>
    <col min="5636" max="5636" width="10.7109375" customWidth="1"/>
    <col min="5637" max="5637" width="0" hidden="1" customWidth="1"/>
    <col min="5638" max="5638" width="10.5703125" customWidth="1"/>
    <col min="5639" max="5639" width="11.140625" customWidth="1"/>
    <col min="5640" max="5640" width="10.28515625" customWidth="1"/>
    <col min="5641" max="5641" width="11.28515625" customWidth="1"/>
    <col min="5886" max="5886" width="3.140625" customWidth="1"/>
    <col min="5887" max="5887" width="4.140625" customWidth="1"/>
    <col min="5888" max="5888" width="5.28515625" customWidth="1"/>
    <col min="5889" max="5889" width="6.85546875" customWidth="1"/>
    <col min="5890" max="5890" width="7.5703125" customWidth="1"/>
    <col min="5891" max="5891" width="25.5703125" customWidth="1"/>
    <col min="5892" max="5892" width="10.7109375" customWidth="1"/>
    <col min="5893" max="5893" width="0" hidden="1" customWidth="1"/>
    <col min="5894" max="5894" width="10.5703125" customWidth="1"/>
    <col min="5895" max="5895" width="11.140625" customWidth="1"/>
    <col min="5896" max="5896" width="10.28515625" customWidth="1"/>
    <col min="5897" max="5897" width="11.28515625" customWidth="1"/>
    <col min="6142" max="6142" width="3.140625" customWidth="1"/>
    <col min="6143" max="6143" width="4.140625" customWidth="1"/>
    <col min="6144" max="6144" width="5.28515625" customWidth="1"/>
    <col min="6145" max="6145" width="6.85546875" customWidth="1"/>
    <col min="6146" max="6146" width="7.5703125" customWidth="1"/>
    <col min="6147" max="6147" width="25.5703125" customWidth="1"/>
    <col min="6148" max="6148" width="10.7109375" customWidth="1"/>
    <col min="6149" max="6149" width="0" hidden="1" customWidth="1"/>
    <col min="6150" max="6150" width="10.5703125" customWidth="1"/>
    <col min="6151" max="6151" width="11.140625" customWidth="1"/>
    <col min="6152" max="6152" width="10.28515625" customWidth="1"/>
    <col min="6153" max="6153" width="11.28515625" customWidth="1"/>
    <col min="6398" max="6398" width="3.140625" customWidth="1"/>
    <col min="6399" max="6399" width="4.140625" customWidth="1"/>
    <col min="6400" max="6400" width="5.28515625" customWidth="1"/>
    <col min="6401" max="6401" width="6.85546875" customWidth="1"/>
    <col min="6402" max="6402" width="7.5703125" customWidth="1"/>
    <col min="6403" max="6403" width="25.5703125" customWidth="1"/>
    <col min="6404" max="6404" width="10.7109375" customWidth="1"/>
    <col min="6405" max="6405" width="0" hidden="1" customWidth="1"/>
    <col min="6406" max="6406" width="10.5703125" customWidth="1"/>
    <col min="6407" max="6407" width="11.140625" customWidth="1"/>
    <col min="6408" max="6408" width="10.28515625" customWidth="1"/>
    <col min="6409" max="6409" width="11.28515625" customWidth="1"/>
    <col min="6654" max="6654" width="3.140625" customWidth="1"/>
    <col min="6655" max="6655" width="4.140625" customWidth="1"/>
    <col min="6656" max="6656" width="5.28515625" customWidth="1"/>
    <col min="6657" max="6657" width="6.85546875" customWidth="1"/>
    <col min="6658" max="6658" width="7.5703125" customWidth="1"/>
    <col min="6659" max="6659" width="25.5703125" customWidth="1"/>
    <col min="6660" max="6660" width="10.7109375" customWidth="1"/>
    <col min="6661" max="6661" width="0" hidden="1" customWidth="1"/>
    <col min="6662" max="6662" width="10.5703125" customWidth="1"/>
    <col min="6663" max="6663" width="11.140625" customWidth="1"/>
    <col min="6664" max="6664" width="10.28515625" customWidth="1"/>
    <col min="6665" max="6665" width="11.28515625" customWidth="1"/>
    <col min="6910" max="6910" width="3.140625" customWidth="1"/>
    <col min="6911" max="6911" width="4.140625" customWidth="1"/>
    <col min="6912" max="6912" width="5.28515625" customWidth="1"/>
    <col min="6913" max="6913" width="6.85546875" customWidth="1"/>
    <col min="6914" max="6914" width="7.5703125" customWidth="1"/>
    <col min="6915" max="6915" width="25.5703125" customWidth="1"/>
    <col min="6916" max="6916" width="10.7109375" customWidth="1"/>
    <col min="6917" max="6917" width="0" hidden="1" customWidth="1"/>
    <col min="6918" max="6918" width="10.5703125" customWidth="1"/>
    <col min="6919" max="6919" width="11.140625" customWidth="1"/>
    <col min="6920" max="6920" width="10.28515625" customWidth="1"/>
    <col min="6921" max="6921" width="11.28515625" customWidth="1"/>
    <col min="7166" max="7166" width="3.140625" customWidth="1"/>
    <col min="7167" max="7167" width="4.140625" customWidth="1"/>
    <col min="7168" max="7168" width="5.28515625" customWidth="1"/>
    <col min="7169" max="7169" width="6.85546875" customWidth="1"/>
    <col min="7170" max="7170" width="7.5703125" customWidth="1"/>
    <col min="7171" max="7171" width="25.5703125" customWidth="1"/>
    <col min="7172" max="7172" width="10.7109375" customWidth="1"/>
    <col min="7173" max="7173" width="0" hidden="1" customWidth="1"/>
    <col min="7174" max="7174" width="10.5703125" customWidth="1"/>
    <col min="7175" max="7175" width="11.140625" customWidth="1"/>
    <col min="7176" max="7176" width="10.28515625" customWidth="1"/>
    <col min="7177" max="7177" width="11.28515625" customWidth="1"/>
    <col min="7422" max="7422" width="3.140625" customWidth="1"/>
    <col min="7423" max="7423" width="4.140625" customWidth="1"/>
    <col min="7424" max="7424" width="5.28515625" customWidth="1"/>
    <col min="7425" max="7425" width="6.85546875" customWidth="1"/>
    <col min="7426" max="7426" width="7.5703125" customWidth="1"/>
    <col min="7427" max="7427" width="25.5703125" customWidth="1"/>
    <col min="7428" max="7428" width="10.7109375" customWidth="1"/>
    <col min="7429" max="7429" width="0" hidden="1" customWidth="1"/>
    <col min="7430" max="7430" width="10.5703125" customWidth="1"/>
    <col min="7431" max="7431" width="11.140625" customWidth="1"/>
    <col min="7432" max="7432" width="10.28515625" customWidth="1"/>
    <col min="7433" max="7433" width="11.28515625" customWidth="1"/>
    <col min="7678" max="7678" width="3.140625" customWidth="1"/>
    <col min="7679" max="7679" width="4.140625" customWidth="1"/>
    <col min="7680" max="7680" width="5.28515625" customWidth="1"/>
    <col min="7681" max="7681" width="6.85546875" customWidth="1"/>
    <col min="7682" max="7682" width="7.5703125" customWidth="1"/>
    <col min="7683" max="7683" width="25.5703125" customWidth="1"/>
    <col min="7684" max="7684" width="10.7109375" customWidth="1"/>
    <col min="7685" max="7685" width="0" hidden="1" customWidth="1"/>
    <col min="7686" max="7686" width="10.5703125" customWidth="1"/>
    <col min="7687" max="7687" width="11.140625" customWidth="1"/>
    <col min="7688" max="7688" width="10.28515625" customWidth="1"/>
    <col min="7689" max="7689" width="11.28515625" customWidth="1"/>
    <col min="7934" max="7934" width="3.140625" customWidth="1"/>
    <col min="7935" max="7935" width="4.140625" customWidth="1"/>
    <col min="7936" max="7936" width="5.28515625" customWidth="1"/>
    <col min="7937" max="7937" width="6.85546875" customWidth="1"/>
    <col min="7938" max="7938" width="7.5703125" customWidth="1"/>
    <col min="7939" max="7939" width="25.5703125" customWidth="1"/>
    <col min="7940" max="7940" width="10.7109375" customWidth="1"/>
    <col min="7941" max="7941" width="0" hidden="1" customWidth="1"/>
    <col min="7942" max="7942" width="10.5703125" customWidth="1"/>
    <col min="7943" max="7943" width="11.140625" customWidth="1"/>
    <col min="7944" max="7944" width="10.28515625" customWidth="1"/>
    <col min="7945" max="7945" width="11.28515625" customWidth="1"/>
    <col min="8190" max="8190" width="3.140625" customWidth="1"/>
    <col min="8191" max="8191" width="4.140625" customWidth="1"/>
    <col min="8192" max="8192" width="5.28515625" customWidth="1"/>
    <col min="8193" max="8193" width="6.85546875" customWidth="1"/>
    <col min="8194" max="8194" width="7.5703125" customWidth="1"/>
    <col min="8195" max="8195" width="25.5703125" customWidth="1"/>
    <col min="8196" max="8196" width="10.7109375" customWidth="1"/>
    <col min="8197" max="8197" width="0" hidden="1" customWidth="1"/>
    <col min="8198" max="8198" width="10.5703125" customWidth="1"/>
    <col min="8199" max="8199" width="11.140625" customWidth="1"/>
    <col min="8200" max="8200" width="10.28515625" customWidth="1"/>
    <col min="8201" max="8201" width="11.28515625" customWidth="1"/>
    <col min="8446" max="8446" width="3.140625" customWidth="1"/>
    <col min="8447" max="8447" width="4.140625" customWidth="1"/>
    <col min="8448" max="8448" width="5.28515625" customWidth="1"/>
    <col min="8449" max="8449" width="6.85546875" customWidth="1"/>
    <col min="8450" max="8450" width="7.5703125" customWidth="1"/>
    <col min="8451" max="8451" width="25.5703125" customWidth="1"/>
    <col min="8452" max="8452" width="10.7109375" customWidth="1"/>
    <col min="8453" max="8453" width="0" hidden="1" customWidth="1"/>
    <col min="8454" max="8454" width="10.5703125" customWidth="1"/>
    <col min="8455" max="8455" width="11.140625" customWidth="1"/>
    <col min="8456" max="8456" width="10.28515625" customWidth="1"/>
    <col min="8457" max="8457" width="11.28515625" customWidth="1"/>
    <col min="8702" max="8702" width="3.140625" customWidth="1"/>
    <col min="8703" max="8703" width="4.140625" customWidth="1"/>
    <col min="8704" max="8704" width="5.28515625" customWidth="1"/>
    <col min="8705" max="8705" width="6.85546875" customWidth="1"/>
    <col min="8706" max="8706" width="7.5703125" customWidth="1"/>
    <col min="8707" max="8707" width="25.5703125" customWidth="1"/>
    <col min="8708" max="8708" width="10.7109375" customWidth="1"/>
    <col min="8709" max="8709" width="0" hidden="1" customWidth="1"/>
    <col min="8710" max="8710" width="10.5703125" customWidth="1"/>
    <col min="8711" max="8711" width="11.140625" customWidth="1"/>
    <col min="8712" max="8712" width="10.28515625" customWidth="1"/>
    <col min="8713" max="8713" width="11.28515625" customWidth="1"/>
    <col min="8958" max="8958" width="3.140625" customWidth="1"/>
    <col min="8959" max="8959" width="4.140625" customWidth="1"/>
    <col min="8960" max="8960" width="5.28515625" customWidth="1"/>
    <col min="8961" max="8961" width="6.85546875" customWidth="1"/>
    <col min="8962" max="8962" width="7.5703125" customWidth="1"/>
    <col min="8963" max="8963" width="25.5703125" customWidth="1"/>
    <col min="8964" max="8964" width="10.7109375" customWidth="1"/>
    <col min="8965" max="8965" width="0" hidden="1" customWidth="1"/>
    <col min="8966" max="8966" width="10.5703125" customWidth="1"/>
    <col min="8967" max="8967" width="11.140625" customWidth="1"/>
    <col min="8968" max="8968" width="10.28515625" customWidth="1"/>
    <col min="8969" max="8969" width="11.28515625" customWidth="1"/>
    <col min="9214" max="9214" width="3.140625" customWidth="1"/>
    <col min="9215" max="9215" width="4.140625" customWidth="1"/>
    <col min="9216" max="9216" width="5.28515625" customWidth="1"/>
    <col min="9217" max="9217" width="6.85546875" customWidth="1"/>
    <col min="9218" max="9218" width="7.5703125" customWidth="1"/>
    <col min="9219" max="9219" width="25.5703125" customWidth="1"/>
    <col min="9220" max="9220" width="10.7109375" customWidth="1"/>
    <col min="9221" max="9221" width="0" hidden="1" customWidth="1"/>
    <col min="9222" max="9222" width="10.5703125" customWidth="1"/>
    <col min="9223" max="9223" width="11.140625" customWidth="1"/>
    <col min="9224" max="9224" width="10.28515625" customWidth="1"/>
    <col min="9225" max="9225" width="11.28515625" customWidth="1"/>
    <col min="9470" max="9470" width="3.140625" customWidth="1"/>
    <col min="9471" max="9471" width="4.140625" customWidth="1"/>
    <col min="9472" max="9472" width="5.28515625" customWidth="1"/>
    <col min="9473" max="9473" width="6.85546875" customWidth="1"/>
    <col min="9474" max="9474" width="7.5703125" customWidth="1"/>
    <col min="9475" max="9475" width="25.5703125" customWidth="1"/>
    <col min="9476" max="9476" width="10.7109375" customWidth="1"/>
    <col min="9477" max="9477" width="0" hidden="1" customWidth="1"/>
    <col min="9478" max="9478" width="10.5703125" customWidth="1"/>
    <col min="9479" max="9479" width="11.140625" customWidth="1"/>
    <col min="9480" max="9480" width="10.28515625" customWidth="1"/>
    <col min="9481" max="9481" width="11.28515625" customWidth="1"/>
    <col min="9726" max="9726" width="3.140625" customWidth="1"/>
    <col min="9727" max="9727" width="4.140625" customWidth="1"/>
    <col min="9728" max="9728" width="5.28515625" customWidth="1"/>
    <col min="9729" max="9729" width="6.85546875" customWidth="1"/>
    <col min="9730" max="9730" width="7.5703125" customWidth="1"/>
    <col min="9731" max="9731" width="25.5703125" customWidth="1"/>
    <col min="9732" max="9732" width="10.7109375" customWidth="1"/>
    <col min="9733" max="9733" width="0" hidden="1" customWidth="1"/>
    <col min="9734" max="9734" width="10.5703125" customWidth="1"/>
    <col min="9735" max="9735" width="11.140625" customWidth="1"/>
    <col min="9736" max="9736" width="10.28515625" customWidth="1"/>
    <col min="9737" max="9737" width="11.28515625" customWidth="1"/>
    <col min="9982" max="9982" width="3.140625" customWidth="1"/>
    <col min="9983" max="9983" width="4.140625" customWidth="1"/>
    <col min="9984" max="9984" width="5.28515625" customWidth="1"/>
    <col min="9985" max="9985" width="6.85546875" customWidth="1"/>
    <col min="9986" max="9986" width="7.5703125" customWidth="1"/>
    <col min="9987" max="9987" width="25.5703125" customWidth="1"/>
    <col min="9988" max="9988" width="10.7109375" customWidth="1"/>
    <col min="9989" max="9989" width="0" hidden="1" customWidth="1"/>
    <col min="9990" max="9990" width="10.5703125" customWidth="1"/>
    <col min="9991" max="9991" width="11.140625" customWidth="1"/>
    <col min="9992" max="9992" width="10.28515625" customWidth="1"/>
    <col min="9993" max="9993" width="11.28515625" customWidth="1"/>
    <col min="10238" max="10238" width="3.140625" customWidth="1"/>
    <col min="10239" max="10239" width="4.140625" customWidth="1"/>
    <col min="10240" max="10240" width="5.28515625" customWidth="1"/>
    <col min="10241" max="10241" width="6.85546875" customWidth="1"/>
    <col min="10242" max="10242" width="7.5703125" customWidth="1"/>
    <col min="10243" max="10243" width="25.5703125" customWidth="1"/>
    <col min="10244" max="10244" width="10.7109375" customWidth="1"/>
    <col min="10245" max="10245" width="0" hidden="1" customWidth="1"/>
    <col min="10246" max="10246" width="10.5703125" customWidth="1"/>
    <col min="10247" max="10247" width="11.140625" customWidth="1"/>
    <col min="10248" max="10248" width="10.28515625" customWidth="1"/>
    <col min="10249" max="10249" width="11.28515625" customWidth="1"/>
    <col min="10494" max="10494" width="3.140625" customWidth="1"/>
    <col min="10495" max="10495" width="4.140625" customWidth="1"/>
    <col min="10496" max="10496" width="5.28515625" customWidth="1"/>
    <col min="10497" max="10497" width="6.85546875" customWidth="1"/>
    <col min="10498" max="10498" width="7.5703125" customWidth="1"/>
    <col min="10499" max="10499" width="25.5703125" customWidth="1"/>
    <col min="10500" max="10500" width="10.7109375" customWidth="1"/>
    <col min="10501" max="10501" width="0" hidden="1" customWidth="1"/>
    <col min="10502" max="10502" width="10.5703125" customWidth="1"/>
    <col min="10503" max="10503" width="11.140625" customWidth="1"/>
    <col min="10504" max="10504" width="10.28515625" customWidth="1"/>
    <col min="10505" max="10505" width="11.28515625" customWidth="1"/>
    <col min="10750" max="10750" width="3.140625" customWidth="1"/>
    <col min="10751" max="10751" width="4.140625" customWidth="1"/>
    <col min="10752" max="10752" width="5.28515625" customWidth="1"/>
    <col min="10753" max="10753" width="6.85546875" customWidth="1"/>
    <col min="10754" max="10754" width="7.5703125" customWidth="1"/>
    <col min="10755" max="10755" width="25.5703125" customWidth="1"/>
    <col min="10756" max="10756" width="10.7109375" customWidth="1"/>
    <col min="10757" max="10757" width="0" hidden="1" customWidth="1"/>
    <col min="10758" max="10758" width="10.5703125" customWidth="1"/>
    <col min="10759" max="10759" width="11.140625" customWidth="1"/>
    <col min="10760" max="10760" width="10.28515625" customWidth="1"/>
    <col min="10761" max="10761" width="11.28515625" customWidth="1"/>
    <col min="11006" max="11006" width="3.140625" customWidth="1"/>
    <col min="11007" max="11007" width="4.140625" customWidth="1"/>
    <col min="11008" max="11008" width="5.28515625" customWidth="1"/>
    <col min="11009" max="11009" width="6.85546875" customWidth="1"/>
    <col min="11010" max="11010" width="7.5703125" customWidth="1"/>
    <col min="11011" max="11011" width="25.5703125" customWidth="1"/>
    <col min="11012" max="11012" width="10.7109375" customWidth="1"/>
    <col min="11013" max="11013" width="0" hidden="1" customWidth="1"/>
    <col min="11014" max="11014" width="10.5703125" customWidth="1"/>
    <col min="11015" max="11015" width="11.140625" customWidth="1"/>
    <col min="11016" max="11016" width="10.28515625" customWidth="1"/>
    <col min="11017" max="11017" width="11.28515625" customWidth="1"/>
    <col min="11262" max="11262" width="3.140625" customWidth="1"/>
    <col min="11263" max="11263" width="4.140625" customWidth="1"/>
    <col min="11264" max="11264" width="5.28515625" customWidth="1"/>
    <col min="11265" max="11265" width="6.85546875" customWidth="1"/>
    <col min="11266" max="11266" width="7.5703125" customWidth="1"/>
    <col min="11267" max="11267" width="25.5703125" customWidth="1"/>
    <col min="11268" max="11268" width="10.7109375" customWidth="1"/>
    <col min="11269" max="11269" width="0" hidden="1" customWidth="1"/>
    <col min="11270" max="11270" width="10.5703125" customWidth="1"/>
    <col min="11271" max="11271" width="11.140625" customWidth="1"/>
    <col min="11272" max="11272" width="10.28515625" customWidth="1"/>
    <col min="11273" max="11273" width="11.28515625" customWidth="1"/>
    <col min="11518" max="11518" width="3.140625" customWidth="1"/>
    <col min="11519" max="11519" width="4.140625" customWidth="1"/>
    <col min="11520" max="11520" width="5.28515625" customWidth="1"/>
    <col min="11521" max="11521" width="6.85546875" customWidth="1"/>
    <col min="11522" max="11522" width="7.5703125" customWidth="1"/>
    <col min="11523" max="11523" width="25.5703125" customWidth="1"/>
    <col min="11524" max="11524" width="10.7109375" customWidth="1"/>
    <col min="11525" max="11525" width="0" hidden="1" customWidth="1"/>
    <col min="11526" max="11526" width="10.5703125" customWidth="1"/>
    <col min="11527" max="11527" width="11.140625" customWidth="1"/>
    <col min="11528" max="11528" width="10.28515625" customWidth="1"/>
    <col min="11529" max="11529" width="11.28515625" customWidth="1"/>
    <col min="11774" max="11774" width="3.140625" customWidth="1"/>
    <col min="11775" max="11775" width="4.140625" customWidth="1"/>
    <col min="11776" max="11776" width="5.28515625" customWidth="1"/>
    <col min="11777" max="11777" width="6.85546875" customWidth="1"/>
    <col min="11778" max="11778" width="7.5703125" customWidth="1"/>
    <col min="11779" max="11779" width="25.5703125" customWidth="1"/>
    <col min="11780" max="11780" width="10.7109375" customWidth="1"/>
    <col min="11781" max="11781" width="0" hidden="1" customWidth="1"/>
    <col min="11782" max="11782" width="10.5703125" customWidth="1"/>
    <col min="11783" max="11783" width="11.140625" customWidth="1"/>
    <col min="11784" max="11784" width="10.28515625" customWidth="1"/>
    <col min="11785" max="11785" width="11.28515625" customWidth="1"/>
    <col min="12030" max="12030" width="3.140625" customWidth="1"/>
    <col min="12031" max="12031" width="4.140625" customWidth="1"/>
    <col min="12032" max="12032" width="5.28515625" customWidth="1"/>
    <col min="12033" max="12033" width="6.85546875" customWidth="1"/>
    <col min="12034" max="12034" width="7.5703125" customWidth="1"/>
    <col min="12035" max="12035" width="25.5703125" customWidth="1"/>
    <col min="12036" max="12036" width="10.7109375" customWidth="1"/>
    <col min="12037" max="12037" width="0" hidden="1" customWidth="1"/>
    <col min="12038" max="12038" width="10.5703125" customWidth="1"/>
    <col min="12039" max="12039" width="11.140625" customWidth="1"/>
    <col min="12040" max="12040" width="10.28515625" customWidth="1"/>
    <col min="12041" max="12041" width="11.28515625" customWidth="1"/>
    <col min="12286" max="12286" width="3.140625" customWidth="1"/>
    <col min="12287" max="12287" width="4.140625" customWidth="1"/>
    <col min="12288" max="12288" width="5.28515625" customWidth="1"/>
    <col min="12289" max="12289" width="6.85546875" customWidth="1"/>
    <col min="12290" max="12290" width="7.5703125" customWidth="1"/>
    <col min="12291" max="12291" width="25.5703125" customWidth="1"/>
    <col min="12292" max="12292" width="10.7109375" customWidth="1"/>
    <col min="12293" max="12293" width="0" hidden="1" customWidth="1"/>
    <col min="12294" max="12294" width="10.5703125" customWidth="1"/>
    <col min="12295" max="12295" width="11.140625" customWidth="1"/>
    <col min="12296" max="12296" width="10.28515625" customWidth="1"/>
    <col min="12297" max="12297" width="11.28515625" customWidth="1"/>
    <col min="12542" max="12542" width="3.140625" customWidth="1"/>
    <col min="12543" max="12543" width="4.140625" customWidth="1"/>
    <col min="12544" max="12544" width="5.28515625" customWidth="1"/>
    <col min="12545" max="12545" width="6.85546875" customWidth="1"/>
    <col min="12546" max="12546" width="7.5703125" customWidth="1"/>
    <col min="12547" max="12547" width="25.5703125" customWidth="1"/>
    <col min="12548" max="12548" width="10.7109375" customWidth="1"/>
    <col min="12549" max="12549" width="0" hidden="1" customWidth="1"/>
    <col min="12550" max="12550" width="10.5703125" customWidth="1"/>
    <col min="12551" max="12551" width="11.140625" customWidth="1"/>
    <col min="12552" max="12552" width="10.28515625" customWidth="1"/>
    <col min="12553" max="12553" width="11.28515625" customWidth="1"/>
    <col min="12798" max="12798" width="3.140625" customWidth="1"/>
    <col min="12799" max="12799" width="4.140625" customWidth="1"/>
    <col min="12800" max="12800" width="5.28515625" customWidth="1"/>
    <col min="12801" max="12801" width="6.85546875" customWidth="1"/>
    <col min="12802" max="12802" width="7.5703125" customWidth="1"/>
    <col min="12803" max="12803" width="25.5703125" customWidth="1"/>
    <col min="12804" max="12804" width="10.7109375" customWidth="1"/>
    <col min="12805" max="12805" width="0" hidden="1" customWidth="1"/>
    <col min="12806" max="12806" width="10.5703125" customWidth="1"/>
    <col min="12807" max="12807" width="11.140625" customWidth="1"/>
    <col min="12808" max="12808" width="10.28515625" customWidth="1"/>
    <col min="12809" max="12809" width="11.28515625" customWidth="1"/>
    <col min="13054" max="13054" width="3.140625" customWidth="1"/>
    <col min="13055" max="13055" width="4.140625" customWidth="1"/>
    <col min="13056" max="13056" width="5.28515625" customWidth="1"/>
    <col min="13057" max="13057" width="6.85546875" customWidth="1"/>
    <col min="13058" max="13058" width="7.5703125" customWidth="1"/>
    <col min="13059" max="13059" width="25.5703125" customWidth="1"/>
    <col min="13060" max="13060" width="10.7109375" customWidth="1"/>
    <col min="13061" max="13061" width="0" hidden="1" customWidth="1"/>
    <col min="13062" max="13062" width="10.5703125" customWidth="1"/>
    <col min="13063" max="13063" width="11.140625" customWidth="1"/>
    <col min="13064" max="13064" width="10.28515625" customWidth="1"/>
    <col min="13065" max="13065" width="11.28515625" customWidth="1"/>
    <col min="13310" max="13310" width="3.140625" customWidth="1"/>
    <col min="13311" max="13311" width="4.140625" customWidth="1"/>
    <col min="13312" max="13312" width="5.28515625" customWidth="1"/>
    <col min="13313" max="13313" width="6.85546875" customWidth="1"/>
    <col min="13314" max="13314" width="7.5703125" customWidth="1"/>
    <col min="13315" max="13315" width="25.5703125" customWidth="1"/>
    <col min="13316" max="13316" width="10.7109375" customWidth="1"/>
    <col min="13317" max="13317" width="0" hidden="1" customWidth="1"/>
    <col min="13318" max="13318" width="10.5703125" customWidth="1"/>
    <col min="13319" max="13319" width="11.140625" customWidth="1"/>
    <col min="13320" max="13320" width="10.28515625" customWidth="1"/>
    <col min="13321" max="13321" width="11.28515625" customWidth="1"/>
    <col min="13566" max="13566" width="3.140625" customWidth="1"/>
    <col min="13567" max="13567" width="4.140625" customWidth="1"/>
    <col min="13568" max="13568" width="5.28515625" customWidth="1"/>
    <col min="13569" max="13569" width="6.85546875" customWidth="1"/>
    <col min="13570" max="13570" width="7.5703125" customWidth="1"/>
    <col min="13571" max="13571" width="25.5703125" customWidth="1"/>
    <col min="13572" max="13572" width="10.7109375" customWidth="1"/>
    <col min="13573" max="13573" width="0" hidden="1" customWidth="1"/>
    <col min="13574" max="13574" width="10.5703125" customWidth="1"/>
    <col min="13575" max="13575" width="11.140625" customWidth="1"/>
    <col min="13576" max="13576" width="10.28515625" customWidth="1"/>
    <col min="13577" max="13577" width="11.28515625" customWidth="1"/>
    <col min="13822" max="13822" width="3.140625" customWidth="1"/>
    <col min="13823" max="13823" width="4.140625" customWidth="1"/>
    <col min="13824" max="13824" width="5.28515625" customWidth="1"/>
    <col min="13825" max="13825" width="6.85546875" customWidth="1"/>
    <col min="13826" max="13826" width="7.5703125" customWidth="1"/>
    <col min="13827" max="13827" width="25.5703125" customWidth="1"/>
    <col min="13828" max="13828" width="10.7109375" customWidth="1"/>
    <col min="13829" max="13829" width="0" hidden="1" customWidth="1"/>
    <col min="13830" max="13830" width="10.5703125" customWidth="1"/>
    <col min="13831" max="13831" width="11.140625" customWidth="1"/>
    <col min="13832" max="13832" width="10.28515625" customWidth="1"/>
    <col min="13833" max="13833" width="11.28515625" customWidth="1"/>
    <col min="14078" max="14078" width="3.140625" customWidth="1"/>
    <col min="14079" max="14079" width="4.140625" customWidth="1"/>
    <col min="14080" max="14080" width="5.28515625" customWidth="1"/>
    <col min="14081" max="14081" width="6.85546875" customWidth="1"/>
    <col min="14082" max="14082" width="7.5703125" customWidth="1"/>
    <col min="14083" max="14083" width="25.5703125" customWidth="1"/>
    <col min="14084" max="14084" width="10.7109375" customWidth="1"/>
    <col min="14085" max="14085" width="0" hidden="1" customWidth="1"/>
    <col min="14086" max="14086" width="10.5703125" customWidth="1"/>
    <col min="14087" max="14087" width="11.140625" customWidth="1"/>
    <col min="14088" max="14088" width="10.28515625" customWidth="1"/>
    <col min="14089" max="14089" width="11.28515625" customWidth="1"/>
    <col min="14334" max="14334" width="3.140625" customWidth="1"/>
    <col min="14335" max="14335" width="4.140625" customWidth="1"/>
    <col min="14336" max="14336" width="5.28515625" customWidth="1"/>
    <col min="14337" max="14337" width="6.85546875" customWidth="1"/>
    <col min="14338" max="14338" width="7.5703125" customWidth="1"/>
    <col min="14339" max="14339" width="25.5703125" customWidth="1"/>
    <col min="14340" max="14340" width="10.7109375" customWidth="1"/>
    <col min="14341" max="14341" width="0" hidden="1" customWidth="1"/>
    <col min="14342" max="14342" width="10.5703125" customWidth="1"/>
    <col min="14343" max="14343" width="11.140625" customWidth="1"/>
    <col min="14344" max="14344" width="10.28515625" customWidth="1"/>
    <col min="14345" max="14345" width="11.28515625" customWidth="1"/>
    <col min="14590" max="14590" width="3.140625" customWidth="1"/>
    <col min="14591" max="14591" width="4.140625" customWidth="1"/>
    <col min="14592" max="14592" width="5.28515625" customWidth="1"/>
    <col min="14593" max="14593" width="6.85546875" customWidth="1"/>
    <col min="14594" max="14594" width="7.5703125" customWidth="1"/>
    <col min="14595" max="14595" width="25.5703125" customWidth="1"/>
    <col min="14596" max="14596" width="10.7109375" customWidth="1"/>
    <col min="14597" max="14597" width="0" hidden="1" customWidth="1"/>
    <col min="14598" max="14598" width="10.5703125" customWidth="1"/>
    <col min="14599" max="14599" width="11.140625" customWidth="1"/>
    <col min="14600" max="14600" width="10.28515625" customWidth="1"/>
    <col min="14601" max="14601" width="11.28515625" customWidth="1"/>
    <col min="14846" max="14846" width="3.140625" customWidth="1"/>
    <col min="14847" max="14847" width="4.140625" customWidth="1"/>
    <col min="14848" max="14848" width="5.28515625" customWidth="1"/>
    <col min="14849" max="14849" width="6.85546875" customWidth="1"/>
    <col min="14850" max="14850" width="7.5703125" customWidth="1"/>
    <col min="14851" max="14851" width="25.5703125" customWidth="1"/>
    <col min="14852" max="14852" width="10.7109375" customWidth="1"/>
    <col min="14853" max="14853" width="0" hidden="1" customWidth="1"/>
    <col min="14854" max="14854" width="10.5703125" customWidth="1"/>
    <col min="14855" max="14855" width="11.140625" customWidth="1"/>
    <col min="14856" max="14856" width="10.28515625" customWidth="1"/>
    <col min="14857" max="14857" width="11.28515625" customWidth="1"/>
    <col min="15102" max="15102" width="3.140625" customWidth="1"/>
    <col min="15103" max="15103" width="4.140625" customWidth="1"/>
    <col min="15104" max="15104" width="5.28515625" customWidth="1"/>
    <col min="15105" max="15105" width="6.85546875" customWidth="1"/>
    <col min="15106" max="15106" width="7.5703125" customWidth="1"/>
    <col min="15107" max="15107" width="25.5703125" customWidth="1"/>
    <col min="15108" max="15108" width="10.7109375" customWidth="1"/>
    <col min="15109" max="15109" width="0" hidden="1" customWidth="1"/>
    <col min="15110" max="15110" width="10.5703125" customWidth="1"/>
    <col min="15111" max="15111" width="11.140625" customWidth="1"/>
    <col min="15112" max="15112" width="10.28515625" customWidth="1"/>
    <col min="15113" max="15113" width="11.28515625" customWidth="1"/>
    <col min="15358" max="15358" width="3.140625" customWidth="1"/>
    <col min="15359" max="15359" width="4.140625" customWidth="1"/>
    <col min="15360" max="15360" width="5.28515625" customWidth="1"/>
    <col min="15361" max="15361" width="6.85546875" customWidth="1"/>
    <col min="15362" max="15362" width="7.5703125" customWidth="1"/>
    <col min="15363" max="15363" width="25.5703125" customWidth="1"/>
    <col min="15364" max="15364" width="10.7109375" customWidth="1"/>
    <col min="15365" max="15365" width="0" hidden="1" customWidth="1"/>
    <col min="15366" max="15366" width="10.5703125" customWidth="1"/>
    <col min="15367" max="15367" width="11.140625" customWidth="1"/>
    <col min="15368" max="15368" width="10.28515625" customWidth="1"/>
    <col min="15369" max="15369" width="11.28515625" customWidth="1"/>
    <col min="15614" max="15614" width="3.140625" customWidth="1"/>
    <col min="15615" max="15615" width="4.140625" customWidth="1"/>
    <col min="15616" max="15616" width="5.28515625" customWidth="1"/>
    <col min="15617" max="15617" width="6.85546875" customWidth="1"/>
    <col min="15618" max="15618" width="7.5703125" customWidth="1"/>
    <col min="15619" max="15619" width="25.5703125" customWidth="1"/>
    <col min="15620" max="15620" width="10.7109375" customWidth="1"/>
    <col min="15621" max="15621" width="0" hidden="1" customWidth="1"/>
    <col min="15622" max="15622" width="10.5703125" customWidth="1"/>
    <col min="15623" max="15623" width="11.140625" customWidth="1"/>
    <col min="15624" max="15624" width="10.28515625" customWidth="1"/>
    <col min="15625" max="15625" width="11.28515625" customWidth="1"/>
    <col min="15870" max="15870" width="3.140625" customWidth="1"/>
    <col min="15871" max="15871" width="4.140625" customWidth="1"/>
    <col min="15872" max="15872" width="5.28515625" customWidth="1"/>
    <col min="15873" max="15873" width="6.85546875" customWidth="1"/>
    <col min="15874" max="15874" width="7.5703125" customWidth="1"/>
    <col min="15875" max="15875" width="25.5703125" customWidth="1"/>
    <col min="15876" max="15876" width="10.7109375" customWidth="1"/>
    <col min="15877" max="15877" width="0" hidden="1" customWidth="1"/>
    <col min="15878" max="15878" width="10.5703125" customWidth="1"/>
    <col min="15879" max="15879" width="11.140625" customWidth="1"/>
    <col min="15880" max="15880" width="10.28515625" customWidth="1"/>
    <col min="15881" max="15881" width="11.28515625" customWidth="1"/>
    <col min="16126" max="16126" width="3.140625" customWidth="1"/>
    <col min="16127" max="16127" width="4.140625" customWidth="1"/>
    <col min="16128" max="16128" width="5.28515625" customWidth="1"/>
    <col min="16129" max="16129" width="6.85546875" customWidth="1"/>
    <col min="16130" max="16130" width="7.5703125" customWidth="1"/>
    <col min="16131" max="16131" width="25.5703125" customWidth="1"/>
    <col min="16132" max="16132" width="10.7109375" customWidth="1"/>
    <col min="16133" max="16133" width="0" hidden="1" customWidth="1"/>
    <col min="16134" max="16134" width="10.5703125" customWidth="1"/>
    <col min="16135" max="16135" width="11.140625" customWidth="1"/>
    <col min="16136" max="16136" width="10.28515625" customWidth="1"/>
    <col min="16137" max="16137" width="11.28515625" customWidth="1"/>
  </cols>
  <sheetData>
    <row r="1" spans="1:13" ht="3.75" customHeight="1" x14ac:dyDescent="0.25"/>
    <row r="2" spans="1:13" ht="19.5" customHeight="1" x14ac:dyDescent="0.25">
      <c r="E2" s="198" t="s">
        <v>414</v>
      </c>
      <c r="F2" s="199"/>
      <c r="G2" s="199"/>
    </row>
    <row r="3" spans="1:13" ht="8.25" customHeight="1" x14ac:dyDescent="0.25">
      <c r="A3" s="200"/>
      <c r="B3" s="200"/>
      <c r="C3" s="200"/>
      <c r="D3" s="200"/>
      <c r="E3" s="200"/>
      <c r="F3" s="200"/>
      <c r="G3" s="201"/>
    </row>
    <row r="4" spans="1:13" ht="6" customHeight="1" thickBot="1" x14ac:dyDescent="0.3">
      <c r="A4" s="200"/>
      <c r="B4" s="200"/>
      <c r="C4" s="200"/>
      <c r="D4" s="200"/>
      <c r="E4" s="200"/>
      <c r="F4" s="200"/>
      <c r="G4" s="201"/>
    </row>
    <row r="5" spans="1:13" ht="18.75" x14ac:dyDescent="0.3">
      <c r="A5" s="202" t="s">
        <v>192</v>
      </c>
      <c r="B5" s="203"/>
      <c r="C5" s="203"/>
      <c r="D5" s="203"/>
      <c r="E5" s="203"/>
      <c r="F5" s="203"/>
      <c r="G5" s="471"/>
      <c r="H5" s="204"/>
      <c r="I5" s="204"/>
      <c r="J5" s="204"/>
      <c r="K5" s="204"/>
      <c r="L5" s="204"/>
      <c r="M5" s="204"/>
    </row>
    <row r="6" spans="1:13" ht="45.75" customHeight="1" x14ac:dyDescent="0.25">
      <c r="A6" s="870" t="s">
        <v>0</v>
      </c>
      <c r="B6" s="871"/>
      <c r="C6" s="871"/>
      <c r="D6" s="871"/>
      <c r="E6" s="871"/>
      <c r="F6" s="872"/>
      <c r="G6" s="682" t="s">
        <v>371</v>
      </c>
      <c r="H6" s="683" t="s">
        <v>392</v>
      </c>
      <c r="I6" s="684" t="s">
        <v>415</v>
      </c>
      <c r="J6" s="684" t="s">
        <v>399</v>
      </c>
      <c r="K6" s="684" t="s">
        <v>400</v>
      </c>
      <c r="L6" s="684" t="s">
        <v>373</v>
      </c>
      <c r="M6" s="684" t="s">
        <v>401</v>
      </c>
    </row>
    <row r="7" spans="1:13" ht="3.75" customHeight="1" x14ac:dyDescent="0.25">
      <c r="G7" s="75"/>
      <c r="H7" s="8"/>
    </row>
    <row r="8" spans="1:13" ht="37.5" customHeight="1" x14ac:dyDescent="0.25">
      <c r="A8" s="206" t="s">
        <v>193</v>
      </c>
      <c r="B8" s="207" t="s">
        <v>194</v>
      </c>
      <c r="C8" s="208" t="s">
        <v>195</v>
      </c>
      <c r="D8" s="208" t="s">
        <v>196</v>
      </c>
      <c r="E8" s="208" t="s">
        <v>197</v>
      </c>
      <c r="F8" s="209" t="s">
        <v>198</v>
      </c>
      <c r="G8" s="667">
        <f t="shared" ref="G8:M8" si="0">G9+G90+G93</f>
        <v>253334.07000000004</v>
      </c>
      <c r="H8" s="210">
        <f t="shared" si="0"/>
        <v>254447.37000000002</v>
      </c>
      <c r="I8" s="210">
        <f t="shared" si="0"/>
        <v>260598.68999999997</v>
      </c>
      <c r="J8" s="210">
        <f t="shared" si="0"/>
        <v>260598.68999999997</v>
      </c>
      <c r="K8" s="210">
        <f t="shared" si="0"/>
        <v>255764.28999999998</v>
      </c>
      <c r="L8" s="210">
        <f t="shared" si="0"/>
        <v>251551</v>
      </c>
      <c r="M8" s="210">
        <f t="shared" si="0"/>
        <v>252093</v>
      </c>
    </row>
    <row r="9" spans="1:13" x14ac:dyDescent="0.25">
      <c r="A9" s="211"/>
      <c r="B9" s="212">
        <v>1</v>
      </c>
      <c r="C9" s="873" t="s">
        <v>199</v>
      </c>
      <c r="D9" s="874"/>
      <c r="E9" s="874"/>
      <c r="F9" s="875"/>
      <c r="G9" s="668">
        <f>G10+G15+G24+G65+G68+G77+G79+G86</f>
        <v>245292.63000000003</v>
      </c>
      <c r="H9" s="668">
        <f>H10+H15+H24+H65+H68+H77+H79+H86</f>
        <v>246277.56000000003</v>
      </c>
      <c r="I9" s="472">
        <v>252668.08</v>
      </c>
      <c r="J9" s="472">
        <v>252668.08</v>
      </c>
      <c r="K9" s="472">
        <f>K10+K15+K24+K65+K77+K79+K86+K68</f>
        <v>247224.28999999998</v>
      </c>
      <c r="L9" s="472">
        <f>L10+L15+L24+L65+L77+L79+L86+L68</f>
        <v>243521</v>
      </c>
      <c r="M9" s="472">
        <f>M10+M15+M24+M65+M77+M79+M86+M68</f>
        <v>243773</v>
      </c>
    </row>
    <row r="10" spans="1:13" ht="25.5" customHeight="1" x14ac:dyDescent="0.25">
      <c r="A10" s="214"/>
      <c r="B10" s="215"/>
      <c r="C10" s="215"/>
      <c r="D10" s="216" t="s">
        <v>200</v>
      </c>
      <c r="E10" s="217">
        <v>610</v>
      </c>
      <c r="F10" s="218" t="s">
        <v>3</v>
      </c>
      <c r="G10" s="81">
        <f>SUM(G11:G14)</f>
        <v>110769.26000000001</v>
      </c>
      <c r="H10" s="81">
        <v>106207.53</v>
      </c>
      <c r="I10" s="81">
        <f>SUM(I11:I14)</f>
        <v>115288</v>
      </c>
      <c r="J10" s="81">
        <f>SUM(J11:J14)</f>
        <v>115288</v>
      </c>
      <c r="K10" s="81">
        <f t="shared" ref="K10:L10" si="1">SUM(K11:K14)</f>
        <v>121200</v>
      </c>
      <c r="L10" s="81">
        <f t="shared" si="1"/>
        <v>119700</v>
      </c>
      <c r="M10" s="81">
        <f t="shared" ref="M10" si="2">SUM(M11:M14)</f>
        <v>116688</v>
      </c>
    </row>
    <row r="11" spans="1:13" ht="26.25" x14ac:dyDescent="0.25">
      <c r="A11" s="214"/>
      <c r="B11" s="215"/>
      <c r="C11" s="215"/>
      <c r="D11" s="216" t="s">
        <v>200</v>
      </c>
      <c r="E11" s="219">
        <v>611</v>
      </c>
      <c r="F11" s="220" t="s">
        <v>4</v>
      </c>
      <c r="G11" s="57">
        <v>71335.08</v>
      </c>
      <c r="H11" s="458">
        <v>71152.240000000005</v>
      </c>
      <c r="I11" s="458">
        <v>75900</v>
      </c>
      <c r="J11" s="458">
        <v>75900</v>
      </c>
      <c r="K11" s="458">
        <v>79800</v>
      </c>
      <c r="L11" s="458">
        <v>79000</v>
      </c>
      <c r="M11" s="458">
        <v>78000</v>
      </c>
    </row>
    <row r="12" spans="1:13" x14ac:dyDescent="0.25">
      <c r="A12" s="214"/>
      <c r="B12" s="215"/>
      <c r="C12" s="215"/>
      <c r="D12" s="216" t="s">
        <v>200</v>
      </c>
      <c r="E12" s="219">
        <v>612</v>
      </c>
      <c r="F12" s="220" t="s">
        <v>5</v>
      </c>
      <c r="G12" s="57">
        <v>21510.86</v>
      </c>
      <c r="H12" s="458">
        <v>22986.59</v>
      </c>
      <c r="I12" s="458">
        <v>24288</v>
      </c>
      <c r="J12" s="458">
        <v>24288</v>
      </c>
      <c r="K12" s="458">
        <v>26300</v>
      </c>
      <c r="L12" s="458">
        <v>25600</v>
      </c>
      <c r="M12" s="458">
        <v>25888</v>
      </c>
    </row>
    <row r="13" spans="1:13" x14ac:dyDescent="0.25">
      <c r="A13" s="214"/>
      <c r="B13" s="215"/>
      <c r="C13" s="215"/>
      <c r="D13" s="216" t="s">
        <v>200</v>
      </c>
      <c r="E13" s="221">
        <v>614</v>
      </c>
      <c r="F13" s="220" t="s">
        <v>6</v>
      </c>
      <c r="G13" s="57">
        <v>17156.82</v>
      </c>
      <c r="H13" s="458">
        <v>11944.7</v>
      </c>
      <c r="I13" s="458">
        <v>14200</v>
      </c>
      <c r="J13" s="458">
        <v>14200</v>
      </c>
      <c r="K13" s="458">
        <v>14200</v>
      </c>
      <c r="L13" s="458">
        <v>14200</v>
      </c>
      <c r="M13" s="458">
        <v>12000</v>
      </c>
    </row>
    <row r="14" spans="1:13" x14ac:dyDescent="0.25">
      <c r="A14" s="214"/>
      <c r="B14" s="215"/>
      <c r="C14" s="215"/>
      <c r="D14" s="179"/>
      <c r="E14" s="179"/>
      <c r="F14" s="186" t="s">
        <v>276</v>
      </c>
      <c r="G14" s="57">
        <v>766.5</v>
      </c>
      <c r="H14" s="458">
        <v>124</v>
      </c>
      <c r="I14" s="458">
        <v>900</v>
      </c>
      <c r="J14" s="458">
        <v>900</v>
      </c>
      <c r="K14" s="458">
        <v>900</v>
      </c>
      <c r="L14" s="458">
        <v>900</v>
      </c>
      <c r="M14" s="458">
        <v>800</v>
      </c>
    </row>
    <row r="15" spans="1:13" x14ac:dyDescent="0.25">
      <c r="A15" s="214"/>
      <c r="B15" s="215"/>
      <c r="C15" s="215"/>
      <c r="D15" s="216" t="s">
        <v>200</v>
      </c>
      <c r="E15" s="222">
        <v>620</v>
      </c>
      <c r="F15" s="218" t="s">
        <v>8</v>
      </c>
      <c r="G15" s="81">
        <f>SUM(G16:G23)</f>
        <v>42319.240000000005</v>
      </c>
      <c r="H15" s="81">
        <f>SUM(H16:H23)</f>
        <v>40262.409999999996</v>
      </c>
      <c r="I15" s="81">
        <f>SUM(I16:I23)</f>
        <v>42800</v>
      </c>
      <c r="J15" s="81">
        <f>SUM(J16:J23)</f>
        <v>42800</v>
      </c>
      <c r="K15" s="81">
        <f t="shared" ref="K15:L15" si="3">SUM(K16:K23)</f>
        <v>44150</v>
      </c>
      <c r="L15" s="81">
        <f t="shared" si="3"/>
        <v>43100</v>
      </c>
      <c r="M15" s="81">
        <f t="shared" ref="M15" si="4">SUM(M16:M23)</f>
        <v>42899</v>
      </c>
    </row>
    <row r="16" spans="1:13" ht="26.25" x14ac:dyDescent="0.25">
      <c r="A16" s="214"/>
      <c r="B16" s="215"/>
      <c r="C16" s="215"/>
      <c r="D16" s="216" t="s">
        <v>200</v>
      </c>
      <c r="E16" s="219">
        <v>621</v>
      </c>
      <c r="F16" s="220" t="s">
        <v>9</v>
      </c>
      <c r="G16" s="57">
        <v>8900.66</v>
      </c>
      <c r="H16" s="458">
        <v>7930.82</v>
      </c>
      <c r="I16" s="458">
        <v>9800</v>
      </c>
      <c r="J16" s="458">
        <v>9800</v>
      </c>
      <c r="K16" s="458">
        <v>10500</v>
      </c>
      <c r="L16" s="458">
        <v>10000</v>
      </c>
      <c r="M16" s="458">
        <v>10220</v>
      </c>
    </row>
    <row r="17" spans="1:13" ht="26.25" x14ac:dyDescent="0.25">
      <c r="A17" s="214"/>
      <c r="B17" s="215"/>
      <c r="C17" s="215"/>
      <c r="D17" s="216" t="s">
        <v>200</v>
      </c>
      <c r="E17" s="219">
        <v>623</v>
      </c>
      <c r="F17" s="220" t="s">
        <v>10</v>
      </c>
      <c r="G17" s="57">
        <v>3425.37</v>
      </c>
      <c r="H17" s="458">
        <v>2941.57</v>
      </c>
      <c r="I17" s="458">
        <v>3000</v>
      </c>
      <c r="J17" s="458">
        <v>3000</v>
      </c>
      <c r="K17" s="458">
        <v>3000</v>
      </c>
      <c r="L17" s="458">
        <v>3000</v>
      </c>
      <c r="M17" s="458">
        <v>2999</v>
      </c>
    </row>
    <row r="18" spans="1:13" x14ac:dyDescent="0.25">
      <c r="A18" s="214"/>
      <c r="B18" s="215"/>
      <c r="C18" s="215"/>
      <c r="D18" s="216" t="s">
        <v>200</v>
      </c>
      <c r="E18" s="219" t="s">
        <v>11</v>
      </c>
      <c r="F18" s="220" t="s">
        <v>12</v>
      </c>
      <c r="G18" s="57">
        <v>1586.11</v>
      </c>
      <c r="H18" s="458">
        <v>1583.14</v>
      </c>
      <c r="I18" s="458">
        <v>1600</v>
      </c>
      <c r="J18" s="458">
        <v>1600</v>
      </c>
      <c r="K18" s="458">
        <v>1700</v>
      </c>
      <c r="L18" s="458">
        <v>1600</v>
      </c>
      <c r="M18" s="458">
        <v>1590</v>
      </c>
    </row>
    <row r="19" spans="1:13" x14ac:dyDescent="0.25">
      <c r="A19" s="214"/>
      <c r="B19" s="215"/>
      <c r="C19" s="215"/>
      <c r="D19" s="216" t="s">
        <v>200</v>
      </c>
      <c r="E19" s="219" t="s">
        <v>13</v>
      </c>
      <c r="F19" s="220" t="s">
        <v>14</v>
      </c>
      <c r="G19" s="57">
        <v>16932.64</v>
      </c>
      <c r="H19" s="458">
        <v>16585.72</v>
      </c>
      <c r="I19" s="458">
        <v>16500</v>
      </c>
      <c r="J19" s="458">
        <v>16500</v>
      </c>
      <c r="K19" s="458">
        <v>16700</v>
      </c>
      <c r="L19" s="458">
        <v>16500</v>
      </c>
      <c r="M19" s="458">
        <v>16600</v>
      </c>
    </row>
    <row r="20" spans="1:13" x14ac:dyDescent="0.25">
      <c r="A20" s="214"/>
      <c r="B20" s="215"/>
      <c r="C20" s="215"/>
      <c r="D20" s="216" t="s">
        <v>200</v>
      </c>
      <c r="E20" s="221">
        <v>625003</v>
      </c>
      <c r="F20" s="220" t="s">
        <v>15</v>
      </c>
      <c r="G20" s="57">
        <v>1012.04</v>
      </c>
      <c r="H20" s="458">
        <v>989.84</v>
      </c>
      <c r="I20" s="458">
        <v>1100</v>
      </c>
      <c r="J20" s="458">
        <v>1100</v>
      </c>
      <c r="K20" s="458">
        <v>1200</v>
      </c>
      <c r="L20" s="458">
        <v>1100</v>
      </c>
      <c r="M20" s="458">
        <v>1000</v>
      </c>
    </row>
    <row r="21" spans="1:13" x14ac:dyDescent="0.25">
      <c r="A21" s="214"/>
      <c r="B21" s="215"/>
      <c r="C21" s="215"/>
      <c r="D21" s="216" t="s">
        <v>200</v>
      </c>
      <c r="E21" s="221">
        <v>625004</v>
      </c>
      <c r="F21" s="220" t="s">
        <v>16</v>
      </c>
      <c r="G21" s="57">
        <v>3738.87</v>
      </c>
      <c r="H21" s="458">
        <v>3471.35</v>
      </c>
      <c r="I21" s="458">
        <v>3500</v>
      </c>
      <c r="J21" s="458">
        <v>3500</v>
      </c>
      <c r="K21" s="458">
        <v>3600</v>
      </c>
      <c r="L21" s="458">
        <v>3500</v>
      </c>
      <c r="M21" s="458">
        <v>3500</v>
      </c>
    </row>
    <row r="22" spans="1:13" x14ac:dyDescent="0.25">
      <c r="A22" s="214"/>
      <c r="B22" s="215"/>
      <c r="C22" s="215"/>
      <c r="D22" s="216" t="s">
        <v>200</v>
      </c>
      <c r="E22" s="221">
        <v>625005</v>
      </c>
      <c r="F22" s="220" t="s">
        <v>17</v>
      </c>
      <c r="G22" s="57">
        <v>978.98</v>
      </c>
      <c r="H22" s="458">
        <v>1130.8399999999999</v>
      </c>
      <c r="I22" s="458">
        <v>1200</v>
      </c>
      <c r="J22" s="458">
        <v>1200</v>
      </c>
      <c r="K22" s="458">
        <v>1300</v>
      </c>
      <c r="L22" s="458">
        <v>1300</v>
      </c>
      <c r="M22" s="458">
        <v>1190</v>
      </c>
    </row>
    <row r="23" spans="1:13" ht="26.25" x14ac:dyDescent="0.25">
      <c r="A23" s="214"/>
      <c r="B23" s="215"/>
      <c r="C23" s="215"/>
      <c r="D23" s="216" t="s">
        <v>200</v>
      </c>
      <c r="E23" s="221">
        <v>625007</v>
      </c>
      <c r="F23" s="220" t="s">
        <v>18</v>
      </c>
      <c r="G23" s="57">
        <v>5744.57</v>
      </c>
      <c r="H23" s="458">
        <v>5629.13</v>
      </c>
      <c r="I23" s="458">
        <v>6100</v>
      </c>
      <c r="J23" s="458">
        <v>6100</v>
      </c>
      <c r="K23" s="458">
        <v>6150</v>
      </c>
      <c r="L23" s="458">
        <v>6100</v>
      </c>
      <c r="M23" s="458">
        <v>5800</v>
      </c>
    </row>
    <row r="24" spans="1:13" x14ac:dyDescent="0.25">
      <c r="A24" s="214"/>
      <c r="B24" s="215"/>
      <c r="C24" s="215"/>
      <c r="D24" s="216" t="s">
        <v>200</v>
      </c>
      <c r="E24" s="223">
        <v>630</v>
      </c>
      <c r="F24" s="224" t="s">
        <v>19</v>
      </c>
      <c r="G24" s="48">
        <f>G25+G27+G32+G38+G44+G49+G51</f>
        <v>82458.950000000012</v>
      </c>
      <c r="H24" s="48">
        <f>H25+H27+H32+H38+H44+H49+H51</f>
        <v>85465.81</v>
      </c>
      <c r="I24" s="48">
        <f>I25+I27+I32+I38+I44+I49+I51</f>
        <v>86149.47</v>
      </c>
      <c r="J24" s="48">
        <f>J25+J27+J32+J38+J44+J49+J51</f>
        <v>86149.47</v>
      </c>
      <c r="K24" s="48">
        <f>K25+K27+K32+K38+K44+K51</f>
        <v>75117.8</v>
      </c>
      <c r="L24" s="48">
        <f>L25+L27+L32+L38+L44+L49+L51</f>
        <v>74260</v>
      </c>
      <c r="M24" s="48">
        <f>M25+M27+M32+M38+M44+M49+M51</f>
        <v>77325</v>
      </c>
    </row>
    <row r="25" spans="1:13" x14ac:dyDescent="0.25">
      <c r="A25" s="214"/>
      <c r="B25" s="215"/>
      <c r="C25" s="215"/>
      <c r="D25" s="216" t="s">
        <v>200</v>
      </c>
      <c r="E25" s="223">
        <v>631</v>
      </c>
      <c r="F25" s="224" t="s">
        <v>21</v>
      </c>
      <c r="G25" s="48">
        <f>SUM(G26)</f>
        <v>937.19</v>
      </c>
      <c r="H25" s="48">
        <v>1242.6600000000001</v>
      </c>
      <c r="I25" s="48">
        <f>SUM(I26)</f>
        <v>1300</v>
      </c>
      <c r="J25" s="48">
        <f>SUM(J26)</f>
        <v>1300</v>
      </c>
      <c r="K25" s="48">
        <f t="shared" ref="K25:M25" si="5">SUM(K26)</f>
        <v>1650</v>
      </c>
      <c r="L25" s="48">
        <f t="shared" si="5"/>
        <v>1200</v>
      </c>
      <c r="M25" s="48">
        <f t="shared" si="5"/>
        <v>1220</v>
      </c>
    </row>
    <row r="26" spans="1:13" x14ac:dyDescent="0.25">
      <c r="A26" s="214"/>
      <c r="B26" s="215"/>
      <c r="C26" s="215"/>
      <c r="D26" s="216" t="s">
        <v>200</v>
      </c>
      <c r="E26" s="113" t="s">
        <v>22</v>
      </c>
      <c r="F26" s="110" t="s">
        <v>23</v>
      </c>
      <c r="G26" s="57">
        <v>937.19</v>
      </c>
      <c r="H26" s="458">
        <v>1242.6600000000001</v>
      </c>
      <c r="I26" s="458">
        <v>1300</v>
      </c>
      <c r="J26" s="458">
        <v>1300</v>
      </c>
      <c r="K26" s="458">
        <v>1650</v>
      </c>
      <c r="L26" s="458">
        <v>1200</v>
      </c>
      <c r="M26" s="458">
        <v>1220</v>
      </c>
    </row>
    <row r="27" spans="1:13" x14ac:dyDescent="0.25">
      <c r="A27" s="214"/>
      <c r="B27" s="215"/>
      <c r="C27" s="215"/>
      <c r="D27" s="216" t="s">
        <v>200</v>
      </c>
      <c r="E27" s="223">
        <v>632</v>
      </c>
      <c r="F27" s="218" t="s">
        <v>24</v>
      </c>
      <c r="G27" s="81">
        <f>G28+G29+G30+G31</f>
        <v>21609.31</v>
      </c>
      <c r="H27" s="81">
        <f>H28+H29+H30+H31</f>
        <v>24040.32</v>
      </c>
      <c r="I27" s="81">
        <f>I28+I29+I30+I31</f>
        <v>21963</v>
      </c>
      <c r="J27" s="81">
        <f>J28+J29+J30+J31</f>
        <v>21963</v>
      </c>
      <c r="K27" s="81">
        <f>K28+K29+K31+K30</f>
        <v>24543</v>
      </c>
      <c r="L27" s="81">
        <f>L28+L29+L30+L31</f>
        <v>23660</v>
      </c>
      <c r="M27" s="81">
        <f>M28+M29+M30+M31</f>
        <v>24025</v>
      </c>
    </row>
    <row r="28" spans="1:13" x14ac:dyDescent="0.25">
      <c r="A28" s="214"/>
      <c r="B28" s="215"/>
      <c r="C28" s="215"/>
      <c r="D28" s="216" t="s">
        <v>200</v>
      </c>
      <c r="E28" s="225">
        <v>632001</v>
      </c>
      <c r="F28" s="110" t="s">
        <v>25</v>
      </c>
      <c r="G28" s="57">
        <v>18408.13</v>
      </c>
      <c r="H28" s="73">
        <v>21754.799999999999</v>
      </c>
      <c r="I28" s="73">
        <v>19100</v>
      </c>
      <c r="J28" s="73">
        <v>19100</v>
      </c>
      <c r="K28" s="73">
        <v>21300</v>
      </c>
      <c r="L28" s="73">
        <v>20100</v>
      </c>
      <c r="M28" s="73">
        <v>21100</v>
      </c>
    </row>
    <row r="29" spans="1:13" x14ac:dyDescent="0.25">
      <c r="A29" s="214"/>
      <c r="B29" s="215"/>
      <c r="C29" s="215"/>
      <c r="D29" s="216" t="s">
        <v>200</v>
      </c>
      <c r="E29" s="225">
        <v>632002</v>
      </c>
      <c r="F29" s="110" t="s">
        <v>26</v>
      </c>
      <c r="G29" s="57">
        <v>389.78</v>
      </c>
      <c r="H29" s="73">
        <v>16.95</v>
      </c>
      <c r="I29" s="73">
        <v>410</v>
      </c>
      <c r="J29" s="73">
        <v>410</v>
      </c>
      <c r="K29" s="73">
        <v>450</v>
      </c>
      <c r="L29" s="73">
        <v>410</v>
      </c>
      <c r="M29" s="73">
        <v>200</v>
      </c>
    </row>
    <row r="30" spans="1:13" ht="26.25" x14ac:dyDescent="0.25">
      <c r="A30" s="214"/>
      <c r="B30" s="215"/>
      <c r="C30" s="215"/>
      <c r="D30" s="216" t="s">
        <v>200</v>
      </c>
      <c r="E30" s="225">
        <v>632003</v>
      </c>
      <c r="F30" s="110" t="s">
        <v>27</v>
      </c>
      <c r="G30" s="57">
        <v>2811.4</v>
      </c>
      <c r="H30" s="84">
        <v>2141.4699999999998</v>
      </c>
      <c r="I30" s="49">
        <v>2300</v>
      </c>
      <c r="J30" s="49">
        <v>2300</v>
      </c>
      <c r="K30" s="73">
        <v>2619</v>
      </c>
      <c r="L30" s="73">
        <v>3000</v>
      </c>
      <c r="M30" s="73">
        <v>2600</v>
      </c>
    </row>
    <row r="31" spans="1:13" ht="26.25" x14ac:dyDescent="0.25">
      <c r="A31" s="214"/>
      <c r="B31" s="215"/>
      <c r="C31" s="215"/>
      <c r="D31" s="216" t="s">
        <v>200</v>
      </c>
      <c r="E31" s="99">
        <v>632004</v>
      </c>
      <c r="F31" s="110" t="s">
        <v>366</v>
      </c>
      <c r="G31" s="57"/>
      <c r="H31" s="49">
        <v>127.1</v>
      </c>
      <c r="I31" s="49">
        <v>153</v>
      </c>
      <c r="J31" s="49">
        <v>153</v>
      </c>
      <c r="K31" s="49">
        <v>174</v>
      </c>
      <c r="L31" s="49">
        <v>150</v>
      </c>
      <c r="M31" s="49">
        <v>125</v>
      </c>
    </row>
    <row r="32" spans="1:13" x14ac:dyDescent="0.25">
      <c r="A32" s="214"/>
      <c r="B32" s="215"/>
      <c r="C32" s="215"/>
      <c r="D32" s="216" t="s">
        <v>200</v>
      </c>
      <c r="E32" s="223">
        <v>633</v>
      </c>
      <c r="F32" s="224" t="s">
        <v>28</v>
      </c>
      <c r="G32" s="48">
        <f>SUM(G33:G37)</f>
        <v>12687.58</v>
      </c>
      <c r="H32" s="48">
        <f>SUM(H33:H37)</f>
        <v>13681.480000000001</v>
      </c>
      <c r="I32" s="48">
        <f>SUM(I33:I37)</f>
        <v>13900</v>
      </c>
      <c r="J32" s="48">
        <f>SUM(J33:J37)</f>
        <v>13900</v>
      </c>
      <c r="K32" s="48">
        <f>SUM(K33:K37)</f>
        <v>13700</v>
      </c>
      <c r="L32" s="48">
        <f>L33+L34+L35+L36+L37</f>
        <v>13440</v>
      </c>
      <c r="M32" s="48">
        <f>M33+M34+M35+M36+M37</f>
        <v>14780</v>
      </c>
    </row>
    <row r="33" spans="1:13" x14ac:dyDescent="0.25">
      <c r="A33" s="214"/>
      <c r="B33" s="215"/>
      <c r="C33" s="215"/>
      <c r="D33" s="216" t="s">
        <v>200</v>
      </c>
      <c r="E33" s="225">
        <v>633006</v>
      </c>
      <c r="F33" s="110" t="s">
        <v>30</v>
      </c>
      <c r="G33" s="57">
        <v>8502.4599999999991</v>
      </c>
      <c r="H33" s="73">
        <v>7765.25</v>
      </c>
      <c r="I33" s="73">
        <v>8100</v>
      </c>
      <c r="J33" s="73">
        <v>8100</v>
      </c>
      <c r="K33" s="73">
        <v>9500</v>
      </c>
      <c r="L33" s="73">
        <v>9000</v>
      </c>
      <c r="M33" s="73">
        <v>8900</v>
      </c>
    </row>
    <row r="34" spans="1:13" x14ac:dyDescent="0.25">
      <c r="A34" s="214"/>
      <c r="B34" s="215"/>
      <c r="C34" s="215"/>
      <c r="D34" s="216" t="s">
        <v>200</v>
      </c>
      <c r="E34" s="225">
        <v>633007</v>
      </c>
      <c r="F34" s="110" t="s">
        <v>31</v>
      </c>
      <c r="G34" s="57">
        <v>300</v>
      </c>
      <c r="H34" s="73">
        <v>300</v>
      </c>
      <c r="I34" s="73">
        <v>300</v>
      </c>
      <c r="J34" s="73">
        <v>300</v>
      </c>
      <c r="K34" s="73">
        <v>300</v>
      </c>
      <c r="L34" s="73">
        <v>340</v>
      </c>
      <c r="M34" s="73">
        <v>330</v>
      </c>
    </row>
    <row r="35" spans="1:13" x14ac:dyDescent="0.25">
      <c r="A35" s="214"/>
      <c r="B35" s="215"/>
      <c r="C35" s="215"/>
      <c r="D35" s="216" t="s">
        <v>200</v>
      </c>
      <c r="E35" s="225">
        <v>633009</v>
      </c>
      <c r="F35" s="110" t="s">
        <v>201</v>
      </c>
      <c r="G35" s="57">
        <v>404.43</v>
      </c>
      <c r="H35" s="73">
        <v>226.29</v>
      </c>
      <c r="I35" s="73">
        <v>100</v>
      </c>
      <c r="J35" s="73">
        <v>100</v>
      </c>
      <c r="K35" s="73">
        <v>100</v>
      </c>
      <c r="L35" s="73">
        <v>100</v>
      </c>
      <c r="M35" s="73">
        <v>150</v>
      </c>
    </row>
    <row r="36" spans="1:13" x14ac:dyDescent="0.25">
      <c r="A36" s="214"/>
      <c r="B36" s="215"/>
      <c r="C36" s="215"/>
      <c r="D36" s="216" t="s">
        <v>200</v>
      </c>
      <c r="E36" s="225">
        <v>633013</v>
      </c>
      <c r="F36" s="110" t="s">
        <v>33</v>
      </c>
      <c r="G36" s="57">
        <v>436.94</v>
      </c>
      <c r="H36" s="73">
        <v>2858.53</v>
      </c>
      <c r="I36" s="73">
        <v>3000</v>
      </c>
      <c r="J36" s="73">
        <v>3000</v>
      </c>
      <c r="K36" s="73">
        <v>1400</v>
      </c>
      <c r="L36" s="73">
        <v>2000</v>
      </c>
      <c r="M36" s="73">
        <v>2900</v>
      </c>
    </row>
    <row r="37" spans="1:13" x14ac:dyDescent="0.25">
      <c r="A37" s="214"/>
      <c r="B37" s="215"/>
      <c r="C37" s="215"/>
      <c r="D37" s="216" t="s">
        <v>200</v>
      </c>
      <c r="E37" s="225">
        <v>633016</v>
      </c>
      <c r="F37" s="110" t="s">
        <v>34</v>
      </c>
      <c r="G37" s="57">
        <v>3043.75</v>
      </c>
      <c r="H37" s="73">
        <v>2531.41</v>
      </c>
      <c r="I37" s="73">
        <v>2400</v>
      </c>
      <c r="J37" s="73">
        <v>2400</v>
      </c>
      <c r="K37" s="73">
        <v>2400</v>
      </c>
      <c r="L37" s="73">
        <v>2000</v>
      </c>
      <c r="M37" s="73">
        <v>2500</v>
      </c>
    </row>
    <row r="38" spans="1:13" x14ac:dyDescent="0.25">
      <c r="A38" s="214"/>
      <c r="B38" s="215"/>
      <c r="C38" s="215"/>
      <c r="D38" s="216" t="s">
        <v>200</v>
      </c>
      <c r="E38" s="223">
        <v>634</v>
      </c>
      <c r="F38" s="224" t="s">
        <v>35</v>
      </c>
      <c r="G38" s="48">
        <f>SUM(G39:G43)</f>
        <v>10753</v>
      </c>
      <c r="H38" s="48">
        <v>6619.21</v>
      </c>
      <c r="I38" s="48">
        <f>SUM(I39:I43)</f>
        <v>8071.31</v>
      </c>
      <c r="J38" s="48">
        <f>SUM(J39:J43)</f>
        <v>8071.31</v>
      </c>
      <c r="K38" s="48">
        <f t="shared" ref="K38:L38" si="6">SUM(K39:K43)</f>
        <v>2010</v>
      </c>
      <c r="L38" s="48">
        <f t="shared" si="6"/>
        <v>2060</v>
      </c>
      <c r="M38" s="48">
        <f t="shared" ref="M38" si="7">SUM(M39:M43)</f>
        <v>2060</v>
      </c>
    </row>
    <row r="39" spans="1:13" x14ac:dyDescent="0.25">
      <c r="A39" s="214"/>
      <c r="B39" s="215"/>
      <c r="C39" s="215"/>
      <c r="D39" s="216" t="s">
        <v>200</v>
      </c>
      <c r="E39" s="113" t="s">
        <v>36</v>
      </c>
      <c r="F39" s="110" t="s">
        <v>202</v>
      </c>
      <c r="G39" s="57">
        <v>4405.43</v>
      </c>
      <c r="H39" s="73">
        <v>3372.28</v>
      </c>
      <c r="I39" s="73">
        <v>2858.25</v>
      </c>
      <c r="J39" s="73">
        <v>2858.25</v>
      </c>
      <c r="K39" s="73">
        <v>900</v>
      </c>
      <c r="L39" s="73">
        <v>950</v>
      </c>
      <c r="M39" s="73">
        <v>950</v>
      </c>
    </row>
    <row r="40" spans="1:13" x14ac:dyDescent="0.25">
      <c r="A40" s="214"/>
      <c r="B40" s="215"/>
      <c r="C40" s="215"/>
      <c r="D40" s="216" t="s">
        <v>200</v>
      </c>
      <c r="E40" s="225">
        <v>634002</v>
      </c>
      <c r="F40" s="110" t="s">
        <v>203</v>
      </c>
      <c r="G40" s="57">
        <v>5038.7700000000004</v>
      </c>
      <c r="H40" s="73">
        <v>2263.64</v>
      </c>
      <c r="I40" s="73">
        <v>4000</v>
      </c>
      <c r="J40" s="73">
        <v>4000</v>
      </c>
      <c r="K40" s="73">
        <v>1000</v>
      </c>
      <c r="L40" s="73">
        <v>1000</v>
      </c>
      <c r="M40" s="73">
        <v>1000</v>
      </c>
    </row>
    <row r="41" spans="1:13" x14ac:dyDescent="0.25">
      <c r="A41" s="214"/>
      <c r="B41" s="215"/>
      <c r="C41" s="215"/>
      <c r="D41" s="216" t="s">
        <v>200</v>
      </c>
      <c r="E41" s="225">
        <v>634003</v>
      </c>
      <c r="F41" s="110" t="s">
        <v>39</v>
      </c>
      <c r="G41" s="57">
        <v>620.29999999999995</v>
      </c>
      <c r="H41" s="73">
        <v>627.84</v>
      </c>
      <c r="I41" s="73">
        <v>700</v>
      </c>
      <c r="J41" s="73">
        <v>700</v>
      </c>
      <c r="K41" s="73">
        <v>80</v>
      </c>
      <c r="L41" s="73">
        <v>80</v>
      </c>
      <c r="M41" s="73">
        <v>80</v>
      </c>
    </row>
    <row r="42" spans="1:13" x14ac:dyDescent="0.25">
      <c r="A42" s="214"/>
      <c r="B42" s="215"/>
      <c r="C42" s="215"/>
      <c r="D42" s="216" t="s">
        <v>200</v>
      </c>
      <c r="E42" s="225">
        <v>634005</v>
      </c>
      <c r="F42" s="110" t="s">
        <v>40</v>
      </c>
      <c r="G42" s="57">
        <v>470</v>
      </c>
      <c r="H42" s="73">
        <v>250</v>
      </c>
      <c r="I42" s="73">
        <v>300</v>
      </c>
      <c r="J42" s="73">
        <v>300</v>
      </c>
      <c r="K42" s="73">
        <v>0</v>
      </c>
      <c r="L42" s="73">
        <v>0</v>
      </c>
      <c r="M42" s="73">
        <v>0</v>
      </c>
    </row>
    <row r="43" spans="1:13" x14ac:dyDescent="0.25">
      <c r="A43" s="214"/>
      <c r="B43" s="215"/>
      <c r="C43" s="215"/>
      <c r="D43" s="216" t="s">
        <v>200</v>
      </c>
      <c r="E43" s="226">
        <v>634006</v>
      </c>
      <c r="F43" s="219" t="s">
        <v>41</v>
      </c>
      <c r="G43" s="57">
        <v>218.5</v>
      </c>
      <c r="H43" s="73">
        <v>105.45</v>
      </c>
      <c r="I43" s="73">
        <v>213.06</v>
      </c>
      <c r="J43" s="73">
        <v>213.06</v>
      </c>
      <c r="K43" s="73">
        <v>30</v>
      </c>
      <c r="L43" s="73">
        <v>30</v>
      </c>
      <c r="M43" s="73">
        <v>30</v>
      </c>
    </row>
    <row r="44" spans="1:13" ht="44.25" customHeight="1" x14ac:dyDescent="0.25">
      <c r="A44" s="214"/>
      <c r="B44" s="215"/>
      <c r="C44" s="215"/>
      <c r="D44" s="216" t="s">
        <v>200</v>
      </c>
      <c r="E44" s="223">
        <v>635</v>
      </c>
      <c r="F44" s="218" t="s">
        <v>204</v>
      </c>
      <c r="G44" s="48">
        <f>SUM(G45:G48)</f>
        <v>4511.0300000000007</v>
      </c>
      <c r="H44" s="48">
        <f>SUM(H45:H48)</f>
        <v>9316.2800000000007</v>
      </c>
      <c r="I44" s="48">
        <f>SUM(I45:I48)</f>
        <v>2100</v>
      </c>
      <c r="J44" s="48">
        <f>SUM(J45:J48)</f>
        <v>2100</v>
      </c>
      <c r="K44" s="48">
        <f t="shared" ref="K44:L44" si="8">SUM(K45:K48)</f>
        <v>2500</v>
      </c>
      <c r="L44" s="48">
        <f t="shared" si="8"/>
        <v>2500</v>
      </c>
      <c r="M44" s="48">
        <f t="shared" ref="M44" si="9">SUM(M45:M48)</f>
        <v>3100</v>
      </c>
    </row>
    <row r="45" spans="1:13" x14ac:dyDescent="0.25">
      <c r="A45" s="214"/>
      <c r="B45" s="215"/>
      <c r="C45" s="215"/>
      <c r="D45" s="216" t="s">
        <v>200</v>
      </c>
      <c r="E45" s="113" t="s">
        <v>43</v>
      </c>
      <c r="F45" s="110" t="s">
        <v>44</v>
      </c>
      <c r="G45" s="57">
        <v>0</v>
      </c>
      <c r="H45" s="49">
        <v>99.3</v>
      </c>
      <c r="I45" s="73">
        <v>100</v>
      </c>
      <c r="J45" s="73">
        <v>100</v>
      </c>
      <c r="K45" s="73">
        <v>500</v>
      </c>
      <c r="L45" s="73">
        <v>500</v>
      </c>
      <c r="M45" s="73">
        <v>500</v>
      </c>
    </row>
    <row r="46" spans="1:13" ht="26.25" x14ac:dyDescent="0.25">
      <c r="A46" s="214"/>
      <c r="B46" s="215"/>
      <c r="C46" s="215"/>
      <c r="D46" s="216" t="s">
        <v>200</v>
      </c>
      <c r="E46" s="225">
        <v>635004</v>
      </c>
      <c r="F46" s="110" t="s">
        <v>45</v>
      </c>
      <c r="G46" s="57">
        <v>4012.03</v>
      </c>
      <c r="H46" s="49">
        <v>8657.5300000000007</v>
      </c>
      <c r="I46" s="73">
        <v>2000</v>
      </c>
      <c r="J46" s="73">
        <v>2000</v>
      </c>
      <c r="K46" s="73">
        <v>2000</v>
      </c>
      <c r="L46" s="73">
        <v>2000</v>
      </c>
      <c r="M46" s="73">
        <v>2600</v>
      </c>
    </row>
    <row r="47" spans="1:13" ht="27" customHeight="1" x14ac:dyDescent="0.25">
      <c r="A47" s="214"/>
      <c r="B47" s="215"/>
      <c r="C47" s="215"/>
      <c r="D47" s="216" t="s">
        <v>200</v>
      </c>
      <c r="E47" s="225">
        <v>635005</v>
      </c>
      <c r="F47" s="110" t="s">
        <v>46</v>
      </c>
      <c r="G47" s="57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</row>
    <row r="48" spans="1:13" x14ac:dyDescent="0.25">
      <c r="A48" s="214"/>
      <c r="B48" s="215"/>
      <c r="C48" s="215"/>
      <c r="D48" s="216" t="s">
        <v>200</v>
      </c>
      <c r="E48" s="225">
        <v>635006</v>
      </c>
      <c r="F48" s="110" t="s">
        <v>47</v>
      </c>
      <c r="G48" s="57">
        <v>499</v>
      </c>
      <c r="H48" s="73">
        <v>559.45000000000005</v>
      </c>
      <c r="I48" s="73">
        <v>0</v>
      </c>
      <c r="J48" s="73">
        <v>0</v>
      </c>
      <c r="K48" s="73">
        <v>0</v>
      </c>
      <c r="L48" s="73">
        <v>0</v>
      </c>
      <c r="M48" s="73">
        <v>0</v>
      </c>
    </row>
    <row r="49" spans="1:13" x14ac:dyDescent="0.25">
      <c r="A49" s="214"/>
      <c r="B49" s="215"/>
      <c r="C49" s="215"/>
      <c r="D49" s="216" t="s">
        <v>200</v>
      </c>
      <c r="E49" s="227">
        <v>636</v>
      </c>
      <c r="F49" s="218" t="s">
        <v>205</v>
      </c>
      <c r="G49" s="48">
        <f>SUM(G50)</f>
        <v>137.04</v>
      </c>
      <c r="H49" s="48">
        <f>SUM(H50)</f>
        <v>0</v>
      </c>
      <c r="I49" s="48">
        <v>0</v>
      </c>
      <c r="J49" s="48">
        <v>0</v>
      </c>
      <c r="K49" s="48">
        <f t="shared" ref="K49:M49" si="10">SUM(K50)</f>
        <v>0</v>
      </c>
      <c r="L49" s="48">
        <f t="shared" si="10"/>
        <v>0</v>
      </c>
      <c r="M49" s="48">
        <f t="shared" si="10"/>
        <v>0</v>
      </c>
    </row>
    <row r="50" spans="1:13" ht="42.75" customHeight="1" x14ac:dyDescent="0.25">
      <c r="A50" s="214"/>
      <c r="B50" s="215"/>
      <c r="C50" s="215"/>
      <c r="D50" s="216" t="s">
        <v>200</v>
      </c>
      <c r="E50" s="225">
        <v>636002</v>
      </c>
      <c r="F50" s="110" t="s">
        <v>206</v>
      </c>
      <c r="G50" s="57">
        <v>137.04</v>
      </c>
      <c r="H50" s="73">
        <v>0</v>
      </c>
      <c r="I50" s="73">
        <v>0</v>
      </c>
      <c r="J50" s="73">
        <v>0</v>
      </c>
      <c r="K50" s="73">
        <v>0</v>
      </c>
      <c r="L50" s="73">
        <v>0</v>
      </c>
      <c r="M50" s="73">
        <v>0</v>
      </c>
    </row>
    <row r="51" spans="1:13" x14ac:dyDescent="0.25">
      <c r="A51" s="214"/>
      <c r="B51" s="215"/>
      <c r="C51" s="215"/>
      <c r="D51" s="216" t="s">
        <v>200</v>
      </c>
      <c r="E51" s="223">
        <v>637</v>
      </c>
      <c r="F51" s="224" t="s">
        <v>49</v>
      </c>
      <c r="G51" s="48">
        <f>SUM(G52:G64)</f>
        <v>31823.800000000003</v>
      </c>
      <c r="H51" s="48">
        <f>SUM(H52:H64)</f>
        <v>30565.859999999997</v>
      </c>
      <c r="I51" s="48">
        <f>SUM(I52:I64)</f>
        <v>38815.160000000003</v>
      </c>
      <c r="J51" s="48">
        <f>SUM(J52:J64)</f>
        <v>38815.160000000003</v>
      </c>
      <c r="K51" s="48">
        <f>K52+K53+K54+K55+K57+K58+K59+K60+K61+K62+K63+K64</f>
        <v>30714.799999999999</v>
      </c>
      <c r="L51" s="48">
        <f>L52+L53+L54+L55+L56+L57+L58+L59+L60+L61+L62+L63+L64</f>
        <v>31400</v>
      </c>
      <c r="M51" s="48">
        <f>M52+M53+M54+M55+M56+M57+M58+M59+M60+M61+M62+M63+M64</f>
        <v>32140</v>
      </c>
    </row>
    <row r="52" spans="1:13" ht="27.75" customHeight="1" x14ac:dyDescent="0.25">
      <c r="A52" s="214"/>
      <c r="B52" s="215"/>
      <c r="C52" s="215"/>
      <c r="D52" s="216" t="s">
        <v>200</v>
      </c>
      <c r="E52" s="228" t="s">
        <v>50</v>
      </c>
      <c r="F52" s="220" t="s">
        <v>51</v>
      </c>
      <c r="G52" s="57">
        <v>976</v>
      </c>
      <c r="H52" s="73">
        <v>665</v>
      </c>
      <c r="I52" s="73">
        <v>780.49</v>
      </c>
      <c r="J52" s="73">
        <v>780.49</v>
      </c>
      <c r="K52" s="73">
        <v>1100</v>
      </c>
      <c r="L52" s="73">
        <v>1000</v>
      </c>
      <c r="M52" s="73">
        <v>1000</v>
      </c>
    </row>
    <row r="53" spans="1:13" ht="15.75" customHeight="1" x14ac:dyDescent="0.25">
      <c r="A53" s="214"/>
      <c r="B53" s="215"/>
      <c r="C53" s="215"/>
      <c r="D53" s="216" t="s">
        <v>200</v>
      </c>
      <c r="E53" s="226">
        <v>637002</v>
      </c>
      <c r="F53" s="220" t="s">
        <v>376</v>
      </c>
      <c r="G53" s="118">
        <v>0</v>
      </c>
      <c r="H53" s="118">
        <v>1900</v>
      </c>
      <c r="I53" s="73">
        <v>2000</v>
      </c>
      <c r="J53" s="73">
        <v>2000</v>
      </c>
      <c r="K53" s="73">
        <v>1500</v>
      </c>
      <c r="L53" s="73">
        <v>2000</v>
      </c>
      <c r="M53" s="73">
        <v>1200</v>
      </c>
    </row>
    <row r="54" spans="1:13" x14ac:dyDescent="0.25">
      <c r="A54" s="214"/>
      <c r="B54" s="215"/>
      <c r="C54" s="215"/>
      <c r="D54" s="216" t="s">
        <v>200</v>
      </c>
      <c r="E54" s="226">
        <v>637004</v>
      </c>
      <c r="F54" s="220" t="s">
        <v>53</v>
      </c>
      <c r="G54" s="57">
        <v>5399.9</v>
      </c>
      <c r="H54" s="73">
        <v>4112.5600000000004</v>
      </c>
      <c r="I54" s="73">
        <v>4000</v>
      </c>
      <c r="J54" s="73">
        <v>4000</v>
      </c>
      <c r="K54" s="73">
        <v>1000</v>
      </c>
      <c r="L54" s="73">
        <v>3000</v>
      </c>
      <c r="M54" s="73">
        <v>4100</v>
      </c>
    </row>
    <row r="55" spans="1:13" x14ac:dyDescent="0.25">
      <c r="A55" s="214"/>
      <c r="B55" s="215"/>
      <c r="C55" s="215"/>
      <c r="D55" s="216" t="s">
        <v>200</v>
      </c>
      <c r="E55" s="226">
        <v>637005</v>
      </c>
      <c r="F55" s="220" t="s">
        <v>54</v>
      </c>
      <c r="G55" s="57">
        <v>5445.51</v>
      </c>
      <c r="H55" s="73">
        <v>3552.07</v>
      </c>
      <c r="I55" s="73">
        <v>9158.56</v>
      </c>
      <c r="J55" s="73">
        <v>9158.56</v>
      </c>
      <c r="K55" s="73">
        <v>4000</v>
      </c>
      <c r="L55" s="73">
        <v>4000</v>
      </c>
      <c r="M55" s="73">
        <v>5000</v>
      </c>
    </row>
    <row r="56" spans="1:13" x14ac:dyDescent="0.25">
      <c r="A56" s="214"/>
      <c r="B56" s="215"/>
      <c r="C56" s="215"/>
      <c r="D56" s="216" t="s">
        <v>200</v>
      </c>
      <c r="E56" s="225">
        <v>637007</v>
      </c>
      <c r="F56" s="220" t="s">
        <v>21</v>
      </c>
      <c r="G56" s="57">
        <v>17.2</v>
      </c>
      <c r="H56" s="73">
        <v>0</v>
      </c>
      <c r="I56" s="73">
        <v>0</v>
      </c>
      <c r="J56" s="73">
        <v>0</v>
      </c>
      <c r="K56" s="73">
        <v>0</v>
      </c>
      <c r="L56" s="73">
        <v>0</v>
      </c>
      <c r="M56" s="73">
        <v>20</v>
      </c>
    </row>
    <row r="57" spans="1:13" x14ac:dyDescent="0.25">
      <c r="A57" s="214"/>
      <c r="B57" s="215"/>
      <c r="C57" s="215"/>
      <c r="D57" s="216" t="s">
        <v>200</v>
      </c>
      <c r="E57" s="226">
        <v>637012</v>
      </c>
      <c r="F57" s="229" t="s">
        <v>55</v>
      </c>
      <c r="G57" s="57">
        <v>1000.66</v>
      </c>
      <c r="H57" s="73">
        <v>1166.31</v>
      </c>
      <c r="I57" s="73">
        <v>800</v>
      </c>
      <c r="J57" s="73">
        <v>800</v>
      </c>
      <c r="K57" s="73">
        <v>950</v>
      </c>
      <c r="L57" s="73">
        <v>900</v>
      </c>
      <c r="M57" s="73">
        <v>1000</v>
      </c>
    </row>
    <row r="58" spans="1:13" x14ac:dyDescent="0.25">
      <c r="A58" s="214"/>
      <c r="B58" s="215"/>
      <c r="C58" s="215"/>
      <c r="D58" s="216" t="s">
        <v>200</v>
      </c>
      <c r="E58" s="226">
        <v>637014</v>
      </c>
      <c r="F58" s="229" t="s">
        <v>56</v>
      </c>
      <c r="G58" s="57">
        <v>4206.93</v>
      </c>
      <c r="H58" s="73">
        <v>4761.51</v>
      </c>
      <c r="I58" s="73">
        <v>5848</v>
      </c>
      <c r="J58" s="73">
        <v>5848</v>
      </c>
      <c r="K58" s="73">
        <v>6100</v>
      </c>
      <c r="L58" s="73">
        <v>5000</v>
      </c>
      <c r="M58" s="73">
        <v>4500</v>
      </c>
    </row>
    <row r="59" spans="1:13" x14ac:dyDescent="0.25">
      <c r="A59" s="214"/>
      <c r="B59" s="215"/>
      <c r="C59" s="215"/>
      <c r="D59" s="216" t="s">
        <v>200</v>
      </c>
      <c r="E59" s="127">
        <v>637015</v>
      </c>
      <c r="F59" s="155" t="s">
        <v>57</v>
      </c>
      <c r="G59" s="57">
        <v>2050.79</v>
      </c>
      <c r="H59" s="49">
        <v>2000.79</v>
      </c>
      <c r="I59" s="49">
        <v>2120</v>
      </c>
      <c r="J59" s="49">
        <v>2120</v>
      </c>
      <c r="K59" s="73">
        <v>1950</v>
      </c>
      <c r="L59" s="73">
        <v>2000</v>
      </c>
      <c r="M59" s="73">
        <v>1950</v>
      </c>
    </row>
    <row r="60" spans="1:13" x14ac:dyDescent="0.25">
      <c r="A60" s="214"/>
      <c r="B60" s="215"/>
      <c r="C60" s="215"/>
      <c r="D60" s="216" t="s">
        <v>200</v>
      </c>
      <c r="E60" s="127">
        <v>637016</v>
      </c>
      <c r="F60" s="155" t="s">
        <v>389</v>
      </c>
      <c r="G60" s="57">
        <v>0</v>
      </c>
      <c r="H60" s="73">
        <v>0</v>
      </c>
      <c r="I60" s="118">
        <v>746.11</v>
      </c>
      <c r="J60" s="118">
        <v>746.11</v>
      </c>
      <c r="K60" s="73">
        <v>900</v>
      </c>
      <c r="L60" s="73">
        <v>700</v>
      </c>
      <c r="M60" s="73">
        <v>690</v>
      </c>
    </row>
    <row r="61" spans="1:13" x14ac:dyDescent="0.25">
      <c r="A61" s="214"/>
      <c r="B61" s="215"/>
      <c r="C61" s="215"/>
      <c r="D61" s="216" t="s">
        <v>200</v>
      </c>
      <c r="E61" s="226">
        <v>637017</v>
      </c>
      <c r="F61" s="229" t="s">
        <v>59</v>
      </c>
      <c r="G61" s="57">
        <v>184.66</v>
      </c>
      <c r="H61" s="73">
        <v>204.1</v>
      </c>
      <c r="I61" s="73">
        <v>212</v>
      </c>
      <c r="J61" s="73">
        <v>212</v>
      </c>
      <c r="K61" s="73">
        <v>214.8</v>
      </c>
      <c r="L61" s="73">
        <v>200</v>
      </c>
      <c r="M61" s="73">
        <v>180</v>
      </c>
    </row>
    <row r="62" spans="1:13" ht="26.25" x14ac:dyDescent="0.25">
      <c r="A62" s="214"/>
      <c r="B62" s="215"/>
      <c r="C62" s="215"/>
      <c r="D62" s="216" t="s">
        <v>200</v>
      </c>
      <c r="E62" s="226">
        <v>637026</v>
      </c>
      <c r="F62" s="229" t="s">
        <v>60</v>
      </c>
      <c r="G62" s="57">
        <v>5078.7700000000004</v>
      </c>
      <c r="H62" s="73">
        <v>4305.3999999999996</v>
      </c>
      <c r="I62" s="73">
        <v>4500</v>
      </c>
      <c r="J62" s="73">
        <v>4500</v>
      </c>
      <c r="K62" s="73">
        <v>4500</v>
      </c>
      <c r="L62" s="73">
        <v>4600</v>
      </c>
      <c r="M62" s="73">
        <v>4700</v>
      </c>
    </row>
    <row r="63" spans="1:13" ht="39" x14ac:dyDescent="0.25">
      <c r="A63" s="214"/>
      <c r="B63" s="215"/>
      <c r="C63" s="215"/>
      <c r="D63" s="216" t="s">
        <v>200</v>
      </c>
      <c r="E63" s="226">
        <v>637027</v>
      </c>
      <c r="F63" s="229" t="s">
        <v>61</v>
      </c>
      <c r="G63" s="57">
        <v>7414.38</v>
      </c>
      <c r="H63" s="73">
        <v>7898.12</v>
      </c>
      <c r="I63" s="73">
        <v>7500</v>
      </c>
      <c r="J63" s="73">
        <v>7500</v>
      </c>
      <c r="K63" s="73">
        <v>8500</v>
      </c>
      <c r="L63" s="73">
        <v>8000</v>
      </c>
      <c r="M63" s="73">
        <v>7800</v>
      </c>
    </row>
    <row r="64" spans="1:13" x14ac:dyDescent="0.25">
      <c r="A64" s="214"/>
      <c r="B64" s="215"/>
      <c r="C64" s="215"/>
      <c r="D64" s="216" t="s">
        <v>200</v>
      </c>
      <c r="E64" s="93">
        <v>637037</v>
      </c>
      <c r="F64" s="130" t="s">
        <v>356</v>
      </c>
      <c r="G64" s="57">
        <v>49</v>
      </c>
      <c r="H64" s="725">
        <v>0</v>
      </c>
      <c r="I64" s="725">
        <v>1150</v>
      </c>
      <c r="J64" s="725">
        <v>1150</v>
      </c>
      <c r="K64" s="725">
        <v>0</v>
      </c>
      <c r="L64" s="725">
        <v>0</v>
      </c>
      <c r="M64" s="725">
        <v>0</v>
      </c>
    </row>
    <row r="65" spans="1:13" x14ac:dyDescent="0.25">
      <c r="A65" s="214"/>
      <c r="B65" s="215"/>
      <c r="C65" s="215"/>
      <c r="D65" s="216" t="s">
        <v>200</v>
      </c>
      <c r="E65" s="145">
        <v>642</v>
      </c>
      <c r="F65" s="157" t="s">
        <v>62</v>
      </c>
      <c r="G65" s="48">
        <f>SUM(G66:G67)</f>
        <v>5812.59</v>
      </c>
      <c r="H65" s="48">
        <f>SUM(H66:H67)</f>
        <v>5618.23</v>
      </c>
      <c r="I65" s="48">
        <v>500</v>
      </c>
      <c r="J65" s="48">
        <v>500</v>
      </c>
      <c r="K65" s="48">
        <f>K67</f>
        <v>500</v>
      </c>
      <c r="L65" s="48">
        <f t="shared" ref="L65" si="11">SUM(L66:L67)</f>
        <v>480</v>
      </c>
      <c r="M65" s="48">
        <f t="shared" ref="M65" si="12">SUM(M66:M67)</f>
        <v>480</v>
      </c>
    </row>
    <row r="66" spans="1:13" ht="18.75" customHeight="1" x14ac:dyDescent="0.25">
      <c r="A66" s="214"/>
      <c r="B66" s="215"/>
      <c r="C66" s="215"/>
      <c r="D66" s="216" t="s">
        <v>200</v>
      </c>
      <c r="E66" s="230">
        <v>642012</v>
      </c>
      <c r="F66" s="219" t="s">
        <v>449</v>
      </c>
      <c r="G66" s="57">
        <v>5337.5</v>
      </c>
      <c r="H66" s="52">
        <v>5618.23</v>
      </c>
      <c r="I66" s="52">
        <v>0</v>
      </c>
      <c r="J66" s="52">
        <v>0</v>
      </c>
      <c r="K66" s="52">
        <v>0</v>
      </c>
      <c r="L66" s="52"/>
      <c r="M66" s="52">
        <v>0</v>
      </c>
    </row>
    <row r="67" spans="1:13" ht="20.25" customHeight="1" x14ac:dyDescent="0.25">
      <c r="A67" s="214"/>
      <c r="B67" s="215"/>
      <c r="C67" s="215"/>
      <c r="D67" s="216" t="s">
        <v>200</v>
      </c>
      <c r="E67" s="230">
        <v>642015</v>
      </c>
      <c r="F67" s="219" t="s">
        <v>450</v>
      </c>
      <c r="G67" s="57">
        <v>475.09</v>
      </c>
      <c r="H67" s="52">
        <v>0</v>
      </c>
      <c r="I67" s="52">
        <v>500</v>
      </c>
      <c r="J67" s="52">
        <v>500</v>
      </c>
      <c r="K67" s="52">
        <v>500</v>
      </c>
      <c r="L67" s="52">
        <v>480</v>
      </c>
      <c r="M67" s="52">
        <v>480</v>
      </c>
    </row>
    <row r="68" spans="1:13" ht="14.25" customHeight="1" x14ac:dyDescent="0.25">
      <c r="A68" s="231"/>
      <c r="B68" s="232"/>
      <c r="C68" s="232"/>
      <c r="D68" s="233" t="s">
        <v>207</v>
      </c>
      <c r="E68" s="233"/>
      <c r="F68" s="233"/>
      <c r="G68" s="234">
        <f>SUM(G69:G71)</f>
        <v>640</v>
      </c>
      <c r="H68" s="234">
        <f t="shared" ref="H68:I68" si="13">SUM(H69:H71)</f>
        <v>1117.44</v>
      </c>
      <c r="I68" s="234">
        <f t="shared" si="13"/>
        <v>0</v>
      </c>
      <c r="J68" s="234">
        <f t="shared" ref="J68" si="14">SUM(J69:J71)</f>
        <v>0</v>
      </c>
      <c r="K68" s="234">
        <f t="shared" ref="K68:L68" si="15">SUM(K69:K71)</f>
        <v>0</v>
      </c>
      <c r="L68" s="234">
        <f t="shared" si="15"/>
        <v>0</v>
      </c>
      <c r="M68" s="234">
        <f t="shared" ref="M68" si="16">SUM(M69:M71)</f>
        <v>0</v>
      </c>
    </row>
    <row r="69" spans="1:13" ht="25.5" customHeight="1" x14ac:dyDescent="0.25">
      <c r="A69" s="214"/>
      <c r="B69" s="215"/>
      <c r="C69" s="215"/>
      <c r="D69" s="75" t="s">
        <v>208</v>
      </c>
      <c r="E69" s="235">
        <v>610</v>
      </c>
      <c r="F69" s="218" t="s">
        <v>3</v>
      </c>
      <c r="G69" s="81">
        <v>0</v>
      </c>
      <c r="H69" s="81">
        <v>0</v>
      </c>
      <c r="I69" s="81">
        <v>0</v>
      </c>
      <c r="J69" s="81">
        <v>0</v>
      </c>
      <c r="K69" s="81">
        <v>0</v>
      </c>
      <c r="L69" s="81">
        <v>0</v>
      </c>
      <c r="M69" s="81">
        <v>0</v>
      </c>
    </row>
    <row r="70" spans="1:13" ht="14.25" customHeight="1" x14ac:dyDescent="0.25">
      <c r="A70" s="214"/>
      <c r="B70" s="215"/>
      <c r="C70" s="215"/>
      <c r="D70" s="75" t="s">
        <v>208</v>
      </c>
      <c r="E70" s="236">
        <v>620</v>
      </c>
      <c r="F70" s="218" t="s">
        <v>8</v>
      </c>
      <c r="G70" s="81">
        <v>60</v>
      </c>
      <c r="H70" s="81">
        <v>0</v>
      </c>
      <c r="I70" s="81">
        <v>0</v>
      </c>
      <c r="J70" s="81">
        <v>0</v>
      </c>
      <c r="K70" s="81">
        <v>0</v>
      </c>
      <c r="L70" s="81">
        <v>0</v>
      </c>
      <c r="M70" s="81">
        <v>0</v>
      </c>
    </row>
    <row r="71" spans="1:13" ht="14.25" customHeight="1" x14ac:dyDescent="0.25">
      <c r="A71" s="214"/>
      <c r="B71" s="215"/>
      <c r="C71" s="215"/>
      <c r="D71" s="75" t="s">
        <v>208</v>
      </c>
      <c r="E71" s="237">
        <v>630</v>
      </c>
      <c r="F71" s="101" t="s">
        <v>19</v>
      </c>
      <c r="G71" s="81">
        <f>SUM(G72:G76)</f>
        <v>580</v>
      </c>
      <c r="H71" s="81">
        <f>SUM(H72:H76)</f>
        <v>1117.44</v>
      </c>
      <c r="I71" s="81">
        <f>SUM(I72:I76)</f>
        <v>0</v>
      </c>
      <c r="J71" s="81">
        <f>SUM(J72:J76)</f>
        <v>0</v>
      </c>
      <c r="K71" s="81">
        <v>0</v>
      </c>
      <c r="L71" s="81">
        <f t="shared" ref="L71" si="17">SUM(L72:L76)</f>
        <v>0</v>
      </c>
      <c r="M71" s="81">
        <f t="shared" ref="M71" si="18">SUM(M72:M76)</f>
        <v>0</v>
      </c>
    </row>
    <row r="72" spans="1:13" ht="14.25" customHeight="1" x14ac:dyDescent="0.25">
      <c r="A72" s="214"/>
      <c r="B72" s="215"/>
      <c r="C72" s="215"/>
      <c r="D72" s="75" t="s">
        <v>208</v>
      </c>
      <c r="E72" s="238">
        <v>631</v>
      </c>
      <c r="F72" s="110" t="s">
        <v>21</v>
      </c>
      <c r="G72" s="49"/>
      <c r="H72" s="73">
        <v>0</v>
      </c>
      <c r="I72" s="73">
        <v>0</v>
      </c>
      <c r="J72" s="73">
        <v>0</v>
      </c>
      <c r="K72" s="73">
        <v>0</v>
      </c>
      <c r="L72" s="73">
        <v>0</v>
      </c>
      <c r="M72" s="73">
        <v>0</v>
      </c>
    </row>
    <row r="73" spans="1:13" ht="14.25" customHeight="1" x14ac:dyDescent="0.25">
      <c r="A73" s="214"/>
      <c r="B73" s="215"/>
      <c r="C73" s="215"/>
      <c r="D73" s="75" t="s">
        <v>208</v>
      </c>
      <c r="E73" s="238">
        <v>632</v>
      </c>
      <c r="F73" s="110" t="s">
        <v>67</v>
      </c>
      <c r="G73" s="84">
        <v>5</v>
      </c>
      <c r="H73" s="49">
        <v>25.4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4.25" customHeight="1" x14ac:dyDescent="0.25">
      <c r="A74" s="214"/>
      <c r="B74" s="215"/>
      <c r="C74" s="215"/>
      <c r="D74" s="75" t="s">
        <v>208</v>
      </c>
      <c r="E74" s="239">
        <v>633</v>
      </c>
      <c r="F74" s="220" t="s">
        <v>68</v>
      </c>
      <c r="G74" s="84">
        <v>20</v>
      </c>
      <c r="H74" s="49">
        <v>48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</row>
    <row r="75" spans="1:13" ht="14.25" customHeight="1" x14ac:dyDescent="0.25">
      <c r="A75" s="214"/>
      <c r="B75" s="215"/>
      <c r="C75" s="215"/>
      <c r="D75" s="75" t="s">
        <v>208</v>
      </c>
      <c r="E75" s="155">
        <v>634</v>
      </c>
      <c r="F75" s="240" t="s">
        <v>209</v>
      </c>
      <c r="G75" s="49">
        <v>10</v>
      </c>
      <c r="H75" s="49">
        <v>20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</row>
    <row r="76" spans="1:13" ht="14.25" customHeight="1" x14ac:dyDescent="0.25">
      <c r="A76" s="214"/>
      <c r="B76" s="215"/>
      <c r="C76" s="215"/>
      <c r="D76" s="75" t="s">
        <v>208</v>
      </c>
      <c r="E76" s="239">
        <v>637</v>
      </c>
      <c r="F76" s="220" t="s">
        <v>49</v>
      </c>
      <c r="G76" s="84">
        <v>545</v>
      </c>
      <c r="H76" s="49">
        <v>1024.04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</row>
    <row r="77" spans="1:13" x14ac:dyDescent="0.25">
      <c r="A77" s="231"/>
      <c r="B77" s="232"/>
      <c r="C77" s="232"/>
      <c r="D77" s="233" t="s">
        <v>71</v>
      </c>
      <c r="E77" s="233"/>
      <c r="F77" s="233"/>
      <c r="G77" s="234">
        <f>SUM(G78)</f>
        <v>67.2</v>
      </c>
      <c r="H77" s="473">
        <v>75.69</v>
      </c>
      <c r="I77" s="473">
        <f t="shared" ref="I77:J77" si="19">SUM(I78)</f>
        <v>81</v>
      </c>
      <c r="J77" s="473">
        <f t="shared" si="19"/>
        <v>81</v>
      </c>
      <c r="K77" s="473">
        <f t="shared" ref="K77:M77" si="20">SUM(K78)</f>
        <v>81</v>
      </c>
      <c r="L77" s="473">
        <f t="shared" si="20"/>
        <v>81</v>
      </c>
      <c r="M77" s="473">
        <f t="shared" si="20"/>
        <v>81</v>
      </c>
    </row>
    <row r="78" spans="1:13" x14ac:dyDescent="0.25">
      <c r="A78" s="214"/>
      <c r="B78" s="215"/>
      <c r="C78" s="215"/>
      <c r="D78" s="241" t="s">
        <v>210</v>
      </c>
      <c r="E78" s="242">
        <v>637</v>
      </c>
      <c r="F78" s="243" t="s">
        <v>49</v>
      </c>
      <c r="G78" s="49">
        <v>67.2</v>
      </c>
      <c r="H78" s="49">
        <v>75.69</v>
      </c>
      <c r="I78" s="49">
        <v>81</v>
      </c>
      <c r="J78" s="49">
        <v>81</v>
      </c>
      <c r="K78" s="73">
        <v>81</v>
      </c>
      <c r="L78" s="73">
        <v>81</v>
      </c>
      <c r="M78" s="73">
        <v>81</v>
      </c>
    </row>
    <row r="79" spans="1:13" x14ac:dyDescent="0.25">
      <c r="A79" s="231"/>
      <c r="B79" s="232"/>
      <c r="C79" s="232"/>
      <c r="D79" s="244" t="s">
        <v>72</v>
      </c>
      <c r="E79" s="245"/>
      <c r="F79" s="246"/>
      <c r="G79" s="247">
        <f>SUM(G80+G84)</f>
        <v>2300</v>
      </c>
      <c r="H79" s="474">
        <f>H80+H85</f>
        <v>7000</v>
      </c>
      <c r="I79" s="474">
        <f>I80+I85</f>
        <v>5000</v>
      </c>
      <c r="J79" s="474">
        <f>J80+J85</f>
        <v>5000</v>
      </c>
      <c r="K79" s="474">
        <f t="shared" ref="K79:L79" si="21">K80+K85</f>
        <v>5375.49</v>
      </c>
      <c r="L79" s="474">
        <f t="shared" si="21"/>
        <v>5000</v>
      </c>
      <c r="M79" s="474">
        <f t="shared" ref="M79" si="22">M80+M85</f>
        <v>5200</v>
      </c>
    </row>
    <row r="80" spans="1:13" x14ac:dyDescent="0.25">
      <c r="A80" s="214"/>
      <c r="B80" s="215"/>
      <c r="C80" s="215"/>
      <c r="D80" s="108" t="s">
        <v>211</v>
      </c>
      <c r="E80" s="70">
        <v>630</v>
      </c>
      <c r="F80" s="224" t="s">
        <v>19</v>
      </c>
      <c r="G80" s="87">
        <f>SUM(G81:G83)</f>
        <v>319.5</v>
      </c>
      <c r="H80" s="87">
        <v>2000</v>
      </c>
      <c r="I80" s="87">
        <f>SUM(I81:I84)</f>
        <v>3000</v>
      </c>
      <c r="J80" s="87">
        <f>SUM(J81:J84)</f>
        <v>3000</v>
      </c>
      <c r="K80" s="87">
        <f t="shared" ref="K80:L80" si="23">SUM(K81:K84)</f>
        <v>2875.49</v>
      </c>
      <c r="L80" s="87">
        <f t="shared" si="23"/>
        <v>2500</v>
      </c>
      <c r="M80" s="87">
        <f t="shared" ref="M80" si="24">SUM(M81:M84)</f>
        <v>2600</v>
      </c>
    </row>
    <row r="81" spans="1:13" x14ac:dyDescent="0.25">
      <c r="A81" s="214"/>
      <c r="B81" s="215"/>
      <c r="C81" s="215"/>
      <c r="D81" s="108" t="s">
        <v>211</v>
      </c>
      <c r="E81" s="112">
        <v>633</v>
      </c>
      <c r="F81" s="220" t="s">
        <v>68</v>
      </c>
      <c r="G81" s="84">
        <v>90</v>
      </c>
      <c r="H81" s="49">
        <v>2000</v>
      </c>
      <c r="I81" s="49">
        <v>2875.49</v>
      </c>
      <c r="J81" s="49">
        <v>2875.49</v>
      </c>
      <c r="K81" s="49">
        <v>2875.49</v>
      </c>
      <c r="L81" s="49">
        <v>2500</v>
      </c>
      <c r="M81" s="49">
        <v>2600</v>
      </c>
    </row>
    <row r="82" spans="1:13" x14ac:dyDescent="0.25">
      <c r="A82" s="214"/>
      <c r="B82" s="215"/>
      <c r="C82" s="215"/>
      <c r="D82" s="108" t="s">
        <v>211</v>
      </c>
      <c r="E82" s="112">
        <v>634</v>
      </c>
      <c r="F82" s="110" t="s">
        <v>35</v>
      </c>
      <c r="G82" s="84">
        <v>229.5</v>
      </c>
      <c r="H82" s="73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x14ac:dyDescent="0.25">
      <c r="A83" s="214"/>
      <c r="B83" s="215"/>
      <c r="C83" s="215"/>
      <c r="D83" s="108" t="s">
        <v>211</v>
      </c>
      <c r="E83" s="109">
        <v>635</v>
      </c>
      <c r="F83" s="74" t="s">
        <v>73</v>
      </c>
      <c r="G83" s="84">
        <v>0</v>
      </c>
      <c r="H83" s="84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</row>
    <row r="84" spans="1:13" x14ac:dyDescent="0.25">
      <c r="A84" s="214"/>
      <c r="B84" s="215"/>
      <c r="C84" s="215"/>
      <c r="D84" s="108" t="s">
        <v>211</v>
      </c>
      <c r="E84" s="109">
        <v>637</v>
      </c>
      <c r="F84" s="74" t="s">
        <v>49</v>
      </c>
      <c r="G84" s="84">
        <v>1980.5</v>
      </c>
      <c r="H84" s="84">
        <v>0</v>
      </c>
      <c r="I84" s="49">
        <v>124.51</v>
      </c>
      <c r="J84" s="49">
        <v>124.51</v>
      </c>
      <c r="K84" s="49">
        <v>0</v>
      </c>
      <c r="L84" s="49">
        <v>0</v>
      </c>
      <c r="M84" s="49">
        <v>0</v>
      </c>
    </row>
    <row r="85" spans="1:13" x14ac:dyDescent="0.25">
      <c r="A85" s="214"/>
      <c r="B85" s="215"/>
      <c r="C85" s="215"/>
      <c r="D85" s="108" t="s">
        <v>211</v>
      </c>
      <c r="E85" s="148">
        <v>642</v>
      </c>
      <c r="F85" s="101" t="s">
        <v>173</v>
      </c>
      <c r="H85" s="459">
        <v>5000</v>
      </c>
      <c r="I85" s="459">
        <v>2000</v>
      </c>
      <c r="J85" s="459">
        <v>2000</v>
      </c>
      <c r="K85" s="459">
        <v>2500</v>
      </c>
      <c r="L85" s="459">
        <v>2500</v>
      </c>
      <c r="M85" s="459">
        <v>2600</v>
      </c>
    </row>
    <row r="86" spans="1:13" x14ac:dyDescent="0.25">
      <c r="A86" s="231"/>
      <c r="B86" s="232"/>
      <c r="C86" s="232"/>
      <c r="D86" s="244" t="s">
        <v>87</v>
      </c>
      <c r="E86" s="248"/>
      <c r="F86" s="249"/>
      <c r="G86" s="247">
        <f>SUM(G87)</f>
        <v>925.39</v>
      </c>
      <c r="H86" s="474">
        <f>SUM(H87)</f>
        <v>530.45000000000005</v>
      </c>
      <c r="I86" s="474">
        <f>SUM(I87)</f>
        <v>800</v>
      </c>
      <c r="J86" s="474">
        <f>SUM(J87)</f>
        <v>800</v>
      </c>
      <c r="K86" s="474">
        <f t="shared" ref="K86:M86" si="25">SUM(K87)</f>
        <v>800</v>
      </c>
      <c r="L86" s="474">
        <f t="shared" si="25"/>
        <v>900</v>
      </c>
      <c r="M86" s="474">
        <f t="shared" si="25"/>
        <v>1100</v>
      </c>
    </row>
    <row r="87" spans="1:13" x14ac:dyDescent="0.25">
      <c r="A87" s="214"/>
      <c r="B87" s="215"/>
      <c r="C87" s="215"/>
      <c r="D87" s="74" t="s">
        <v>212</v>
      </c>
      <c r="E87" s="70">
        <v>630</v>
      </c>
      <c r="F87" s="101" t="s">
        <v>19</v>
      </c>
      <c r="G87" s="81">
        <f>SUM(G88:G89)</f>
        <v>925.39</v>
      </c>
      <c r="H87" s="81">
        <v>530.45000000000005</v>
      </c>
      <c r="I87" s="81">
        <f>SUM(I88:I89)</f>
        <v>800</v>
      </c>
      <c r="J87" s="81">
        <f>SUM(J88:J89)</f>
        <v>800</v>
      </c>
      <c r="K87" s="81">
        <f t="shared" ref="K87:L87" si="26">SUM(K88:K89)</f>
        <v>800</v>
      </c>
      <c r="L87" s="81">
        <f t="shared" si="26"/>
        <v>900</v>
      </c>
      <c r="M87" s="81">
        <f t="shared" ref="M87" si="27">SUM(M88:M89)</f>
        <v>1100</v>
      </c>
    </row>
    <row r="88" spans="1:13" ht="26.25" x14ac:dyDescent="0.25">
      <c r="A88" s="214"/>
      <c r="B88" s="215"/>
      <c r="C88" s="215"/>
      <c r="D88" s="74" t="s">
        <v>212</v>
      </c>
      <c r="E88" s="109">
        <v>632</v>
      </c>
      <c r="F88" s="220" t="s">
        <v>88</v>
      </c>
      <c r="G88" s="84">
        <v>925.39</v>
      </c>
      <c r="H88" s="73">
        <v>530.45000000000005</v>
      </c>
      <c r="I88" s="73">
        <v>800</v>
      </c>
      <c r="J88" s="73">
        <v>800</v>
      </c>
      <c r="K88" s="73">
        <v>800</v>
      </c>
      <c r="L88" s="73">
        <v>900</v>
      </c>
      <c r="M88" s="73">
        <v>1100</v>
      </c>
    </row>
    <row r="89" spans="1:13" x14ac:dyDescent="0.25">
      <c r="A89" s="214"/>
      <c r="B89" s="215"/>
      <c r="C89" s="215"/>
      <c r="D89" s="74" t="s">
        <v>212</v>
      </c>
      <c r="E89" s="127">
        <v>637</v>
      </c>
      <c r="F89" s="220" t="s">
        <v>49</v>
      </c>
      <c r="G89" s="84">
        <v>0</v>
      </c>
      <c r="H89" s="73">
        <v>0</v>
      </c>
      <c r="I89" s="73">
        <v>0</v>
      </c>
      <c r="J89" s="73">
        <v>0</v>
      </c>
      <c r="K89" s="73">
        <v>0</v>
      </c>
      <c r="L89" s="73">
        <v>0</v>
      </c>
      <c r="M89" s="73">
        <v>0</v>
      </c>
    </row>
    <row r="90" spans="1:13" ht="12.75" customHeight="1" x14ac:dyDescent="0.25">
      <c r="A90" s="250"/>
      <c r="B90" s="251">
        <v>2</v>
      </c>
      <c r="C90" s="876" t="s">
        <v>213</v>
      </c>
      <c r="D90" s="877"/>
      <c r="E90" s="877"/>
      <c r="F90" s="878"/>
      <c r="G90" s="380">
        <f>SUM(G91:G92)</f>
        <v>8041.44</v>
      </c>
      <c r="H90" s="213">
        <f t="shared" ref="H90" si="28">SUM(H91:H92)</f>
        <v>7534.8099999999995</v>
      </c>
      <c r="I90" s="213">
        <f t="shared" ref="I90:J90" si="29">SUM(I91:I92)</f>
        <v>7830.61</v>
      </c>
      <c r="J90" s="213">
        <f t="shared" si="29"/>
        <v>7830.61</v>
      </c>
      <c r="K90" s="213">
        <f t="shared" ref="K90:L90" si="30">SUM(K91:K92)</f>
        <v>8440</v>
      </c>
      <c r="L90" s="213">
        <f t="shared" si="30"/>
        <v>7930</v>
      </c>
      <c r="M90" s="213">
        <f t="shared" ref="M90" si="31">SUM(M91:M92)</f>
        <v>8120</v>
      </c>
    </row>
    <row r="91" spans="1:13" ht="41.25" customHeight="1" x14ac:dyDescent="0.25">
      <c r="A91" s="214"/>
      <c r="B91" s="215"/>
      <c r="C91" s="215"/>
      <c r="D91" s="216" t="s">
        <v>200</v>
      </c>
      <c r="E91" s="226">
        <v>642001</v>
      </c>
      <c r="F91" s="229" t="s">
        <v>390</v>
      </c>
      <c r="G91" s="84">
        <v>7110.83</v>
      </c>
      <c r="H91" s="49">
        <v>6591.82</v>
      </c>
      <c r="I91" s="49">
        <v>6900</v>
      </c>
      <c r="J91" s="49">
        <v>6900</v>
      </c>
      <c r="K91" s="49">
        <v>7500</v>
      </c>
      <c r="L91" s="49">
        <v>7000</v>
      </c>
      <c r="M91" s="49">
        <v>7200</v>
      </c>
    </row>
    <row r="92" spans="1:13" ht="15.75" customHeight="1" x14ac:dyDescent="0.25">
      <c r="A92" s="214"/>
      <c r="B92" s="215"/>
      <c r="C92" s="215"/>
      <c r="D92" s="216" t="s">
        <v>200</v>
      </c>
      <c r="E92" s="221">
        <v>642002</v>
      </c>
      <c r="F92" s="220" t="s">
        <v>63</v>
      </c>
      <c r="G92" s="84">
        <v>930.61</v>
      </c>
      <c r="H92" s="73">
        <v>942.99</v>
      </c>
      <c r="I92" s="73">
        <v>930.61</v>
      </c>
      <c r="J92" s="73">
        <v>930.61</v>
      </c>
      <c r="K92" s="73">
        <v>940</v>
      </c>
      <c r="L92" s="73">
        <v>930</v>
      </c>
      <c r="M92" s="73">
        <v>920</v>
      </c>
    </row>
    <row r="93" spans="1:13" x14ac:dyDescent="0.25">
      <c r="A93" s="250"/>
      <c r="B93" s="252">
        <v>3</v>
      </c>
      <c r="C93" s="879" t="s">
        <v>214</v>
      </c>
      <c r="D93" s="880"/>
      <c r="E93" s="880"/>
      <c r="F93" s="881"/>
      <c r="G93" s="669">
        <f t="shared" ref="G93:M93" si="32">SUM(G94)</f>
        <v>0</v>
      </c>
      <c r="H93" s="213">
        <f t="shared" si="32"/>
        <v>635</v>
      </c>
      <c r="I93" s="213">
        <f t="shared" ref="I93:J93" si="33">SUM(I94)</f>
        <v>100</v>
      </c>
      <c r="J93" s="213">
        <f t="shared" si="33"/>
        <v>100</v>
      </c>
      <c r="K93" s="213">
        <f t="shared" si="32"/>
        <v>100</v>
      </c>
      <c r="L93" s="213">
        <f t="shared" si="32"/>
        <v>100</v>
      </c>
      <c r="M93" s="213">
        <f t="shared" si="32"/>
        <v>200</v>
      </c>
    </row>
    <row r="94" spans="1:13" x14ac:dyDescent="0.25">
      <c r="A94" s="214"/>
      <c r="B94" s="215"/>
      <c r="C94" s="215"/>
      <c r="D94" s="216" t="s">
        <v>200</v>
      </c>
      <c r="E94" s="226">
        <v>637003</v>
      </c>
      <c r="F94" s="220" t="s">
        <v>52</v>
      </c>
      <c r="G94" s="75">
        <v>0</v>
      </c>
      <c r="H94" s="73">
        <v>635</v>
      </c>
      <c r="I94" s="73">
        <v>100</v>
      </c>
      <c r="J94" s="73">
        <v>100</v>
      </c>
      <c r="K94" s="73">
        <v>100</v>
      </c>
      <c r="L94" s="73">
        <v>100</v>
      </c>
      <c r="M94" s="73">
        <v>200</v>
      </c>
    </row>
    <row r="95" spans="1:13" ht="14.25" customHeight="1" x14ac:dyDescent="0.25"/>
    <row r="96" spans="1:13" s="4" customFormat="1" ht="12.75" x14ac:dyDescent="0.2">
      <c r="A96" s="882" t="s">
        <v>106</v>
      </c>
      <c r="B96" s="883"/>
      <c r="C96" s="883"/>
      <c r="D96" s="883"/>
      <c r="E96" s="883"/>
      <c r="F96" s="884"/>
      <c r="G96" s="193"/>
      <c r="H96" s="475"/>
      <c r="I96" s="475"/>
      <c r="J96" s="475"/>
      <c r="K96" s="475"/>
      <c r="L96" s="475"/>
      <c r="M96" s="475"/>
    </row>
    <row r="97" spans="1:13" s="4" customFormat="1" ht="63.75" x14ac:dyDescent="0.2">
      <c r="A97" s="253" t="s">
        <v>193</v>
      </c>
      <c r="B97" s="254" t="s">
        <v>194</v>
      </c>
      <c r="C97" s="255" t="s">
        <v>195</v>
      </c>
      <c r="D97" s="255" t="s">
        <v>196</v>
      </c>
      <c r="E97" s="255" t="s">
        <v>197</v>
      </c>
      <c r="F97" s="256" t="s">
        <v>198</v>
      </c>
      <c r="G97" s="452">
        <f t="shared" ref="G97:M97" si="34">SUM(G98:G103)</f>
        <v>20399.04</v>
      </c>
      <c r="H97" s="476">
        <f t="shared" si="34"/>
        <v>14478.720000000001</v>
      </c>
      <c r="I97" s="476">
        <f t="shared" si="34"/>
        <v>120696.4</v>
      </c>
      <c r="J97" s="476">
        <f t="shared" si="34"/>
        <v>120696.4</v>
      </c>
      <c r="K97" s="476">
        <f t="shared" si="34"/>
        <v>0</v>
      </c>
      <c r="L97" s="452">
        <f t="shared" si="34"/>
        <v>0</v>
      </c>
      <c r="M97" s="452">
        <f t="shared" si="34"/>
        <v>0</v>
      </c>
    </row>
    <row r="98" spans="1:13" s="4" customFormat="1" ht="12.75" x14ac:dyDescent="0.2">
      <c r="A98" s="258"/>
      <c r="B98" s="259"/>
      <c r="C98" s="259"/>
      <c r="D98" s="260" t="s">
        <v>215</v>
      </c>
      <c r="E98" s="261">
        <v>711</v>
      </c>
      <c r="F98" s="262" t="s">
        <v>177</v>
      </c>
      <c r="G98" s="54">
        <v>2662</v>
      </c>
      <c r="H98" s="54">
        <v>0</v>
      </c>
      <c r="I98" s="54">
        <v>105002</v>
      </c>
      <c r="J98" s="54">
        <v>105002</v>
      </c>
      <c r="K98" s="475"/>
      <c r="L98" s="475"/>
      <c r="M98" s="475"/>
    </row>
    <row r="99" spans="1:13" s="4" customFormat="1" ht="12.75" x14ac:dyDescent="0.2">
      <c r="A99" s="259"/>
      <c r="B99" s="263"/>
      <c r="C99" s="264"/>
      <c r="D99" s="265" t="s">
        <v>215</v>
      </c>
      <c r="E99" s="266">
        <v>713002</v>
      </c>
      <c r="F99" s="262" t="s">
        <v>107</v>
      </c>
      <c r="G99" s="54">
        <v>529</v>
      </c>
      <c r="H99" s="475"/>
      <c r="I99" s="54"/>
      <c r="J99" s="54"/>
      <c r="K99" s="54"/>
      <c r="L99" s="475"/>
      <c r="M99" s="475"/>
    </row>
    <row r="100" spans="1:13" s="4" customFormat="1" ht="12.75" x14ac:dyDescent="0.2">
      <c r="A100" s="259"/>
      <c r="B100" s="263"/>
      <c r="C100" s="264"/>
      <c r="D100" s="265" t="s">
        <v>215</v>
      </c>
      <c r="E100" s="266">
        <v>713004</v>
      </c>
      <c r="F100" s="262" t="s">
        <v>425</v>
      </c>
      <c r="G100" s="54"/>
      <c r="H100" s="475"/>
      <c r="I100" s="54">
        <v>9000</v>
      </c>
      <c r="J100" s="54">
        <v>9000</v>
      </c>
      <c r="K100" s="54"/>
      <c r="L100" s="475"/>
      <c r="M100" s="475"/>
    </row>
    <row r="101" spans="1:13" x14ac:dyDescent="0.25">
      <c r="A101" s="259"/>
      <c r="B101" s="267"/>
      <c r="C101" s="267"/>
      <c r="D101" s="265" t="s">
        <v>215</v>
      </c>
      <c r="E101" s="266">
        <v>713004</v>
      </c>
      <c r="F101" s="193" t="s">
        <v>108</v>
      </c>
      <c r="G101" s="54">
        <v>870</v>
      </c>
      <c r="H101" s="54">
        <v>409.9</v>
      </c>
      <c r="I101" s="54">
        <v>2694.4</v>
      </c>
      <c r="J101" s="54">
        <v>2694.4</v>
      </c>
      <c r="K101" s="408"/>
      <c r="L101" s="408"/>
      <c r="M101" s="408"/>
    </row>
    <row r="102" spans="1:13" ht="26.25" x14ac:dyDescent="0.25">
      <c r="A102" s="259"/>
      <c r="B102" s="267"/>
      <c r="C102" s="268"/>
      <c r="D102" s="265" t="s">
        <v>215</v>
      </c>
      <c r="E102" s="261">
        <v>716</v>
      </c>
      <c r="F102" s="262" t="s">
        <v>109</v>
      </c>
      <c r="G102" s="54">
        <v>12565</v>
      </c>
      <c r="H102" s="54">
        <v>1043.9000000000001</v>
      </c>
      <c r="I102" s="54">
        <v>4000</v>
      </c>
      <c r="J102" s="54">
        <v>4000</v>
      </c>
      <c r="K102" s="408"/>
      <c r="L102" s="408"/>
      <c r="M102" s="408"/>
    </row>
    <row r="103" spans="1:13" ht="26.25" x14ac:dyDescent="0.25">
      <c r="A103" s="259"/>
      <c r="B103" s="267"/>
      <c r="C103" s="267"/>
      <c r="D103" s="265" t="s">
        <v>215</v>
      </c>
      <c r="E103" s="261">
        <v>717</v>
      </c>
      <c r="F103" s="269" t="s">
        <v>216</v>
      </c>
      <c r="G103" s="54">
        <v>3773.04</v>
      </c>
      <c r="H103" s="54">
        <v>13024.92</v>
      </c>
      <c r="I103" s="54"/>
      <c r="J103" s="54"/>
      <c r="K103" s="408"/>
      <c r="L103" s="408"/>
      <c r="M103" s="408"/>
    </row>
    <row r="104" spans="1:13" x14ac:dyDescent="0.25">
      <c r="G104" s="48"/>
      <c r="H104" s="680"/>
      <c r="I104" s="680"/>
      <c r="J104" s="680"/>
    </row>
    <row r="105" spans="1:13" ht="15.75" x14ac:dyDescent="0.25">
      <c r="A105" s="272" t="s">
        <v>217</v>
      </c>
      <c r="B105" s="273"/>
      <c r="C105" s="273"/>
      <c r="D105" s="273"/>
      <c r="E105" s="273"/>
      <c r="F105" s="274"/>
      <c r="G105" s="213">
        <f t="shared" ref="G105:M105" si="35">G8+G97</f>
        <v>273733.11000000004</v>
      </c>
      <c r="H105" s="213">
        <f t="shared" si="35"/>
        <v>268926.09000000003</v>
      </c>
      <c r="I105" s="213">
        <f t="shared" si="35"/>
        <v>381295.08999999997</v>
      </c>
      <c r="J105" s="213">
        <f t="shared" si="35"/>
        <v>381295.08999999997</v>
      </c>
      <c r="K105" s="213">
        <f t="shared" si="35"/>
        <v>255764.28999999998</v>
      </c>
      <c r="L105" s="213">
        <f t="shared" si="35"/>
        <v>251551</v>
      </c>
      <c r="M105" s="213">
        <f t="shared" si="35"/>
        <v>252093</v>
      </c>
    </row>
  </sheetData>
  <mergeCells count="5">
    <mergeCell ref="A6:F6"/>
    <mergeCell ref="C9:F9"/>
    <mergeCell ref="C90:F90"/>
    <mergeCell ref="C93:F93"/>
    <mergeCell ref="A96:F96"/>
  </mergeCells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2"/>
  <sheetViews>
    <sheetView tabSelected="1" topLeftCell="A16" workbookViewId="0">
      <selection activeCell="N22" sqref="N22"/>
    </sheetView>
  </sheetViews>
  <sheetFormatPr defaultRowHeight="15" x14ac:dyDescent="0.25"/>
  <cols>
    <col min="1" max="1" width="1.140625" customWidth="1"/>
    <col min="2" max="2" width="4.140625" customWidth="1"/>
    <col min="3" max="3" width="5.5703125" customWidth="1"/>
    <col min="4" max="4" width="5.7109375" customWidth="1"/>
    <col min="5" max="5" width="6.85546875" customWidth="1"/>
    <col min="6" max="6" width="7.85546875" customWidth="1"/>
    <col min="7" max="7" width="34.28515625" bestFit="1" customWidth="1"/>
    <col min="8" max="8" width="9.7109375" style="6" bestFit="1" customWidth="1"/>
    <col min="9" max="9" width="9.7109375" bestFit="1" customWidth="1"/>
    <col min="10" max="10" width="10.7109375" bestFit="1" customWidth="1"/>
    <col min="11" max="11" width="10.85546875" bestFit="1" customWidth="1"/>
    <col min="12" max="12" width="10.140625" customWidth="1"/>
    <col min="13" max="13" width="9.85546875" customWidth="1"/>
    <col min="14" max="14" width="9.140625" customWidth="1"/>
    <col min="254" max="254" width="1.140625" customWidth="1"/>
    <col min="255" max="255" width="4.140625" customWidth="1"/>
    <col min="256" max="256" width="5.5703125" customWidth="1"/>
    <col min="257" max="257" width="5.7109375" customWidth="1"/>
    <col min="258" max="258" width="6.85546875" customWidth="1"/>
    <col min="259" max="259" width="7.85546875" customWidth="1"/>
    <col min="260" max="260" width="27.5703125" customWidth="1"/>
    <col min="261" max="261" width="9.7109375" customWidth="1"/>
    <col min="262" max="262" width="0" hidden="1" customWidth="1"/>
    <col min="263" max="263" width="9.7109375" bestFit="1" customWidth="1"/>
    <col min="264" max="264" width="9.28515625" bestFit="1" customWidth="1"/>
    <col min="265" max="265" width="9.7109375" customWidth="1"/>
    <col min="266" max="266" width="9.7109375" bestFit="1" customWidth="1"/>
    <col min="510" max="510" width="1.140625" customWidth="1"/>
    <col min="511" max="511" width="4.140625" customWidth="1"/>
    <col min="512" max="512" width="5.5703125" customWidth="1"/>
    <col min="513" max="513" width="5.7109375" customWidth="1"/>
    <col min="514" max="514" width="6.85546875" customWidth="1"/>
    <col min="515" max="515" width="7.85546875" customWidth="1"/>
    <col min="516" max="516" width="27.5703125" customWidth="1"/>
    <col min="517" max="517" width="9.7109375" customWidth="1"/>
    <col min="518" max="518" width="0" hidden="1" customWidth="1"/>
    <col min="519" max="519" width="9.7109375" bestFit="1" customWidth="1"/>
    <col min="520" max="520" width="9.28515625" bestFit="1" customWidth="1"/>
    <col min="521" max="521" width="9.7109375" customWidth="1"/>
    <col min="522" max="522" width="9.7109375" bestFit="1" customWidth="1"/>
    <col min="766" max="766" width="1.140625" customWidth="1"/>
    <col min="767" max="767" width="4.140625" customWidth="1"/>
    <col min="768" max="768" width="5.5703125" customWidth="1"/>
    <col min="769" max="769" width="5.7109375" customWidth="1"/>
    <col min="770" max="770" width="6.85546875" customWidth="1"/>
    <col min="771" max="771" width="7.85546875" customWidth="1"/>
    <col min="772" max="772" width="27.5703125" customWidth="1"/>
    <col min="773" max="773" width="9.7109375" customWidth="1"/>
    <col min="774" max="774" width="0" hidden="1" customWidth="1"/>
    <col min="775" max="775" width="9.7109375" bestFit="1" customWidth="1"/>
    <col min="776" max="776" width="9.28515625" bestFit="1" customWidth="1"/>
    <col min="777" max="777" width="9.7109375" customWidth="1"/>
    <col min="778" max="778" width="9.7109375" bestFit="1" customWidth="1"/>
    <col min="1022" max="1022" width="1.140625" customWidth="1"/>
    <col min="1023" max="1023" width="4.140625" customWidth="1"/>
    <col min="1024" max="1024" width="5.5703125" customWidth="1"/>
    <col min="1025" max="1025" width="5.7109375" customWidth="1"/>
    <col min="1026" max="1026" width="6.85546875" customWidth="1"/>
    <col min="1027" max="1027" width="7.85546875" customWidth="1"/>
    <col min="1028" max="1028" width="27.5703125" customWidth="1"/>
    <col min="1029" max="1029" width="9.7109375" customWidth="1"/>
    <col min="1030" max="1030" width="0" hidden="1" customWidth="1"/>
    <col min="1031" max="1031" width="9.7109375" bestFit="1" customWidth="1"/>
    <col min="1032" max="1032" width="9.28515625" bestFit="1" customWidth="1"/>
    <col min="1033" max="1033" width="9.7109375" customWidth="1"/>
    <col min="1034" max="1034" width="9.7109375" bestFit="1" customWidth="1"/>
    <col min="1278" max="1278" width="1.140625" customWidth="1"/>
    <col min="1279" max="1279" width="4.140625" customWidth="1"/>
    <col min="1280" max="1280" width="5.5703125" customWidth="1"/>
    <col min="1281" max="1281" width="5.7109375" customWidth="1"/>
    <col min="1282" max="1282" width="6.85546875" customWidth="1"/>
    <col min="1283" max="1283" width="7.85546875" customWidth="1"/>
    <col min="1284" max="1284" width="27.5703125" customWidth="1"/>
    <col min="1285" max="1285" width="9.7109375" customWidth="1"/>
    <col min="1286" max="1286" width="0" hidden="1" customWidth="1"/>
    <col min="1287" max="1287" width="9.7109375" bestFit="1" customWidth="1"/>
    <col min="1288" max="1288" width="9.28515625" bestFit="1" customWidth="1"/>
    <col min="1289" max="1289" width="9.7109375" customWidth="1"/>
    <col min="1290" max="1290" width="9.7109375" bestFit="1" customWidth="1"/>
    <col min="1534" max="1534" width="1.140625" customWidth="1"/>
    <col min="1535" max="1535" width="4.140625" customWidth="1"/>
    <col min="1536" max="1536" width="5.5703125" customWidth="1"/>
    <col min="1537" max="1537" width="5.7109375" customWidth="1"/>
    <col min="1538" max="1538" width="6.85546875" customWidth="1"/>
    <col min="1539" max="1539" width="7.85546875" customWidth="1"/>
    <col min="1540" max="1540" width="27.5703125" customWidth="1"/>
    <col min="1541" max="1541" width="9.7109375" customWidth="1"/>
    <col min="1542" max="1542" width="0" hidden="1" customWidth="1"/>
    <col min="1543" max="1543" width="9.7109375" bestFit="1" customWidth="1"/>
    <col min="1544" max="1544" width="9.28515625" bestFit="1" customWidth="1"/>
    <col min="1545" max="1545" width="9.7109375" customWidth="1"/>
    <col min="1546" max="1546" width="9.7109375" bestFit="1" customWidth="1"/>
    <col min="1790" max="1790" width="1.140625" customWidth="1"/>
    <col min="1791" max="1791" width="4.140625" customWidth="1"/>
    <col min="1792" max="1792" width="5.5703125" customWidth="1"/>
    <col min="1793" max="1793" width="5.7109375" customWidth="1"/>
    <col min="1794" max="1794" width="6.85546875" customWidth="1"/>
    <col min="1795" max="1795" width="7.85546875" customWidth="1"/>
    <col min="1796" max="1796" width="27.5703125" customWidth="1"/>
    <col min="1797" max="1797" width="9.7109375" customWidth="1"/>
    <col min="1798" max="1798" width="0" hidden="1" customWidth="1"/>
    <col min="1799" max="1799" width="9.7109375" bestFit="1" customWidth="1"/>
    <col min="1800" max="1800" width="9.28515625" bestFit="1" customWidth="1"/>
    <col min="1801" max="1801" width="9.7109375" customWidth="1"/>
    <col min="1802" max="1802" width="9.7109375" bestFit="1" customWidth="1"/>
    <col min="2046" max="2046" width="1.140625" customWidth="1"/>
    <col min="2047" max="2047" width="4.140625" customWidth="1"/>
    <col min="2048" max="2048" width="5.5703125" customWidth="1"/>
    <col min="2049" max="2049" width="5.7109375" customWidth="1"/>
    <col min="2050" max="2050" width="6.85546875" customWidth="1"/>
    <col min="2051" max="2051" width="7.85546875" customWidth="1"/>
    <col min="2052" max="2052" width="27.5703125" customWidth="1"/>
    <col min="2053" max="2053" width="9.7109375" customWidth="1"/>
    <col min="2054" max="2054" width="0" hidden="1" customWidth="1"/>
    <col min="2055" max="2055" width="9.7109375" bestFit="1" customWidth="1"/>
    <col min="2056" max="2056" width="9.28515625" bestFit="1" customWidth="1"/>
    <col min="2057" max="2057" width="9.7109375" customWidth="1"/>
    <col min="2058" max="2058" width="9.7109375" bestFit="1" customWidth="1"/>
    <col min="2302" max="2302" width="1.140625" customWidth="1"/>
    <col min="2303" max="2303" width="4.140625" customWidth="1"/>
    <col min="2304" max="2304" width="5.5703125" customWidth="1"/>
    <col min="2305" max="2305" width="5.7109375" customWidth="1"/>
    <col min="2306" max="2306" width="6.85546875" customWidth="1"/>
    <col min="2307" max="2307" width="7.85546875" customWidth="1"/>
    <col min="2308" max="2308" width="27.5703125" customWidth="1"/>
    <col min="2309" max="2309" width="9.7109375" customWidth="1"/>
    <col min="2310" max="2310" width="0" hidden="1" customWidth="1"/>
    <col min="2311" max="2311" width="9.7109375" bestFit="1" customWidth="1"/>
    <col min="2312" max="2312" width="9.28515625" bestFit="1" customWidth="1"/>
    <col min="2313" max="2313" width="9.7109375" customWidth="1"/>
    <col min="2314" max="2314" width="9.7109375" bestFit="1" customWidth="1"/>
    <col min="2558" max="2558" width="1.140625" customWidth="1"/>
    <col min="2559" max="2559" width="4.140625" customWidth="1"/>
    <col min="2560" max="2560" width="5.5703125" customWidth="1"/>
    <col min="2561" max="2561" width="5.7109375" customWidth="1"/>
    <col min="2562" max="2562" width="6.85546875" customWidth="1"/>
    <col min="2563" max="2563" width="7.85546875" customWidth="1"/>
    <col min="2564" max="2564" width="27.5703125" customWidth="1"/>
    <col min="2565" max="2565" width="9.7109375" customWidth="1"/>
    <col min="2566" max="2566" width="0" hidden="1" customWidth="1"/>
    <col min="2567" max="2567" width="9.7109375" bestFit="1" customWidth="1"/>
    <col min="2568" max="2568" width="9.28515625" bestFit="1" customWidth="1"/>
    <col min="2569" max="2569" width="9.7109375" customWidth="1"/>
    <col min="2570" max="2570" width="9.7109375" bestFit="1" customWidth="1"/>
    <col min="2814" max="2814" width="1.140625" customWidth="1"/>
    <col min="2815" max="2815" width="4.140625" customWidth="1"/>
    <col min="2816" max="2816" width="5.5703125" customWidth="1"/>
    <col min="2817" max="2817" width="5.7109375" customWidth="1"/>
    <col min="2818" max="2818" width="6.85546875" customWidth="1"/>
    <col min="2819" max="2819" width="7.85546875" customWidth="1"/>
    <col min="2820" max="2820" width="27.5703125" customWidth="1"/>
    <col min="2821" max="2821" width="9.7109375" customWidth="1"/>
    <col min="2822" max="2822" width="0" hidden="1" customWidth="1"/>
    <col min="2823" max="2823" width="9.7109375" bestFit="1" customWidth="1"/>
    <col min="2824" max="2824" width="9.28515625" bestFit="1" customWidth="1"/>
    <col min="2825" max="2825" width="9.7109375" customWidth="1"/>
    <col min="2826" max="2826" width="9.7109375" bestFit="1" customWidth="1"/>
    <col min="3070" max="3070" width="1.140625" customWidth="1"/>
    <col min="3071" max="3071" width="4.140625" customWidth="1"/>
    <col min="3072" max="3072" width="5.5703125" customWidth="1"/>
    <col min="3073" max="3073" width="5.7109375" customWidth="1"/>
    <col min="3074" max="3074" width="6.85546875" customWidth="1"/>
    <col min="3075" max="3075" width="7.85546875" customWidth="1"/>
    <col min="3076" max="3076" width="27.5703125" customWidth="1"/>
    <col min="3077" max="3077" width="9.7109375" customWidth="1"/>
    <col min="3078" max="3078" width="0" hidden="1" customWidth="1"/>
    <col min="3079" max="3079" width="9.7109375" bestFit="1" customWidth="1"/>
    <col min="3080" max="3080" width="9.28515625" bestFit="1" customWidth="1"/>
    <col min="3081" max="3081" width="9.7109375" customWidth="1"/>
    <col min="3082" max="3082" width="9.7109375" bestFit="1" customWidth="1"/>
    <col min="3326" max="3326" width="1.140625" customWidth="1"/>
    <col min="3327" max="3327" width="4.140625" customWidth="1"/>
    <col min="3328" max="3328" width="5.5703125" customWidth="1"/>
    <col min="3329" max="3329" width="5.7109375" customWidth="1"/>
    <col min="3330" max="3330" width="6.85546875" customWidth="1"/>
    <col min="3331" max="3331" width="7.85546875" customWidth="1"/>
    <col min="3332" max="3332" width="27.5703125" customWidth="1"/>
    <col min="3333" max="3333" width="9.7109375" customWidth="1"/>
    <col min="3334" max="3334" width="0" hidden="1" customWidth="1"/>
    <col min="3335" max="3335" width="9.7109375" bestFit="1" customWidth="1"/>
    <col min="3336" max="3336" width="9.28515625" bestFit="1" customWidth="1"/>
    <col min="3337" max="3337" width="9.7109375" customWidth="1"/>
    <col min="3338" max="3338" width="9.7109375" bestFit="1" customWidth="1"/>
    <col min="3582" max="3582" width="1.140625" customWidth="1"/>
    <col min="3583" max="3583" width="4.140625" customWidth="1"/>
    <col min="3584" max="3584" width="5.5703125" customWidth="1"/>
    <col min="3585" max="3585" width="5.7109375" customWidth="1"/>
    <col min="3586" max="3586" width="6.85546875" customWidth="1"/>
    <col min="3587" max="3587" width="7.85546875" customWidth="1"/>
    <col min="3588" max="3588" width="27.5703125" customWidth="1"/>
    <col min="3589" max="3589" width="9.7109375" customWidth="1"/>
    <col min="3590" max="3590" width="0" hidden="1" customWidth="1"/>
    <col min="3591" max="3591" width="9.7109375" bestFit="1" customWidth="1"/>
    <col min="3592" max="3592" width="9.28515625" bestFit="1" customWidth="1"/>
    <col min="3593" max="3593" width="9.7109375" customWidth="1"/>
    <col min="3594" max="3594" width="9.7109375" bestFit="1" customWidth="1"/>
    <col min="3838" max="3838" width="1.140625" customWidth="1"/>
    <col min="3839" max="3839" width="4.140625" customWidth="1"/>
    <col min="3840" max="3840" width="5.5703125" customWidth="1"/>
    <col min="3841" max="3841" width="5.7109375" customWidth="1"/>
    <col min="3842" max="3842" width="6.85546875" customWidth="1"/>
    <col min="3843" max="3843" width="7.85546875" customWidth="1"/>
    <col min="3844" max="3844" width="27.5703125" customWidth="1"/>
    <col min="3845" max="3845" width="9.7109375" customWidth="1"/>
    <col min="3846" max="3846" width="0" hidden="1" customWidth="1"/>
    <col min="3847" max="3847" width="9.7109375" bestFit="1" customWidth="1"/>
    <col min="3848" max="3848" width="9.28515625" bestFit="1" customWidth="1"/>
    <col min="3849" max="3849" width="9.7109375" customWidth="1"/>
    <col min="3850" max="3850" width="9.7109375" bestFit="1" customWidth="1"/>
    <col min="4094" max="4094" width="1.140625" customWidth="1"/>
    <col min="4095" max="4095" width="4.140625" customWidth="1"/>
    <col min="4096" max="4096" width="5.5703125" customWidth="1"/>
    <col min="4097" max="4097" width="5.7109375" customWidth="1"/>
    <col min="4098" max="4098" width="6.85546875" customWidth="1"/>
    <col min="4099" max="4099" width="7.85546875" customWidth="1"/>
    <col min="4100" max="4100" width="27.5703125" customWidth="1"/>
    <col min="4101" max="4101" width="9.7109375" customWidth="1"/>
    <col min="4102" max="4102" width="0" hidden="1" customWidth="1"/>
    <col min="4103" max="4103" width="9.7109375" bestFit="1" customWidth="1"/>
    <col min="4104" max="4104" width="9.28515625" bestFit="1" customWidth="1"/>
    <col min="4105" max="4105" width="9.7109375" customWidth="1"/>
    <col min="4106" max="4106" width="9.7109375" bestFit="1" customWidth="1"/>
    <col min="4350" max="4350" width="1.140625" customWidth="1"/>
    <col min="4351" max="4351" width="4.140625" customWidth="1"/>
    <col min="4352" max="4352" width="5.5703125" customWidth="1"/>
    <col min="4353" max="4353" width="5.7109375" customWidth="1"/>
    <col min="4354" max="4354" width="6.85546875" customWidth="1"/>
    <col min="4355" max="4355" width="7.85546875" customWidth="1"/>
    <col min="4356" max="4356" width="27.5703125" customWidth="1"/>
    <col min="4357" max="4357" width="9.7109375" customWidth="1"/>
    <col min="4358" max="4358" width="0" hidden="1" customWidth="1"/>
    <col min="4359" max="4359" width="9.7109375" bestFit="1" customWidth="1"/>
    <col min="4360" max="4360" width="9.28515625" bestFit="1" customWidth="1"/>
    <col min="4361" max="4361" width="9.7109375" customWidth="1"/>
    <col min="4362" max="4362" width="9.7109375" bestFit="1" customWidth="1"/>
    <col min="4606" max="4606" width="1.140625" customWidth="1"/>
    <col min="4607" max="4607" width="4.140625" customWidth="1"/>
    <col min="4608" max="4608" width="5.5703125" customWidth="1"/>
    <col min="4609" max="4609" width="5.7109375" customWidth="1"/>
    <col min="4610" max="4610" width="6.85546875" customWidth="1"/>
    <col min="4611" max="4611" width="7.85546875" customWidth="1"/>
    <col min="4612" max="4612" width="27.5703125" customWidth="1"/>
    <col min="4613" max="4613" width="9.7109375" customWidth="1"/>
    <col min="4614" max="4614" width="0" hidden="1" customWidth="1"/>
    <col min="4615" max="4615" width="9.7109375" bestFit="1" customWidth="1"/>
    <col min="4616" max="4616" width="9.28515625" bestFit="1" customWidth="1"/>
    <col min="4617" max="4617" width="9.7109375" customWidth="1"/>
    <col min="4618" max="4618" width="9.7109375" bestFit="1" customWidth="1"/>
    <col min="4862" max="4862" width="1.140625" customWidth="1"/>
    <col min="4863" max="4863" width="4.140625" customWidth="1"/>
    <col min="4864" max="4864" width="5.5703125" customWidth="1"/>
    <col min="4865" max="4865" width="5.7109375" customWidth="1"/>
    <col min="4866" max="4866" width="6.85546875" customWidth="1"/>
    <col min="4867" max="4867" width="7.85546875" customWidth="1"/>
    <col min="4868" max="4868" width="27.5703125" customWidth="1"/>
    <col min="4869" max="4869" width="9.7109375" customWidth="1"/>
    <col min="4870" max="4870" width="0" hidden="1" customWidth="1"/>
    <col min="4871" max="4871" width="9.7109375" bestFit="1" customWidth="1"/>
    <col min="4872" max="4872" width="9.28515625" bestFit="1" customWidth="1"/>
    <col min="4873" max="4873" width="9.7109375" customWidth="1"/>
    <col min="4874" max="4874" width="9.7109375" bestFit="1" customWidth="1"/>
    <col min="5118" max="5118" width="1.140625" customWidth="1"/>
    <col min="5119" max="5119" width="4.140625" customWidth="1"/>
    <col min="5120" max="5120" width="5.5703125" customWidth="1"/>
    <col min="5121" max="5121" width="5.7109375" customWidth="1"/>
    <col min="5122" max="5122" width="6.85546875" customWidth="1"/>
    <col min="5123" max="5123" width="7.85546875" customWidth="1"/>
    <col min="5124" max="5124" width="27.5703125" customWidth="1"/>
    <col min="5125" max="5125" width="9.7109375" customWidth="1"/>
    <col min="5126" max="5126" width="0" hidden="1" customWidth="1"/>
    <col min="5127" max="5127" width="9.7109375" bestFit="1" customWidth="1"/>
    <col min="5128" max="5128" width="9.28515625" bestFit="1" customWidth="1"/>
    <col min="5129" max="5129" width="9.7109375" customWidth="1"/>
    <col min="5130" max="5130" width="9.7109375" bestFit="1" customWidth="1"/>
    <col min="5374" max="5374" width="1.140625" customWidth="1"/>
    <col min="5375" max="5375" width="4.140625" customWidth="1"/>
    <col min="5376" max="5376" width="5.5703125" customWidth="1"/>
    <col min="5377" max="5377" width="5.7109375" customWidth="1"/>
    <col min="5378" max="5378" width="6.85546875" customWidth="1"/>
    <col min="5379" max="5379" width="7.85546875" customWidth="1"/>
    <col min="5380" max="5380" width="27.5703125" customWidth="1"/>
    <col min="5381" max="5381" width="9.7109375" customWidth="1"/>
    <col min="5382" max="5382" width="0" hidden="1" customWidth="1"/>
    <col min="5383" max="5383" width="9.7109375" bestFit="1" customWidth="1"/>
    <col min="5384" max="5384" width="9.28515625" bestFit="1" customWidth="1"/>
    <col min="5385" max="5385" width="9.7109375" customWidth="1"/>
    <col min="5386" max="5386" width="9.7109375" bestFit="1" customWidth="1"/>
    <col min="5630" max="5630" width="1.140625" customWidth="1"/>
    <col min="5631" max="5631" width="4.140625" customWidth="1"/>
    <col min="5632" max="5632" width="5.5703125" customWidth="1"/>
    <col min="5633" max="5633" width="5.7109375" customWidth="1"/>
    <col min="5634" max="5634" width="6.85546875" customWidth="1"/>
    <col min="5635" max="5635" width="7.85546875" customWidth="1"/>
    <col min="5636" max="5636" width="27.5703125" customWidth="1"/>
    <col min="5637" max="5637" width="9.7109375" customWidth="1"/>
    <col min="5638" max="5638" width="0" hidden="1" customWidth="1"/>
    <col min="5639" max="5639" width="9.7109375" bestFit="1" customWidth="1"/>
    <col min="5640" max="5640" width="9.28515625" bestFit="1" customWidth="1"/>
    <col min="5641" max="5641" width="9.7109375" customWidth="1"/>
    <col min="5642" max="5642" width="9.7109375" bestFit="1" customWidth="1"/>
    <col min="5886" max="5886" width="1.140625" customWidth="1"/>
    <col min="5887" max="5887" width="4.140625" customWidth="1"/>
    <col min="5888" max="5888" width="5.5703125" customWidth="1"/>
    <col min="5889" max="5889" width="5.7109375" customWidth="1"/>
    <col min="5890" max="5890" width="6.85546875" customWidth="1"/>
    <col min="5891" max="5891" width="7.85546875" customWidth="1"/>
    <col min="5892" max="5892" width="27.5703125" customWidth="1"/>
    <col min="5893" max="5893" width="9.7109375" customWidth="1"/>
    <col min="5894" max="5894" width="0" hidden="1" customWidth="1"/>
    <col min="5895" max="5895" width="9.7109375" bestFit="1" customWidth="1"/>
    <col min="5896" max="5896" width="9.28515625" bestFit="1" customWidth="1"/>
    <col min="5897" max="5897" width="9.7109375" customWidth="1"/>
    <col min="5898" max="5898" width="9.7109375" bestFit="1" customWidth="1"/>
    <col min="6142" max="6142" width="1.140625" customWidth="1"/>
    <col min="6143" max="6143" width="4.140625" customWidth="1"/>
    <col min="6144" max="6144" width="5.5703125" customWidth="1"/>
    <col min="6145" max="6145" width="5.7109375" customWidth="1"/>
    <col min="6146" max="6146" width="6.85546875" customWidth="1"/>
    <col min="6147" max="6147" width="7.85546875" customWidth="1"/>
    <col min="6148" max="6148" width="27.5703125" customWidth="1"/>
    <col min="6149" max="6149" width="9.7109375" customWidth="1"/>
    <col min="6150" max="6150" width="0" hidden="1" customWidth="1"/>
    <col min="6151" max="6151" width="9.7109375" bestFit="1" customWidth="1"/>
    <col min="6152" max="6152" width="9.28515625" bestFit="1" customWidth="1"/>
    <col min="6153" max="6153" width="9.7109375" customWidth="1"/>
    <col min="6154" max="6154" width="9.7109375" bestFit="1" customWidth="1"/>
    <col min="6398" max="6398" width="1.140625" customWidth="1"/>
    <col min="6399" max="6399" width="4.140625" customWidth="1"/>
    <col min="6400" max="6400" width="5.5703125" customWidth="1"/>
    <col min="6401" max="6401" width="5.7109375" customWidth="1"/>
    <col min="6402" max="6402" width="6.85546875" customWidth="1"/>
    <col min="6403" max="6403" width="7.85546875" customWidth="1"/>
    <col min="6404" max="6404" width="27.5703125" customWidth="1"/>
    <col min="6405" max="6405" width="9.7109375" customWidth="1"/>
    <col min="6406" max="6406" width="0" hidden="1" customWidth="1"/>
    <col min="6407" max="6407" width="9.7109375" bestFit="1" customWidth="1"/>
    <col min="6408" max="6408" width="9.28515625" bestFit="1" customWidth="1"/>
    <col min="6409" max="6409" width="9.7109375" customWidth="1"/>
    <col min="6410" max="6410" width="9.7109375" bestFit="1" customWidth="1"/>
    <col min="6654" max="6654" width="1.140625" customWidth="1"/>
    <col min="6655" max="6655" width="4.140625" customWidth="1"/>
    <col min="6656" max="6656" width="5.5703125" customWidth="1"/>
    <col min="6657" max="6657" width="5.7109375" customWidth="1"/>
    <col min="6658" max="6658" width="6.85546875" customWidth="1"/>
    <col min="6659" max="6659" width="7.85546875" customWidth="1"/>
    <col min="6660" max="6660" width="27.5703125" customWidth="1"/>
    <col min="6661" max="6661" width="9.7109375" customWidth="1"/>
    <col min="6662" max="6662" width="0" hidden="1" customWidth="1"/>
    <col min="6663" max="6663" width="9.7109375" bestFit="1" customWidth="1"/>
    <col min="6664" max="6664" width="9.28515625" bestFit="1" customWidth="1"/>
    <col min="6665" max="6665" width="9.7109375" customWidth="1"/>
    <col min="6666" max="6666" width="9.7109375" bestFit="1" customWidth="1"/>
    <col min="6910" max="6910" width="1.140625" customWidth="1"/>
    <col min="6911" max="6911" width="4.140625" customWidth="1"/>
    <col min="6912" max="6912" width="5.5703125" customWidth="1"/>
    <col min="6913" max="6913" width="5.7109375" customWidth="1"/>
    <col min="6914" max="6914" width="6.85546875" customWidth="1"/>
    <col min="6915" max="6915" width="7.85546875" customWidth="1"/>
    <col min="6916" max="6916" width="27.5703125" customWidth="1"/>
    <col min="6917" max="6917" width="9.7109375" customWidth="1"/>
    <col min="6918" max="6918" width="0" hidden="1" customWidth="1"/>
    <col min="6919" max="6919" width="9.7109375" bestFit="1" customWidth="1"/>
    <col min="6920" max="6920" width="9.28515625" bestFit="1" customWidth="1"/>
    <col min="6921" max="6921" width="9.7109375" customWidth="1"/>
    <col min="6922" max="6922" width="9.7109375" bestFit="1" customWidth="1"/>
    <col min="7166" max="7166" width="1.140625" customWidth="1"/>
    <col min="7167" max="7167" width="4.140625" customWidth="1"/>
    <col min="7168" max="7168" width="5.5703125" customWidth="1"/>
    <col min="7169" max="7169" width="5.7109375" customWidth="1"/>
    <col min="7170" max="7170" width="6.85546875" customWidth="1"/>
    <col min="7171" max="7171" width="7.85546875" customWidth="1"/>
    <col min="7172" max="7172" width="27.5703125" customWidth="1"/>
    <col min="7173" max="7173" width="9.7109375" customWidth="1"/>
    <col min="7174" max="7174" width="0" hidden="1" customWidth="1"/>
    <col min="7175" max="7175" width="9.7109375" bestFit="1" customWidth="1"/>
    <col min="7176" max="7176" width="9.28515625" bestFit="1" customWidth="1"/>
    <col min="7177" max="7177" width="9.7109375" customWidth="1"/>
    <col min="7178" max="7178" width="9.7109375" bestFit="1" customWidth="1"/>
    <col min="7422" max="7422" width="1.140625" customWidth="1"/>
    <col min="7423" max="7423" width="4.140625" customWidth="1"/>
    <col min="7424" max="7424" width="5.5703125" customWidth="1"/>
    <col min="7425" max="7425" width="5.7109375" customWidth="1"/>
    <col min="7426" max="7426" width="6.85546875" customWidth="1"/>
    <col min="7427" max="7427" width="7.85546875" customWidth="1"/>
    <col min="7428" max="7428" width="27.5703125" customWidth="1"/>
    <col min="7429" max="7429" width="9.7109375" customWidth="1"/>
    <col min="7430" max="7430" width="0" hidden="1" customWidth="1"/>
    <col min="7431" max="7431" width="9.7109375" bestFit="1" customWidth="1"/>
    <col min="7432" max="7432" width="9.28515625" bestFit="1" customWidth="1"/>
    <col min="7433" max="7433" width="9.7109375" customWidth="1"/>
    <col min="7434" max="7434" width="9.7109375" bestFit="1" customWidth="1"/>
    <col min="7678" max="7678" width="1.140625" customWidth="1"/>
    <col min="7679" max="7679" width="4.140625" customWidth="1"/>
    <col min="7680" max="7680" width="5.5703125" customWidth="1"/>
    <col min="7681" max="7681" width="5.7109375" customWidth="1"/>
    <col min="7682" max="7682" width="6.85546875" customWidth="1"/>
    <col min="7683" max="7683" width="7.85546875" customWidth="1"/>
    <col min="7684" max="7684" width="27.5703125" customWidth="1"/>
    <col min="7685" max="7685" width="9.7109375" customWidth="1"/>
    <col min="7686" max="7686" width="0" hidden="1" customWidth="1"/>
    <col min="7687" max="7687" width="9.7109375" bestFit="1" customWidth="1"/>
    <col min="7688" max="7688" width="9.28515625" bestFit="1" customWidth="1"/>
    <col min="7689" max="7689" width="9.7109375" customWidth="1"/>
    <col min="7690" max="7690" width="9.7109375" bestFit="1" customWidth="1"/>
    <col min="7934" max="7934" width="1.140625" customWidth="1"/>
    <col min="7935" max="7935" width="4.140625" customWidth="1"/>
    <col min="7936" max="7936" width="5.5703125" customWidth="1"/>
    <col min="7937" max="7937" width="5.7109375" customWidth="1"/>
    <col min="7938" max="7938" width="6.85546875" customWidth="1"/>
    <col min="7939" max="7939" width="7.85546875" customWidth="1"/>
    <col min="7940" max="7940" width="27.5703125" customWidth="1"/>
    <col min="7941" max="7941" width="9.7109375" customWidth="1"/>
    <col min="7942" max="7942" width="0" hidden="1" customWidth="1"/>
    <col min="7943" max="7943" width="9.7109375" bestFit="1" customWidth="1"/>
    <col min="7944" max="7944" width="9.28515625" bestFit="1" customWidth="1"/>
    <col min="7945" max="7945" width="9.7109375" customWidth="1"/>
    <col min="7946" max="7946" width="9.7109375" bestFit="1" customWidth="1"/>
    <col min="8190" max="8190" width="1.140625" customWidth="1"/>
    <col min="8191" max="8191" width="4.140625" customWidth="1"/>
    <col min="8192" max="8192" width="5.5703125" customWidth="1"/>
    <col min="8193" max="8193" width="5.7109375" customWidth="1"/>
    <col min="8194" max="8194" width="6.85546875" customWidth="1"/>
    <col min="8195" max="8195" width="7.85546875" customWidth="1"/>
    <col min="8196" max="8196" width="27.5703125" customWidth="1"/>
    <col min="8197" max="8197" width="9.7109375" customWidth="1"/>
    <col min="8198" max="8198" width="0" hidden="1" customWidth="1"/>
    <col min="8199" max="8199" width="9.7109375" bestFit="1" customWidth="1"/>
    <col min="8200" max="8200" width="9.28515625" bestFit="1" customWidth="1"/>
    <col min="8201" max="8201" width="9.7109375" customWidth="1"/>
    <col min="8202" max="8202" width="9.7109375" bestFit="1" customWidth="1"/>
    <col min="8446" max="8446" width="1.140625" customWidth="1"/>
    <col min="8447" max="8447" width="4.140625" customWidth="1"/>
    <col min="8448" max="8448" width="5.5703125" customWidth="1"/>
    <col min="8449" max="8449" width="5.7109375" customWidth="1"/>
    <col min="8450" max="8450" width="6.85546875" customWidth="1"/>
    <col min="8451" max="8451" width="7.85546875" customWidth="1"/>
    <col min="8452" max="8452" width="27.5703125" customWidth="1"/>
    <col min="8453" max="8453" width="9.7109375" customWidth="1"/>
    <col min="8454" max="8454" width="0" hidden="1" customWidth="1"/>
    <col min="8455" max="8455" width="9.7109375" bestFit="1" customWidth="1"/>
    <col min="8456" max="8456" width="9.28515625" bestFit="1" customWidth="1"/>
    <col min="8457" max="8457" width="9.7109375" customWidth="1"/>
    <col min="8458" max="8458" width="9.7109375" bestFit="1" customWidth="1"/>
    <col min="8702" max="8702" width="1.140625" customWidth="1"/>
    <col min="8703" max="8703" width="4.140625" customWidth="1"/>
    <col min="8704" max="8704" width="5.5703125" customWidth="1"/>
    <col min="8705" max="8705" width="5.7109375" customWidth="1"/>
    <col min="8706" max="8706" width="6.85546875" customWidth="1"/>
    <col min="8707" max="8707" width="7.85546875" customWidth="1"/>
    <col min="8708" max="8708" width="27.5703125" customWidth="1"/>
    <col min="8709" max="8709" width="9.7109375" customWidth="1"/>
    <col min="8710" max="8710" width="0" hidden="1" customWidth="1"/>
    <col min="8711" max="8711" width="9.7109375" bestFit="1" customWidth="1"/>
    <col min="8712" max="8712" width="9.28515625" bestFit="1" customWidth="1"/>
    <col min="8713" max="8713" width="9.7109375" customWidth="1"/>
    <col min="8714" max="8714" width="9.7109375" bestFit="1" customWidth="1"/>
    <col min="8958" max="8958" width="1.140625" customWidth="1"/>
    <col min="8959" max="8959" width="4.140625" customWidth="1"/>
    <col min="8960" max="8960" width="5.5703125" customWidth="1"/>
    <col min="8961" max="8961" width="5.7109375" customWidth="1"/>
    <col min="8962" max="8962" width="6.85546875" customWidth="1"/>
    <col min="8963" max="8963" width="7.85546875" customWidth="1"/>
    <col min="8964" max="8964" width="27.5703125" customWidth="1"/>
    <col min="8965" max="8965" width="9.7109375" customWidth="1"/>
    <col min="8966" max="8966" width="0" hidden="1" customWidth="1"/>
    <col min="8967" max="8967" width="9.7109375" bestFit="1" customWidth="1"/>
    <col min="8968" max="8968" width="9.28515625" bestFit="1" customWidth="1"/>
    <col min="8969" max="8969" width="9.7109375" customWidth="1"/>
    <col min="8970" max="8970" width="9.7109375" bestFit="1" customWidth="1"/>
    <col min="9214" max="9214" width="1.140625" customWidth="1"/>
    <col min="9215" max="9215" width="4.140625" customWidth="1"/>
    <col min="9216" max="9216" width="5.5703125" customWidth="1"/>
    <col min="9217" max="9217" width="5.7109375" customWidth="1"/>
    <col min="9218" max="9218" width="6.85546875" customWidth="1"/>
    <col min="9219" max="9219" width="7.85546875" customWidth="1"/>
    <col min="9220" max="9220" width="27.5703125" customWidth="1"/>
    <col min="9221" max="9221" width="9.7109375" customWidth="1"/>
    <col min="9222" max="9222" width="0" hidden="1" customWidth="1"/>
    <col min="9223" max="9223" width="9.7109375" bestFit="1" customWidth="1"/>
    <col min="9224" max="9224" width="9.28515625" bestFit="1" customWidth="1"/>
    <col min="9225" max="9225" width="9.7109375" customWidth="1"/>
    <col min="9226" max="9226" width="9.7109375" bestFit="1" customWidth="1"/>
    <col min="9470" max="9470" width="1.140625" customWidth="1"/>
    <col min="9471" max="9471" width="4.140625" customWidth="1"/>
    <col min="9472" max="9472" width="5.5703125" customWidth="1"/>
    <col min="9473" max="9473" width="5.7109375" customWidth="1"/>
    <col min="9474" max="9474" width="6.85546875" customWidth="1"/>
    <col min="9475" max="9475" width="7.85546875" customWidth="1"/>
    <col min="9476" max="9476" width="27.5703125" customWidth="1"/>
    <col min="9477" max="9477" width="9.7109375" customWidth="1"/>
    <col min="9478" max="9478" width="0" hidden="1" customWidth="1"/>
    <col min="9479" max="9479" width="9.7109375" bestFit="1" customWidth="1"/>
    <col min="9480" max="9480" width="9.28515625" bestFit="1" customWidth="1"/>
    <col min="9481" max="9481" width="9.7109375" customWidth="1"/>
    <col min="9482" max="9482" width="9.7109375" bestFit="1" customWidth="1"/>
    <col min="9726" max="9726" width="1.140625" customWidth="1"/>
    <col min="9727" max="9727" width="4.140625" customWidth="1"/>
    <col min="9728" max="9728" width="5.5703125" customWidth="1"/>
    <col min="9729" max="9729" width="5.7109375" customWidth="1"/>
    <col min="9730" max="9730" width="6.85546875" customWidth="1"/>
    <col min="9731" max="9731" width="7.85546875" customWidth="1"/>
    <col min="9732" max="9732" width="27.5703125" customWidth="1"/>
    <col min="9733" max="9733" width="9.7109375" customWidth="1"/>
    <col min="9734" max="9734" width="0" hidden="1" customWidth="1"/>
    <col min="9735" max="9735" width="9.7109375" bestFit="1" customWidth="1"/>
    <col min="9736" max="9736" width="9.28515625" bestFit="1" customWidth="1"/>
    <col min="9737" max="9737" width="9.7109375" customWidth="1"/>
    <col min="9738" max="9738" width="9.7109375" bestFit="1" customWidth="1"/>
    <col min="9982" max="9982" width="1.140625" customWidth="1"/>
    <col min="9983" max="9983" width="4.140625" customWidth="1"/>
    <col min="9984" max="9984" width="5.5703125" customWidth="1"/>
    <col min="9985" max="9985" width="5.7109375" customWidth="1"/>
    <col min="9986" max="9986" width="6.85546875" customWidth="1"/>
    <col min="9987" max="9987" width="7.85546875" customWidth="1"/>
    <col min="9988" max="9988" width="27.5703125" customWidth="1"/>
    <col min="9989" max="9989" width="9.7109375" customWidth="1"/>
    <col min="9990" max="9990" width="0" hidden="1" customWidth="1"/>
    <col min="9991" max="9991" width="9.7109375" bestFit="1" customWidth="1"/>
    <col min="9992" max="9992" width="9.28515625" bestFit="1" customWidth="1"/>
    <col min="9993" max="9993" width="9.7109375" customWidth="1"/>
    <col min="9994" max="9994" width="9.7109375" bestFit="1" customWidth="1"/>
    <col min="10238" max="10238" width="1.140625" customWidth="1"/>
    <col min="10239" max="10239" width="4.140625" customWidth="1"/>
    <col min="10240" max="10240" width="5.5703125" customWidth="1"/>
    <col min="10241" max="10241" width="5.7109375" customWidth="1"/>
    <col min="10242" max="10242" width="6.85546875" customWidth="1"/>
    <col min="10243" max="10243" width="7.85546875" customWidth="1"/>
    <col min="10244" max="10244" width="27.5703125" customWidth="1"/>
    <col min="10245" max="10245" width="9.7109375" customWidth="1"/>
    <col min="10246" max="10246" width="0" hidden="1" customWidth="1"/>
    <col min="10247" max="10247" width="9.7109375" bestFit="1" customWidth="1"/>
    <col min="10248" max="10248" width="9.28515625" bestFit="1" customWidth="1"/>
    <col min="10249" max="10249" width="9.7109375" customWidth="1"/>
    <col min="10250" max="10250" width="9.7109375" bestFit="1" customWidth="1"/>
    <col min="10494" max="10494" width="1.140625" customWidth="1"/>
    <col min="10495" max="10495" width="4.140625" customWidth="1"/>
    <col min="10496" max="10496" width="5.5703125" customWidth="1"/>
    <col min="10497" max="10497" width="5.7109375" customWidth="1"/>
    <col min="10498" max="10498" width="6.85546875" customWidth="1"/>
    <col min="10499" max="10499" width="7.85546875" customWidth="1"/>
    <col min="10500" max="10500" width="27.5703125" customWidth="1"/>
    <col min="10501" max="10501" width="9.7109375" customWidth="1"/>
    <col min="10502" max="10502" width="0" hidden="1" customWidth="1"/>
    <col min="10503" max="10503" width="9.7109375" bestFit="1" customWidth="1"/>
    <col min="10504" max="10504" width="9.28515625" bestFit="1" customWidth="1"/>
    <col min="10505" max="10505" width="9.7109375" customWidth="1"/>
    <col min="10506" max="10506" width="9.7109375" bestFit="1" customWidth="1"/>
    <col min="10750" max="10750" width="1.140625" customWidth="1"/>
    <col min="10751" max="10751" width="4.140625" customWidth="1"/>
    <col min="10752" max="10752" width="5.5703125" customWidth="1"/>
    <col min="10753" max="10753" width="5.7109375" customWidth="1"/>
    <col min="10754" max="10754" width="6.85546875" customWidth="1"/>
    <col min="10755" max="10755" width="7.85546875" customWidth="1"/>
    <col min="10756" max="10756" width="27.5703125" customWidth="1"/>
    <col min="10757" max="10757" width="9.7109375" customWidth="1"/>
    <col min="10758" max="10758" width="0" hidden="1" customWidth="1"/>
    <col min="10759" max="10759" width="9.7109375" bestFit="1" customWidth="1"/>
    <col min="10760" max="10760" width="9.28515625" bestFit="1" customWidth="1"/>
    <col min="10761" max="10761" width="9.7109375" customWidth="1"/>
    <col min="10762" max="10762" width="9.7109375" bestFit="1" customWidth="1"/>
    <col min="11006" max="11006" width="1.140625" customWidth="1"/>
    <col min="11007" max="11007" width="4.140625" customWidth="1"/>
    <col min="11008" max="11008" width="5.5703125" customWidth="1"/>
    <col min="11009" max="11009" width="5.7109375" customWidth="1"/>
    <col min="11010" max="11010" width="6.85546875" customWidth="1"/>
    <col min="11011" max="11011" width="7.85546875" customWidth="1"/>
    <col min="11012" max="11012" width="27.5703125" customWidth="1"/>
    <col min="11013" max="11013" width="9.7109375" customWidth="1"/>
    <col min="11014" max="11014" width="0" hidden="1" customWidth="1"/>
    <col min="11015" max="11015" width="9.7109375" bestFit="1" customWidth="1"/>
    <col min="11016" max="11016" width="9.28515625" bestFit="1" customWidth="1"/>
    <col min="11017" max="11017" width="9.7109375" customWidth="1"/>
    <col min="11018" max="11018" width="9.7109375" bestFit="1" customWidth="1"/>
    <col min="11262" max="11262" width="1.140625" customWidth="1"/>
    <col min="11263" max="11263" width="4.140625" customWidth="1"/>
    <col min="11264" max="11264" width="5.5703125" customWidth="1"/>
    <col min="11265" max="11265" width="5.7109375" customWidth="1"/>
    <col min="11266" max="11266" width="6.85546875" customWidth="1"/>
    <col min="11267" max="11267" width="7.85546875" customWidth="1"/>
    <col min="11268" max="11268" width="27.5703125" customWidth="1"/>
    <col min="11269" max="11269" width="9.7109375" customWidth="1"/>
    <col min="11270" max="11270" width="0" hidden="1" customWidth="1"/>
    <col min="11271" max="11271" width="9.7109375" bestFit="1" customWidth="1"/>
    <col min="11272" max="11272" width="9.28515625" bestFit="1" customWidth="1"/>
    <col min="11273" max="11273" width="9.7109375" customWidth="1"/>
    <col min="11274" max="11274" width="9.7109375" bestFit="1" customWidth="1"/>
    <col min="11518" max="11518" width="1.140625" customWidth="1"/>
    <col min="11519" max="11519" width="4.140625" customWidth="1"/>
    <col min="11520" max="11520" width="5.5703125" customWidth="1"/>
    <col min="11521" max="11521" width="5.7109375" customWidth="1"/>
    <col min="11522" max="11522" width="6.85546875" customWidth="1"/>
    <col min="11523" max="11523" width="7.85546875" customWidth="1"/>
    <col min="11524" max="11524" width="27.5703125" customWidth="1"/>
    <col min="11525" max="11525" width="9.7109375" customWidth="1"/>
    <col min="11526" max="11526" width="0" hidden="1" customWidth="1"/>
    <col min="11527" max="11527" width="9.7109375" bestFit="1" customWidth="1"/>
    <col min="11528" max="11528" width="9.28515625" bestFit="1" customWidth="1"/>
    <col min="11529" max="11529" width="9.7109375" customWidth="1"/>
    <col min="11530" max="11530" width="9.7109375" bestFit="1" customWidth="1"/>
    <col min="11774" max="11774" width="1.140625" customWidth="1"/>
    <col min="11775" max="11775" width="4.140625" customWidth="1"/>
    <col min="11776" max="11776" width="5.5703125" customWidth="1"/>
    <col min="11777" max="11777" width="5.7109375" customWidth="1"/>
    <col min="11778" max="11778" width="6.85546875" customWidth="1"/>
    <col min="11779" max="11779" width="7.85546875" customWidth="1"/>
    <col min="11780" max="11780" width="27.5703125" customWidth="1"/>
    <col min="11781" max="11781" width="9.7109375" customWidth="1"/>
    <col min="11782" max="11782" width="0" hidden="1" customWidth="1"/>
    <col min="11783" max="11783" width="9.7109375" bestFit="1" customWidth="1"/>
    <col min="11784" max="11784" width="9.28515625" bestFit="1" customWidth="1"/>
    <col min="11785" max="11785" width="9.7109375" customWidth="1"/>
    <col min="11786" max="11786" width="9.7109375" bestFit="1" customWidth="1"/>
    <col min="12030" max="12030" width="1.140625" customWidth="1"/>
    <col min="12031" max="12031" width="4.140625" customWidth="1"/>
    <col min="12032" max="12032" width="5.5703125" customWidth="1"/>
    <col min="12033" max="12033" width="5.7109375" customWidth="1"/>
    <col min="12034" max="12034" width="6.85546875" customWidth="1"/>
    <col min="12035" max="12035" width="7.85546875" customWidth="1"/>
    <col min="12036" max="12036" width="27.5703125" customWidth="1"/>
    <col min="12037" max="12037" width="9.7109375" customWidth="1"/>
    <col min="12038" max="12038" width="0" hidden="1" customWidth="1"/>
    <col min="12039" max="12039" width="9.7109375" bestFit="1" customWidth="1"/>
    <col min="12040" max="12040" width="9.28515625" bestFit="1" customWidth="1"/>
    <col min="12041" max="12041" width="9.7109375" customWidth="1"/>
    <col min="12042" max="12042" width="9.7109375" bestFit="1" customWidth="1"/>
    <col min="12286" max="12286" width="1.140625" customWidth="1"/>
    <col min="12287" max="12287" width="4.140625" customWidth="1"/>
    <col min="12288" max="12288" width="5.5703125" customWidth="1"/>
    <col min="12289" max="12289" width="5.7109375" customWidth="1"/>
    <col min="12290" max="12290" width="6.85546875" customWidth="1"/>
    <col min="12291" max="12291" width="7.85546875" customWidth="1"/>
    <col min="12292" max="12292" width="27.5703125" customWidth="1"/>
    <col min="12293" max="12293" width="9.7109375" customWidth="1"/>
    <col min="12294" max="12294" width="0" hidden="1" customWidth="1"/>
    <col min="12295" max="12295" width="9.7109375" bestFit="1" customWidth="1"/>
    <col min="12296" max="12296" width="9.28515625" bestFit="1" customWidth="1"/>
    <col min="12297" max="12297" width="9.7109375" customWidth="1"/>
    <col min="12298" max="12298" width="9.7109375" bestFit="1" customWidth="1"/>
    <col min="12542" max="12542" width="1.140625" customWidth="1"/>
    <col min="12543" max="12543" width="4.140625" customWidth="1"/>
    <col min="12544" max="12544" width="5.5703125" customWidth="1"/>
    <col min="12545" max="12545" width="5.7109375" customWidth="1"/>
    <col min="12546" max="12546" width="6.85546875" customWidth="1"/>
    <col min="12547" max="12547" width="7.85546875" customWidth="1"/>
    <col min="12548" max="12548" width="27.5703125" customWidth="1"/>
    <col min="12549" max="12549" width="9.7109375" customWidth="1"/>
    <col min="12550" max="12550" width="0" hidden="1" customWidth="1"/>
    <col min="12551" max="12551" width="9.7109375" bestFit="1" customWidth="1"/>
    <col min="12552" max="12552" width="9.28515625" bestFit="1" customWidth="1"/>
    <col min="12553" max="12553" width="9.7109375" customWidth="1"/>
    <col min="12554" max="12554" width="9.7109375" bestFit="1" customWidth="1"/>
    <col min="12798" max="12798" width="1.140625" customWidth="1"/>
    <col min="12799" max="12799" width="4.140625" customWidth="1"/>
    <col min="12800" max="12800" width="5.5703125" customWidth="1"/>
    <col min="12801" max="12801" width="5.7109375" customWidth="1"/>
    <col min="12802" max="12802" width="6.85546875" customWidth="1"/>
    <col min="12803" max="12803" width="7.85546875" customWidth="1"/>
    <col min="12804" max="12804" width="27.5703125" customWidth="1"/>
    <col min="12805" max="12805" width="9.7109375" customWidth="1"/>
    <col min="12806" max="12806" width="0" hidden="1" customWidth="1"/>
    <col min="12807" max="12807" width="9.7109375" bestFit="1" customWidth="1"/>
    <col min="12808" max="12808" width="9.28515625" bestFit="1" customWidth="1"/>
    <col min="12809" max="12809" width="9.7109375" customWidth="1"/>
    <col min="12810" max="12810" width="9.7109375" bestFit="1" customWidth="1"/>
    <col min="13054" max="13054" width="1.140625" customWidth="1"/>
    <col min="13055" max="13055" width="4.140625" customWidth="1"/>
    <col min="13056" max="13056" width="5.5703125" customWidth="1"/>
    <col min="13057" max="13057" width="5.7109375" customWidth="1"/>
    <col min="13058" max="13058" width="6.85546875" customWidth="1"/>
    <col min="13059" max="13059" width="7.85546875" customWidth="1"/>
    <col min="13060" max="13060" width="27.5703125" customWidth="1"/>
    <col min="13061" max="13061" width="9.7109375" customWidth="1"/>
    <col min="13062" max="13062" width="0" hidden="1" customWidth="1"/>
    <col min="13063" max="13063" width="9.7109375" bestFit="1" customWidth="1"/>
    <col min="13064" max="13064" width="9.28515625" bestFit="1" customWidth="1"/>
    <col min="13065" max="13065" width="9.7109375" customWidth="1"/>
    <col min="13066" max="13066" width="9.7109375" bestFit="1" customWidth="1"/>
    <col min="13310" max="13310" width="1.140625" customWidth="1"/>
    <col min="13311" max="13311" width="4.140625" customWidth="1"/>
    <col min="13312" max="13312" width="5.5703125" customWidth="1"/>
    <col min="13313" max="13313" width="5.7109375" customWidth="1"/>
    <col min="13314" max="13314" width="6.85546875" customWidth="1"/>
    <col min="13315" max="13315" width="7.85546875" customWidth="1"/>
    <col min="13316" max="13316" width="27.5703125" customWidth="1"/>
    <col min="13317" max="13317" width="9.7109375" customWidth="1"/>
    <col min="13318" max="13318" width="0" hidden="1" customWidth="1"/>
    <col min="13319" max="13319" width="9.7109375" bestFit="1" customWidth="1"/>
    <col min="13320" max="13320" width="9.28515625" bestFit="1" customWidth="1"/>
    <col min="13321" max="13321" width="9.7109375" customWidth="1"/>
    <col min="13322" max="13322" width="9.7109375" bestFit="1" customWidth="1"/>
    <col min="13566" max="13566" width="1.140625" customWidth="1"/>
    <col min="13567" max="13567" width="4.140625" customWidth="1"/>
    <col min="13568" max="13568" width="5.5703125" customWidth="1"/>
    <col min="13569" max="13569" width="5.7109375" customWidth="1"/>
    <col min="13570" max="13570" width="6.85546875" customWidth="1"/>
    <col min="13571" max="13571" width="7.85546875" customWidth="1"/>
    <col min="13572" max="13572" width="27.5703125" customWidth="1"/>
    <col min="13573" max="13573" width="9.7109375" customWidth="1"/>
    <col min="13574" max="13574" width="0" hidden="1" customWidth="1"/>
    <col min="13575" max="13575" width="9.7109375" bestFit="1" customWidth="1"/>
    <col min="13576" max="13576" width="9.28515625" bestFit="1" customWidth="1"/>
    <col min="13577" max="13577" width="9.7109375" customWidth="1"/>
    <col min="13578" max="13578" width="9.7109375" bestFit="1" customWidth="1"/>
    <col min="13822" max="13822" width="1.140625" customWidth="1"/>
    <col min="13823" max="13823" width="4.140625" customWidth="1"/>
    <col min="13824" max="13824" width="5.5703125" customWidth="1"/>
    <col min="13825" max="13825" width="5.7109375" customWidth="1"/>
    <col min="13826" max="13826" width="6.85546875" customWidth="1"/>
    <col min="13827" max="13827" width="7.85546875" customWidth="1"/>
    <col min="13828" max="13828" width="27.5703125" customWidth="1"/>
    <col min="13829" max="13829" width="9.7109375" customWidth="1"/>
    <col min="13830" max="13830" width="0" hidden="1" customWidth="1"/>
    <col min="13831" max="13831" width="9.7109375" bestFit="1" customWidth="1"/>
    <col min="13832" max="13832" width="9.28515625" bestFit="1" customWidth="1"/>
    <col min="13833" max="13833" width="9.7109375" customWidth="1"/>
    <col min="13834" max="13834" width="9.7109375" bestFit="1" customWidth="1"/>
    <col min="14078" max="14078" width="1.140625" customWidth="1"/>
    <col min="14079" max="14079" width="4.140625" customWidth="1"/>
    <col min="14080" max="14080" width="5.5703125" customWidth="1"/>
    <col min="14081" max="14081" width="5.7109375" customWidth="1"/>
    <col min="14082" max="14082" width="6.85546875" customWidth="1"/>
    <col min="14083" max="14083" width="7.85546875" customWidth="1"/>
    <col min="14084" max="14084" width="27.5703125" customWidth="1"/>
    <col min="14085" max="14085" width="9.7109375" customWidth="1"/>
    <col min="14086" max="14086" width="0" hidden="1" customWidth="1"/>
    <col min="14087" max="14087" width="9.7109375" bestFit="1" customWidth="1"/>
    <col min="14088" max="14088" width="9.28515625" bestFit="1" customWidth="1"/>
    <col min="14089" max="14089" width="9.7109375" customWidth="1"/>
    <col min="14090" max="14090" width="9.7109375" bestFit="1" customWidth="1"/>
    <col min="14334" max="14334" width="1.140625" customWidth="1"/>
    <col min="14335" max="14335" width="4.140625" customWidth="1"/>
    <col min="14336" max="14336" width="5.5703125" customWidth="1"/>
    <col min="14337" max="14337" width="5.7109375" customWidth="1"/>
    <col min="14338" max="14338" width="6.85546875" customWidth="1"/>
    <col min="14339" max="14339" width="7.85546875" customWidth="1"/>
    <col min="14340" max="14340" width="27.5703125" customWidth="1"/>
    <col min="14341" max="14341" width="9.7109375" customWidth="1"/>
    <col min="14342" max="14342" width="0" hidden="1" customWidth="1"/>
    <col min="14343" max="14343" width="9.7109375" bestFit="1" customWidth="1"/>
    <col min="14344" max="14344" width="9.28515625" bestFit="1" customWidth="1"/>
    <col min="14345" max="14345" width="9.7109375" customWidth="1"/>
    <col min="14346" max="14346" width="9.7109375" bestFit="1" customWidth="1"/>
    <col min="14590" max="14590" width="1.140625" customWidth="1"/>
    <col min="14591" max="14591" width="4.140625" customWidth="1"/>
    <col min="14592" max="14592" width="5.5703125" customWidth="1"/>
    <col min="14593" max="14593" width="5.7109375" customWidth="1"/>
    <col min="14594" max="14594" width="6.85546875" customWidth="1"/>
    <col min="14595" max="14595" width="7.85546875" customWidth="1"/>
    <col min="14596" max="14596" width="27.5703125" customWidth="1"/>
    <col min="14597" max="14597" width="9.7109375" customWidth="1"/>
    <col min="14598" max="14598" width="0" hidden="1" customWidth="1"/>
    <col min="14599" max="14599" width="9.7109375" bestFit="1" customWidth="1"/>
    <col min="14600" max="14600" width="9.28515625" bestFit="1" customWidth="1"/>
    <col min="14601" max="14601" width="9.7109375" customWidth="1"/>
    <col min="14602" max="14602" width="9.7109375" bestFit="1" customWidth="1"/>
    <col min="14846" max="14846" width="1.140625" customWidth="1"/>
    <col min="14847" max="14847" width="4.140625" customWidth="1"/>
    <col min="14848" max="14848" width="5.5703125" customWidth="1"/>
    <col min="14849" max="14849" width="5.7109375" customWidth="1"/>
    <col min="14850" max="14850" width="6.85546875" customWidth="1"/>
    <col min="14851" max="14851" width="7.85546875" customWidth="1"/>
    <col min="14852" max="14852" width="27.5703125" customWidth="1"/>
    <col min="14853" max="14853" width="9.7109375" customWidth="1"/>
    <col min="14854" max="14854" width="0" hidden="1" customWidth="1"/>
    <col min="14855" max="14855" width="9.7109375" bestFit="1" customWidth="1"/>
    <col min="14856" max="14856" width="9.28515625" bestFit="1" customWidth="1"/>
    <col min="14857" max="14857" width="9.7109375" customWidth="1"/>
    <col min="14858" max="14858" width="9.7109375" bestFit="1" customWidth="1"/>
    <col min="15102" max="15102" width="1.140625" customWidth="1"/>
    <col min="15103" max="15103" width="4.140625" customWidth="1"/>
    <col min="15104" max="15104" width="5.5703125" customWidth="1"/>
    <col min="15105" max="15105" width="5.7109375" customWidth="1"/>
    <col min="15106" max="15106" width="6.85546875" customWidth="1"/>
    <col min="15107" max="15107" width="7.85546875" customWidth="1"/>
    <col min="15108" max="15108" width="27.5703125" customWidth="1"/>
    <col min="15109" max="15109" width="9.7109375" customWidth="1"/>
    <col min="15110" max="15110" width="0" hidden="1" customWidth="1"/>
    <col min="15111" max="15111" width="9.7109375" bestFit="1" customWidth="1"/>
    <col min="15112" max="15112" width="9.28515625" bestFit="1" customWidth="1"/>
    <col min="15113" max="15113" width="9.7109375" customWidth="1"/>
    <col min="15114" max="15114" width="9.7109375" bestFit="1" customWidth="1"/>
    <col min="15358" max="15358" width="1.140625" customWidth="1"/>
    <col min="15359" max="15359" width="4.140625" customWidth="1"/>
    <col min="15360" max="15360" width="5.5703125" customWidth="1"/>
    <col min="15361" max="15361" width="5.7109375" customWidth="1"/>
    <col min="15362" max="15362" width="6.85546875" customWidth="1"/>
    <col min="15363" max="15363" width="7.85546875" customWidth="1"/>
    <col min="15364" max="15364" width="27.5703125" customWidth="1"/>
    <col min="15365" max="15365" width="9.7109375" customWidth="1"/>
    <col min="15366" max="15366" width="0" hidden="1" customWidth="1"/>
    <col min="15367" max="15367" width="9.7109375" bestFit="1" customWidth="1"/>
    <col min="15368" max="15368" width="9.28515625" bestFit="1" customWidth="1"/>
    <col min="15369" max="15369" width="9.7109375" customWidth="1"/>
    <col min="15370" max="15370" width="9.7109375" bestFit="1" customWidth="1"/>
    <col min="15614" max="15614" width="1.140625" customWidth="1"/>
    <col min="15615" max="15615" width="4.140625" customWidth="1"/>
    <col min="15616" max="15616" width="5.5703125" customWidth="1"/>
    <col min="15617" max="15617" width="5.7109375" customWidth="1"/>
    <col min="15618" max="15618" width="6.85546875" customWidth="1"/>
    <col min="15619" max="15619" width="7.85546875" customWidth="1"/>
    <col min="15620" max="15620" width="27.5703125" customWidth="1"/>
    <col min="15621" max="15621" width="9.7109375" customWidth="1"/>
    <col min="15622" max="15622" width="0" hidden="1" customWidth="1"/>
    <col min="15623" max="15623" width="9.7109375" bestFit="1" customWidth="1"/>
    <col min="15624" max="15624" width="9.28515625" bestFit="1" customWidth="1"/>
    <col min="15625" max="15625" width="9.7109375" customWidth="1"/>
    <col min="15626" max="15626" width="9.7109375" bestFit="1" customWidth="1"/>
    <col min="15870" max="15870" width="1.140625" customWidth="1"/>
    <col min="15871" max="15871" width="4.140625" customWidth="1"/>
    <col min="15872" max="15872" width="5.5703125" customWidth="1"/>
    <col min="15873" max="15873" width="5.7109375" customWidth="1"/>
    <col min="15874" max="15874" width="6.85546875" customWidth="1"/>
    <col min="15875" max="15875" width="7.85546875" customWidth="1"/>
    <col min="15876" max="15876" width="27.5703125" customWidth="1"/>
    <col min="15877" max="15877" width="9.7109375" customWidth="1"/>
    <col min="15878" max="15878" width="0" hidden="1" customWidth="1"/>
    <col min="15879" max="15879" width="9.7109375" bestFit="1" customWidth="1"/>
    <col min="15880" max="15880" width="9.28515625" bestFit="1" customWidth="1"/>
    <col min="15881" max="15881" width="9.7109375" customWidth="1"/>
    <col min="15882" max="15882" width="9.7109375" bestFit="1" customWidth="1"/>
    <col min="16126" max="16126" width="1.140625" customWidth="1"/>
    <col min="16127" max="16127" width="4.140625" customWidth="1"/>
    <col min="16128" max="16128" width="5.5703125" customWidth="1"/>
    <col min="16129" max="16129" width="5.7109375" customWidth="1"/>
    <col min="16130" max="16130" width="6.85546875" customWidth="1"/>
    <col min="16131" max="16131" width="7.85546875" customWidth="1"/>
    <col min="16132" max="16132" width="27.5703125" customWidth="1"/>
    <col min="16133" max="16133" width="9.7109375" customWidth="1"/>
    <col min="16134" max="16134" width="0" hidden="1" customWidth="1"/>
    <col min="16135" max="16135" width="9.7109375" bestFit="1" customWidth="1"/>
    <col min="16136" max="16136" width="9.28515625" bestFit="1" customWidth="1"/>
    <col min="16137" max="16137" width="9.7109375" customWidth="1"/>
    <col min="16138" max="16138" width="9.7109375" bestFit="1" customWidth="1"/>
  </cols>
  <sheetData>
    <row r="1" spans="2:14" ht="4.5" customHeight="1" x14ac:dyDescent="0.25"/>
    <row r="2" spans="2:14" ht="2.25" customHeight="1" thickBot="1" x14ac:dyDescent="0.3"/>
    <row r="3" spans="2:14" ht="18.75" x14ac:dyDescent="0.3">
      <c r="B3" s="202" t="s">
        <v>218</v>
      </c>
      <c r="C3" s="203"/>
      <c r="D3" s="203"/>
      <c r="E3" s="203"/>
      <c r="F3" s="203"/>
      <c r="G3" s="203"/>
      <c r="H3" s="483"/>
      <c r="I3" s="204"/>
      <c r="J3" s="204"/>
      <c r="K3" s="204"/>
      <c r="L3" s="204"/>
      <c r="M3" s="204"/>
      <c r="N3" s="204"/>
    </row>
    <row r="4" spans="2:14" ht="45.75" customHeight="1" x14ac:dyDescent="0.25">
      <c r="B4" s="888" t="s">
        <v>0</v>
      </c>
      <c r="C4" s="889"/>
      <c r="D4" s="889"/>
      <c r="E4" s="889"/>
      <c r="F4" s="889"/>
      <c r="G4" s="890"/>
      <c r="H4" s="682" t="s">
        <v>371</v>
      </c>
      <c r="I4" s="683" t="s">
        <v>402</v>
      </c>
      <c r="J4" s="684" t="s">
        <v>415</v>
      </c>
      <c r="K4" s="684" t="s">
        <v>399</v>
      </c>
      <c r="L4" s="684" t="s">
        <v>400</v>
      </c>
      <c r="M4" s="684" t="s">
        <v>373</v>
      </c>
      <c r="N4" s="684" t="s">
        <v>401</v>
      </c>
    </row>
    <row r="5" spans="2:14" ht="4.5" customHeight="1" x14ac:dyDescent="0.25">
      <c r="B5" s="276"/>
      <c r="C5" s="7"/>
      <c r="D5" s="7"/>
      <c r="E5" s="7"/>
      <c r="F5" s="7"/>
      <c r="G5" s="7"/>
      <c r="H5" s="205"/>
      <c r="I5" s="8"/>
    </row>
    <row r="6" spans="2:14" ht="33.75" x14ac:dyDescent="0.25">
      <c r="B6" s="206" t="s">
        <v>193</v>
      </c>
      <c r="C6" s="207" t="s">
        <v>219</v>
      </c>
      <c r="D6" s="208" t="s">
        <v>195</v>
      </c>
      <c r="E6" s="208" t="s">
        <v>196</v>
      </c>
      <c r="F6" s="208" t="s">
        <v>220</v>
      </c>
      <c r="G6" s="209" t="s">
        <v>198</v>
      </c>
      <c r="H6" s="210">
        <f>H7+H25+H31</f>
        <v>18895.739999999998</v>
      </c>
      <c r="I6" s="210">
        <f>SUM(I7+I25+I31)</f>
        <v>11139.42</v>
      </c>
      <c r="J6" s="210">
        <f>SUM(J7+J25+J31)</f>
        <v>7325.22</v>
      </c>
      <c r="K6" s="210">
        <f>SUM(K7+K25+K31)</f>
        <v>7325.22</v>
      </c>
      <c r="L6" s="210">
        <f t="shared" ref="L6:M6" si="0">SUM(L7+L25+L31)</f>
        <v>7201.34</v>
      </c>
      <c r="M6" s="210">
        <f t="shared" si="0"/>
        <v>7101.34</v>
      </c>
      <c r="N6" s="210">
        <f t="shared" ref="N6" si="1">SUM(N7+N25+N31)</f>
        <v>7065.22</v>
      </c>
    </row>
    <row r="7" spans="2:14" x14ac:dyDescent="0.25">
      <c r="B7" s="211"/>
      <c r="C7" s="277">
        <v>1</v>
      </c>
      <c r="D7" s="873" t="s">
        <v>221</v>
      </c>
      <c r="E7" s="891"/>
      <c r="F7" s="891"/>
      <c r="G7" s="892"/>
      <c r="H7" s="213">
        <f>H8+H17</f>
        <v>3773.5800000000004</v>
      </c>
      <c r="I7" s="213">
        <f t="shared" ref="I7:J7" si="2">I8+I17</f>
        <v>4807.17</v>
      </c>
      <c r="J7" s="213">
        <f t="shared" si="2"/>
        <v>3875.2200000000003</v>
      </c>
      <c r="K7" s="213">
        <f t="shared" ref="K7" si="3">K8+K17</f>
        <v>3875.2200000000003</v>
      </c>
      <c r="L7" s="213">
        <f t="shared" ref="L7:M7" si="4">L8+L17</f>
        <v>3801.34</v>
      </c>
      <c r="M7" s="213">
        <f t="shared" si="4"/>
        <v>3801.34</v>
      </c>
      <c r="N7" s="213">
        <f t="shared" ref="N7" si="5">N8+N17</f>
        <v>3875.2200000000003</v>
      </c>
    </row>
    <row r="8" spans="2:14" ht="15" customHeight="1" x14ac:dyDescent="0.25">
      <c r="B8" s="278"/>
      <c r="C8" s="279"/>
      <c r="D8" s="280">
        <v>1</v>
      </c>
      <c r="E8" s="244"/>
      <c r="F8" s="245"/>
      <c r="G8" s="244" t="s">
        <v>222</v>
      </c>
      <c r="H8" s="247">
        <f>SUM(H9+H10+H11+H16)</f>
        <v>2932.7400000000002</v>
      </c>
      <c r="I8" s="247">
        <f>SUM(I9+I10+I11+I16)</f>
        <v>3918.95</v>
      </c>
      <c r="J8" s="247">
        <f>SUM(J9+J10+J11+J16)</f>
        <v>3001</v>
      </c>
      <c r="K8" s="247">
        <f>SUM(K9+K10+K11+K16)</f>
        <v>3001</v>
      </c>
      <c r="L8" s="247">
        <f t="shared" ref="L8:M8" si="6">SUM(L9+L10+L11)</f>
        <v>3001</v>
      </c>
      <c r="M8" s="247">
        <f t="shared" si="6"/>
        <v>3001</v>
      </c>
      <c r="N8" s="247">
        <f t="shared" ref="N8" si="7">SUM(N9+N10+N11)</f>
        <v>3031</v>
      </c>
    </row>
    <row r="9" spans="2:14" ht="26.25" customHeight="1" x14ac:dyDescent="0.25">
      <c r="B9" s="282"/>
      <c r="C9" s="283"/>
      <c r="D9" s="224"/>
      <c r="E9" s="284" t="s">
        <v>223</v>
      </c>
      <c r="F9" s="285">
        <v>610</v>
      </c>
      <c r="G9" s="101" t="s">
        <v>3</v>
      </c>
      <c r="H9" s="81">
        <v>59.61</v>
      </c>
      <c r="I9" s="84">
        <v>1480.04</v>
      </c>
      <c r="J9" s="84">
        <v>1588.74</v>
      </c>
      <c r="K9" s="84">
        <v>1588.74</v>
      </c>
      <c r="L9" s="81">
        <v>1588.74</v>
      </c>
      <c r="M9" s="81">
        <v>1588.74</v>
      </c>
      <c r="N9" s="81">
        <v>1588.74</v>
      </c>
    </row>
    <row r="10" spans="2:14" x14ac:dyDescent="0.25">
      <c r="B10" s="282"/>
      <c r="C10" s="283"/>
      <c r="D10" s="286"/>
      <c r="E10" s="284" t="s">
        <v>223</v>
      </c>
      <c r="F10" s="287">
        <v>620</v>
      </c>
      <c r="G10" s="101" t="s">
        <v>8</v>
      </c>
      <c r="H10" s="81">
        <v>0</v>
      </c>
      <c r="I10" s="84">
        <v>514.79999999999995</v>
      </c>
      <c r="J10" s="84">
        <v>542.26</v>
      </c>
      <c r="K10" s="84">
        <v>542.26</v>
      </c>
      <c r="L10" s="81">
        <v>542.26</v>
      </c>
      <c r="M10" s="81">
        <v>542.26</v>
      </c>
      <c r="N10" s="81">
        <v>542.26</v>
      </c>
    </row>
    <row r="11" spans="2:14" x14ac:dyDescent="0.25">
      <c r="B11" s="282"/>
      <c r="C11" s="283"/>
      <c r="D11" s="286"/>
      <c r="E11" s="284" t="s">
        <v>223</v>
      </c>
      <c r="F11" s="285">
        <v>630</v>
      </c>
      <c r="G11" s="101" t="s">
        <v>19</v>
      </c>
      <c r="H11" s="81">
        <f>SUM(H12:H15)</f>
        <v>0</v>
      </c>
      <c r="I11" s="81">
        <f>SUM(I12:I15)</f>
        <v>1006.16</v>
      </c>
      <c r="J11" s="81">
        <f>SUM(J12:J15)</f>
        <v>870</v>
      </c>
      <c r="K11" s="81">
        <f>SUM(K12:K15)</f>
        <v>870</v>
      </c>
      <c r="L11" s="81">
        <f t="shared" ref="L11:M11" si="8">SUM(L12:L15)</f>
        <v>870</v>
      </c>
      <c r="M11" s="81">
        <f t="shared" si="8"/>
        <v>870</v>
      </c>
      <c r="N11" s="81">
        <v>900</v>
      </c>
    </row>
    <row r="12" spans="2:14" x14ac:dyDescent="0.25">
      <c r="B12" s="282"/>
      <c r="C12" s="283"/>
      <c r="D12" s="286"/>
      <c r="E12" s="284" t="s">
        <v>223</v>
      </c>
      <c r="F12" s="288">
        <v>631</v>
      </c>
      <c r="G12" s="110" t="s">
        <v>21</v>
      </c>
      <c r="H12" s="84">
        <v>0</v>
      </c>
      <c r="I12" s="73">
        <v>0</v>
      </c>
      <c r="J12" s="73">
        <v>120</v>
      </c>
      <c r="K12" s="73">
        <v>120</v>
      </c>
      <c r="L12" s="73">
        <v>120</v>
      </c>
      <c r="M12" s="73">
        <v>120</v>
      </c>
      <c r="N12" s="73">
        <v>100</v>
      </c>
    </row>
    <row r="13" spans="2:14" x14ac:dyDescent="0.25">
      <c r="B13" s="282"/>
      <c r="C13" s="283"/>
      <c r="D13" s="286"/>
      <c r="E13" s="284" t="s">
        <v>223</v>
      </c>
      <c r="F13" s="288">
        <v>632</v>
      </c>
      <c r="G13" s="110" t="s">
        <v>67</v>
      </c>
      <c r="H13" s="84">
        <v>0</v>
      </c>
      <c r="I13" s="73">
        <v>18.98</v>
      </c>
      <c r="J13" s="73">
        <v>48</v>
      </c>
      <c r="K13" s="73">
        <v>48</v>
      </c>
      <c r="L13" s="73">
        <v>48</v>
      </c>
      <c r="M13" s="73">
        <v>48</v>
      </c>
      <c r="N13" s="73">
        <v>35</v>
      </c>
    </row>
    <row r="14" spans="2:14" x14ac:dyDescent="0.25">
      <c r="B14" s="282"/>
      <c r="C14" s="283"/>
      <c r="D14" s="286"/>
      <c r="E14" s="284" t="s">
        <v>223</v>
      </c>
      <c r="F14" s="288">
        <v>633</v>
      </c>
      <c r="G14" s="74" t="s">
        <v>28</v>
      </c>
      <c r="H14" s="84">
        <v>0</v>
      </c>
      <c r="I14" s="73">
        <v>987.18</v>
      </c>
      <c r="J14" s="73">
        <v>350</v>
      </c>
      <c r="K14" s="73">
        <v>350</v>
      </c>
      <c r="L14" s="73">
        <v>350</v>
      </c>
      <c r="M14" s="73">
        <v>350</v>
      </c>
      <c r="N14" s="73">
        <v>400</v>
      </c>
    </row>
    <row r="15" spans="2:14" x14ac:dyDescent="0.25">
      <c r="B15" s="282"/>
      <c r="C15" s="283"/>
      <c r="D15" s="286"/>
      <c r="E15" s="284" t="s">
        <v>223</v>
      </c>
      <c r="F15" s="288">
        <v>637</v>
      </c>
      <c r="G15" s="74" t="s">
        <v>49</v>
      </c>
      <c r="H15" s="84">
        <v>0</v>
      </c>
      <c r="I15" s="73">
        <v>0</v>
      </c>
      <c r="J15" s="73">
        <v>352</v>
      </c>
      <c r="K15" s="73">
        <v>352</v>
      </c>
      <c r="L15" s="73">
        <v>352</v>
      </c>
      <c r="M15" s="73">
        <v>352</v>
      </c>
      <c r="N15" s="73">
        <v>300</v>
      </c>
    </row>
    <row r="16" spans="2:14" x14ac:dyDescent="0.25">
      <c r="B16" s="282"/>
      <c r="C16" s="283"/>
      <c r="D16" s="286"/>
      <c r="E16" s="284" t="s">
        <v>223</v>
      </c>
      <c r="F16" s="289">
        <v>640</v>
      </c>
      <c r="G16" s="290" t="s">
        <v>173</v>
      </c>
      <c r="H16" s="81">
        <v>2873.13</v>
      </c>
      <c r="I16" s="49">
        <v>917.95</v>
      </c>
      <c r="J16" s="49">
        <v>0</v>
      </c>
      <c r="K16" s="49">
        <v>0</v>
      </c>
      <c r="L16" s="73">
        <v>0</v>
      </c>
      <c r="M16" s="73">
        <v>0</v>
      </c>
      <c r="N16" s="73">
        <v>0</v>
      </c>
    </row>
    <row r="17" spans="2:14" x14ac:dyDescent="0.25">
      <c r="B17" s="231"/>
      <c r="C17" s="291"/>
      <c r="D17" s="280">
        <v>2</v>
      </c>
      <c r="E17" s="292"/>
      <c r="F17" s="292"/>
      <c r="G17" s="292" t="s">
        <v>224</v>
      </c>
      <c r="H17" s="257">
        <f>SUM(H18+H19+H20)</f>
        <v>840.84</v>
      </c>
      <c r="I17" s="293">
        <f t="shared" ref="I17:J17" si="9">SUM(I18+I19+I20)</f>
        <v>888.22</v>
      </c>
      <c r="J17" s="293">
        <f t="shared" si="9"/>
        <v>874.22</v>
      </c>
      <c r="K17" s="293">
        <f t="shared" ref="K17" si="10">SUM(K18+K19+K20)</f>
        <v>874.22</v>
      </c>
      <c r="L17" s="293">
        <f t="shared" ref="L17:M17" si="11">SUM(L18+L19+L20)</f>
        <v>800.34</v>
      </c>
      <c r="M17" s="293">
        <f t="shared" si="11"/>
        <v>800.34</v>
      </c>
      <c r="N17" s="293">
        <f t="shared" ref="N17" si="12">SUM(N18+N19+N20)</f>
        <v>844.22</v>
      </c>
    </row>
    <row r="18" spans="2:14" ht="26.25" x14ac:dyDescent="0.25">
      <c r="B18" s="214"/>
      <c r="C18" s="295"/>
      <c r="D18" s="75"/>
      <c r="E18" s="296" t="s">
        <v>208</v>
      </c>
      <c r="F18" s="285">
        <v>610</v>
      </c>
      <c r="G18" s="101" t="s">
        <v>3</v>
      </c>
      <c r="H18" s="81">
        <v>330</v>
      </c>
      <c r="I18" s="84">
        <v>330</v>
      </c>
      <c r="J18" s="84">
        <v>330</v>
      </c>
      <c r="K18" s="84">
        <v>330</v>
      </c>
      <c r="L18" s="81">
        <v>330</v>
      </c>
      <c r="M18" s="81">
        <v>330</v>
      </c>
      <c r="N18" s="81">
        <v>330</v>
      </c>
    </row>
    <row r="19" spans="2:14" x14ac:dyDescent="0.25">
      <c r="B19" s="214"/>
      <c r="C19" s="295"/>
      <c r="D19" s="75"/>
      <c r="E19" s="296" t="s">
        <v>208</v>
      </c>
      <c r="F19" s="287">
        <v>620</v>
      </c>
      <c r="G19" s="101" t="s">
        <v>8</v>
      </c>
      <c r="H19" s="81">
        <v>115.34</v>
      </c>
      <c r="I19" s="84">
        <v>115.34</v>
      </c>
      <c r="J19" s="84">
        <v>115.34</v>
      </c>
      <c r="K19" s="84">
        <v>115.34</v>
      </c>
      <c r="L19" s="81">
        <v>115.34</v>
      </c>
      <c r="M19" s="81">
        <v>115.34</v>
      </c>
      <c r="N19" s="81">
        <v>115.34</v>
      </c>
    </row>
    <row r="20" spans="2:14" x14ac:dyDescent="0.25">
      <c r="B20" s="214"/>
      <c r="C20" s="295"/>
      <c r="D20" s="75"/>
      <c r="E20" s="296" t="s">
        <v>208</v>
      </c>
      <c r="F20" s="285">
        <v>630</v>
      </c>
      <c r="G20" s="101" t="s">
        <v>19</v>
      </c>
      <c r="H20" s="81">
        <f>SUM(H21:H24)</f>
        <v>395.5</v>
      </c>
      <c r="I20" s="81">
        <v>442.88</v>
      </c>
      <c r="J20" s="81">
        <f t="shared" ref="J20:K20" si="13">SUM(J21:J24)</f>
        <v>428.88</v>
      </c>
      <c r="K20" s="81">
        <f t="shared" si="13"/>
        <v>428.88</v>
      </c>
      <c r="L20" s="81">
        <f>L21+L22+L23+L24</f>
        <v>355</v>
      </c>
      <c r="M20" s="81">
        <f>SUM(M21:M24)</f>
        <v>355</v>
      </c>
      <c r="N20" s="81">
        <f>SUM(N21:N24)</f>
        <v>398.88</v>
      </c>
    </row>
    <row r="21" spans="2:14" x14ac:dyDescent="0.25">
      <c r="B21" s="214"/>
      <c r="C21" s="295"/>
      <c r="D21" s="75"/>
      <c r="E21" s="296" t="s">
        <v>208</v>
      </c>
      <c r="F21" s="288">
        <v>631</v>
      </c>
      <c r="G21" s="110" t="s">
        <v>21</v>
      </c>
      <c r="H21" s="49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</row>
    <row r="22" spans="2:14" x14ac:dyDescent="0.25">
      <c r="B22" s="214"/>
      <c r="C22" s="295"/>
      <c r="D22" s="75"/>
      <c r="E22" s="296" t="s">
        <v>208</v>
      </c>
      <c r="F22" s="288">
        <v>632</v>
      </c>
      <c r="G22" s="110" t="s">
        <v>67</v>
      </c>
      <c r="H22" s="84">
        <v>162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</row>
    <row r="23" spans="2:14" x14ac:dyDescent="0.25">
      <c r="B23" s="214"/>
      <c r="C23" s="295"/>
      <c r="D23" s="75"/>
      <c r="E23" s="296" t="s">
        <v>208</v>
      </c>
      <c r="F23" s="297">
        <v>633</v>
      </c>
      <c r="G23" s="110" t="s">
        <v>68</v>
      </c>
      <c r="H23" s="84">
        <v>233.5</v>
      </c>
      <c r="I23" s="73">
        <v>428.88</v>
      </c>
      <c r="J23" s="73">
        <v>398.88</v>
      </c>
      <c r="K23" s="73">
        <v>398.88</v>
      </c>
      <c r="L23" s="73">
        <v>355</v>
      </c>
      <c r="M23" s="73">
        <v>355</v>
      </c>
      <c r="N23" s="73">
        <v>398.88</v>
      </c>
    </row>
    <row r="24" spans="2:14" x14ac:dyDescent="0.25">
      <c r="B24" s="214"/>
      <c r="C24" s="295"/>
      <c r="D24" s="75"/>
      <c r="E24" s="296" t="s">
        <v>208</v>
      </c>
      <c r="F24" s="297">
        <v>637</v>
      </c>
      <c r="G24" s="110" t="s">
        <v>49</v>
      </c>
      <c r="H24" s="84">
        <v>0</v>
      </c>
      <c r="I24" s="73">
        <v>14</v>
      </c>
      <c r="J24" s="73">
        <v>30</v>
      </c>
      <c r="K24" s="73">
        <v>30</v>
      </c>
      <c r="L24" s="73">
        <v>0</v>
      </c>
      <c r="M24" s="73">
        <v>0</v>
      </c>
      <c r="N24" s="73">
        <v>0</v>
      </c>
    </row>
    <row r="25" spans="2:14" s="298" customFormat="1" ht="12.75" x14ac:dyDescent="0.2">
      <c r="B25" s="250"/>
      <c r="C25" s="299">
        <v>2</v>
      </c>
      <c r="D25" s="879" t="s">
        <v>225</v>
      </c>
      <c r="E25" s="893"/>
      <c r="F25" s="893"/>
      <c r="G25" s="894"/>
      <c r="H25" s="213">
        <f>H26</f>
        <v>10495.89</v>
      </c>
      <c r="I25" s="213">
        <f t="shared" ref="I25:N25" si="14">I26</f>
        <v>5066.82</v>
      </c>
      <c r="J25" s="380">
        <f t="shared" si="14"/>
        <v>2550</v>
      </c>
      <c r="K25" s="380">
        <f t="shared" si="14"/>
        <v>2550</v>
      </c>
      <c r="L25" s="380">
        <f t="shared" si="14"/>
        <v>2500</v>
      </c>
      <c r="M25" s="380">
        <f t="shared" si="14"/>
        <v>2600</v>
      </c>
      <c r="N25" s="380">
        <f t="shared" si="14"/>
        <v>2400</v>
      </c>
    </row>
    <row r="26" spans="2:14" x14ac:dyDescent="0.25">
      <c r="B26" s="301"/>
      <c r="C26" s="302"/>
      <c r="D26" s="224"/>
      <c r="E26" s="284" t="s">
        <v>226</v>
      </c>
      <c r="F26" s="285">
        <v>630</v>
      </c>
      <c r="G26" s="106" t="s">
        <v>19</v>
      </c>
      <c r="H26" s="81">
        <f>SUM(H27:H30)</f>
        <v>10495.89</v>
      </c>
      <c r="I26" s="649">
        <f>SUM(I27:I30)</f>
        <v>5066.82</v>
      </c>
      <c r="J26" s="649">
        <f>SUM(J27:J30)</f>
        <v>2550</v>
      </c>
      <c r="K26" s="649">
        <f>SUM(K27:K30)</f>
        <v>2550</v>
      </c>
      <c r="L26" s="81">
        <f t="shared" ref="L26:M26" si="15">SUM(L27:L30)</f>
        <v>2500</v>
      </c>
      <c r="M26" s="81">
        <f t="shared" si="15"/>
        <v>2600</v>
      </c>
      <c r="N26" s="81">
        <f t="shared" ref="N26" si="16">SUM(N27:N30)</f>
        <v>2400</v>
      </c>
    </row>
    <row r="27" spans="2:14" x14ac:dyDescent="0.25">
      <c r="B27" s="301"/>
      <c r="C27" s="302"/>
      <c r="D27" s="224"/>
      <c r="E27" s="284" t="s">
        <v>226</v>
      </c>
      <c r="F27" s="288">
        <v>632</v>
      </c>
      <c r="G27" s="74" t="s">
        <v>67</v>
      </c>
      <c r="H27" s="49">
        <v>1584.85</v>
      </c>
      <c r="I27" s="73">
        <v>1571.87</v>
      </c>
      <c r="J27" s="73">
        <v>1900</v>
      </c>
      <c r="K27" s="73">
        <v>1900</v>
      </c>
      <c r="L27" s="73">
        <v>1500</v>
      </c>
      <c r="M27" s="73">
        <v>1600</v>
      </c>
      <c r="N27" s="73">
        <v>1500</v>
      </c>
    </row>
    <row r="28" spans="2:14" x14ac:dyDescent="0.25">
      <c r="B28" s="301"/>
      <c r="C28" s="302"/>
      <c r="D28" s="224"/>
      <c r="E28" s="284" t="s">
        <v>226</v>
      </c>
      <c r="F28" s="288">
        <v>633</v>
      </c>
      <c r="G28" s="74" t="s">
        <v>30</v>
      </c>
      <c r="H28" s="49"/>
      <c r="I28" s="49">
        <v>581.97</v>
      </c>
      <c r="J28" s="49">
        <v>550</v>
      </c>
      <c r="K28" s="49">
        <v>550</v>
      </c>
      <c r="L28" s="73">
        <v>900</v>
      </c>
      <c r="M28" s="73">
        <v>800</v>
      </c>
      <c r="N28" s="73">
        <v>600</v>
      </c>
    </row>
    <row r="29" spans="2:14" x14ac:dyDescent="0.25">
      <c r="B29" s="301"/>
      <c r="C29" s="302"/>
      <c r="D29" s="286"/>
      <c r="E29" s="284" t="s">
        <v>226</v>
      </c>
      <c r="F29" s="288">
        <v>635</v>
      </c>
      <c r="G29" s="110" t="s">
        <v>82</v>
      </c>
      <c r="H29" s="49">
        <v>7411.04</v>
      </c>
      <c r="I29" s="49">
        <v>2703.98</v>
      </c>
      <c r="J29" s="49">
        <v>100</v>
      </c>
      <c r="K29" s="49">
        <v>100</v>
      </c>
      <c r="L29" s="73">
        <v>100</v>
      </c>
      <c r="M29" s="73">
        <v>100</v>
      </c>
      <c r="N29" s="73">
        <v>200</v>
      </c>
    </row>
    <row r="30" spans="2:14" x14ac:dyDescent="0.25">
      <c r="B30" s="301"/>
      <c r="C30" s="302"/>
      <c r="D30" s="286"/>
      <c r="E30" s="284" t="s">
        <v>226</v>
      </c>
      <c r="F30" s="288">
        <v>637</v>
      </c>
      <c r="G30" s="220" t="s">
        <v>53</v>
      </c>
      <c r="H30" s="49">
        <v>1500</v>
      </c>
      <c r="I30" s="73">
        <v>209</v>
      </c>
      <c r="J30" s="73">
        <v>0</v>
      </c>
      <c r="K30" s="73">
        <v>0</v>
      </c>
      <c r="L30" s="73">
        <v>0</v>
      </c>
      <c r="M30" s="73">
        <v>100</v>
      </c>
      <c r="N30" s="73">
        <v>100</v>
      </c>
    </row>
    <row r="31" spans="2:14" x14ac:dyDescent="0.25">
      <c r="B31" s="250"/>
      <c r="C31" s="299">
        <v>3</v>
      </c>
      <c r="D31" s="879" t="s">
        <v>227</v>
      </c>
      <c r="E31" s="893"/>
      <c r="F31" s="893"/>
      <c r="G31" s="894"/>
      <c r="H31" s="213">
        <f>H32+H34</f>
        <v>4626.2699999999995</v>
      </c>
      <c r="I31" s="213">
        <f t="shared" ref="I31:J31" si="17">I32+I34</f>
        <v>1265.4299999999998</v>
      </c>
      <c r="J31" s="213">
        <f t="shared" si="17"/>
        <v>900</v>
      </c>
      <c r="K31" s="213">
        <f t="shared" ref="K31" si="18">K32+K34</f>
        <v>900</v>
      </c>
      <c r="L31" s="213">
        <f t="shared" ref="L31:M31" si="19">L32+L34</f>
        <v>900</v>
      </c>
      <c r="M31" s="213">
        <f t="shared" si="19"/>
        <v>700</v>
      </c>
      <c r="N31" s="213">
        <f t="shared" ref="N31" si="20">N32+N34</f>
        <v>790</v>
      </c>
    </row>
    <row r="32" spans="2:14" x14ac:dyDescent="0.25">
      <c r="B32" s="231"/>
      <c r="C32" s="291"/>
      <c r="D32" s="232">
        <v>1</v>
      </c>
      <c r="E32" s="304"/>
      <c r="F32" s="305"/>
      <c r="G32" s="306" t="s">
        <v>228</v>
      </c>
      <c r="H32" s="293">
        <f>H33</f>
        <v>646.29</v>
      </c>
      <c r="I32" s="293">
        <f t="shared" ref="I32:K32" si="21">I33</f>
        <v>520.62</v>
      </c>
      <c r="J32" s="293">
        <f t="shared" si="21"/>
        <v>700</v>
      </c>
      <c r="K32" s="293">
        <f t="shared" si="21"/>
        <v>700</v>
      </c>
      <c r="L32" s="293">
        <f t="shared" ref="L32:N32" si="22">L33</f>
        <v>700</v>
      </c>
      <c r="M32" s="293">
        <f t="shared" si="22"/>
        <v>500</v>
      </c>
      <c r="N32" s="293">
        <f t="shared" si="22"/>
        <v>600</v>
      </c>
    </row>
    <row r="33" spans="2:14" x14ac:dyDescent="0.25">
      <c r="B33" s="301"/>
      <c r="C33" s="302"/>
      <c r="D33" s="307"/>
      <c r="E33" s="308" t="s">
        <v>229</v>
      </c>
      <c r="F33" s="309">
        <v>635006</v>
      </c>
      <c r="G33" s="310" t="s">
        <v>98</v>
      </c>
      <c r="H33" s="49">
        <v>646.29</v>
      </c>
      <c r="I33" s="73">
        <v>520.62</v>
      </c>
      <c r="J33" s="73">
        <v>700</v>
      </c>
      <c r="K33" s="73">
        <v>700</v>
      </c>
      <c r="L33" s="73">
        <v>700</v>
      </c>
      <c r="M33" s="73">
        <v>500</v>
      </c>
      <c r="N33" s="73">
        <v>600</v>
      </c>
    </row>
    <row r="34" spans="2:14" x14ac:dyDescent="0.25">
      <c r="B34" s="231"/>
      <c r="C34" s="311"/>
      <c r="D34" s="232">
        <v>2</v>
      </c>
      <c r="E34" s="312"/>
      <c r="F34" s="305"/>
      <c r="G34" s="306" t="s">
        <v>230</v>
      </c>
      <c r="H34" s="293">
        <f>SUM(H35:H37)</f>
        <v>3979.9799999999996</v>
      </c>
      <c r="I34" s="293">
        <f t="shared" ref="I34:J34" si="23">SUM(I35:I37)</f>
        <v>744.81</v>
      </c>
      <c r="J34" s="293">
        <f t="shared" si="23"/>
        <v>200</v>
      </c>
      <c r="K34" s="293">
        <f t="shared" ref="K34" si="24">SUM(K35:K37)</f>
        <v>200</v>
      </c>
      <c r="L34" s="293">
        <f t="shared" ref="L34:M34" si="25">SUM(L35:L37)</f>
        <v>200</v>
      </c>
      <c r="M34" s="293">
        <f t="shared" si="25"/>
        <v>200</v>
      </c>
      <c r="N34" s="293">
        <f t="shared" ref="N34" si="26">SUM(N35:N37)</f>
        <v>190</v>
      </c>
    </row>
    <row r="35" spans="2:14" x14ac:dyDescent="0.25">
      <c r="B35" s="214"/>
      <c r="C35" s="313"/>
      <c r="D35" s="75"/>
      <c r="E35" s="308" t="s">
        <v>229</v>
      </c>
      <c r="F35" s="288">
        <v>636</v>
      </c>
      <c r="G35" s="74" t="s">
        <v>96</v>
      </c>
      <c r="H35" s="49">
        <v>191.2</v>
      </c>
      <c r="I35" s="73">
        <v>191.2</v>
      </c>
      <c r="J35" s="73">
        <v>200</v>
      </c>
      <c r="K35" s="73">
        <v>200</v>
      </c>
      <c r="L35" s="73">
        <v>200</v>
      </c>
      <c r="M35" s="73">
        <v>200</v>
      </c>
      <c r="N35" s="73">
        <v>190</v>
      </c>
    </row>
    <row r="36" spans="2:14" ht="26.25" x14ac:dyDescent="0.25">
      <c r="B36" s="314"/>
      <c r="C36" s="315"/>
      <c r="D36" s="316"/>
      <c r="E36" s="317" t="s">
        <v>229</v>
      </c>
      <c r="F36" s="318">
        <v>635004</v>
      </c>
      <c r="G36" s="319" t="s">
        <v>97</v>
      </c>
      <c r="H36" s="49">
        <v>3477.6</v>
      </c>
      <c r="I36" s="73">
        <v>271.27</v>
      </c>
      <c r="J36" s="73">
        <v>0</v>
      </c>
      <c r="K36" s="73">
        <v>0</v>
      </c>
      <c r="L36" s="73">
        <v>0</v>
      </c>
      <c r="M36" s="73">
        <v>0</v>
      </c>
      <c r="N36" s="73">
        <v>0</v>
      </c>
    </row>
    <row r="37" spans="2:14" ht="27" customHeight="1" x14ac:dyDescent="0.25">
      <c r="B37" s="282"/>
      <c r="C37" s="283"/>
      <c r="D37" s="75"/>
      <c r="E37" s="320" t="s">
        <v>229</v>
      </c>
      <c r="F37" s="321">
        <v>637035</v>
      </c>
      <c r="G37" s="220" t="s">
        <v>99</v>
      </c>
      <c r="H37" s="49">
        <v>311.18</v>
      </c>
      <c r="I37" s="49">
        <v>282.33999999999997</v>
      </c>
      <c r="J37" s="49">
        <v>0</v>
      </c>
      <c r="K37" s="49">
        <v>0</v>
      </c>
      <c r="L37" s="73">
        <v>0</v>
      </c>
      <c r="M37" s="73">
        <v>0</v>
      </c>
      <c r="N37" s="73">
        <v>0</v>
      </c>
    </row>
    <row r="38" spans="2:14" ht="15.75" customHeight="1" x14ac:dyDescent="0.25">
      <c r="B38" s="322"/>
      <c r="C38" s="28"/>
      <c r="D38" s="28"/>
      <c r="E38" s="28"/>
      <c r="F38" s="28"/>
      <c r="G38" s="28"/>
      <c r="H38" s="271"/>
    </row>
    <row r="39" spans="2:14" ht="16.5" customHeight="1" x14ac:dyDescent="0.25">
      <c r="B39" s="895" t="s">
        <v>106</v>
      </c>
      <c r="C39" s="896"/>
      <c r="D39" s="896"/>
      <c r="E39" s="896"/>
      <c r="F39" s="896"/>
      <c r="G39" s="897"/>
      <c r="H39" s="54"/>
      <c r="I39" s="54"/>
      <c r="J39" s="54"/>
      <c r="K39" s="54"/>
      <c r="L39" s="54"/>
      <c r="M39" s="54"/>
      <c r="N39" s="54"/>
    </row>
    <row r="40" spans="2:14" ht="42.75" customHeight="1" x14ac:dyDescent="0.25">
      <c r="B40" s="206" t="s">
        <v>193</v>
      </c>
      <c r="C40" s="207" t="s">
        <v>194</v>
      </c>
      <c r="D40" s="208" t="s">
        <v>195</v>
      </c>
      <c r="E40" s="208" t="s">
        <v>231</v>
      </c>
      <c r="F40" s="208" t="s">
        <v>220</v>
      </c>
      <c r="G40" s="209" t="s">
        <v>198</v>
      </c>
      <c r="H40" s="670"/>
      <c r="I40" s="210">
        <f t="shared" ref="I40:J40" si="27">SUM(I41:I42)</f>
        <v>2121.0299999999997</v>
      </c>
      <c r="J40" s="210">
        <f t="shared" si="27"/>
        <v>0</v>
      </c>
      <c r="K40" s="210">
        <f t="shared" ref="K40" si="28">SUM(K41:K42)</f>
        <v>0</v>
      </c>
      <c r="L40" s="210">
        <f t="shared" ref="L40:M40" si="29">SUM(L41:L42)</f>
        <v>0</v>
      </c>
      <c r="M40" s="210">
        <f t="shared" si="29"/>
        <v>0</v>
      </c>
      <c r="N40" s="210">
        <f t="shared" ref="N40" si="30">SUM(N41:N42)</f>
        <v>0</v>
      </c>
    </row>
    <row r="41" spans="2:14" ht="19.5" customHeight="1" x14ac:dyDescent="0.25">
      <c r="B41" s="323"/>
      <c r="C41" s="324"/>
      <c r="D41" s="325"/>
      <c r="E41" s="326" t="s">
        <v>229</v>
      </c>
      <c r="F41" s="327">
        <v>713003</v>
      </c>
      <c r="G41" s="328" t="s">
        <v>277</v>
      </c>
      <c r="H41" s="54"/>
      <c r="I41" s="54">
        <v>895.69</v>
      </c>
      <c r="J41" s="54">
        <v>0</v>
      </c>
      <c r="K41" s="54">
        <v>0</v>
      </c>
      <c r="L41" s="54"/>
      <c r="M41" s="54"/>
      <c r="N41" s="54"/>
    </row>
    <row r="42" spans="2:14" ht="19.5" customHeight="1" thickBot="1" x14ac:dyDescent="0.3">
      <c r="B42" s="479"/>
      <c r="C42" s="480"/>
      <c r="D42" s="481"/>
      <c r="E42" s="482" t="s">
        <v>285</v>
      </c>
      <c r="F42" s="478" t="s">
        <v>116</v>
      </c>
      <c r="G42" s="262" t="s">
        <v>117</v>
      </c>
      <c r="H42" s="671"/>
      <c r="I42" s="54">
        <v>1225.3399999999999</v>
      </c>
      <c r="J42" s="54">
        <v>0</v>
      </c>
      <c r="K42" s="54">
        <v>0</v>
      </c>
      <c r="L42" s="54"/>
      <c r="M42" s="54"/>
      <c r="N42" s="54"/>
    </row>
    <row r="43" spans="2:14" ht="21.75" customHeight="1" thickBot="1" x14ac:dyDescent="0.3">
      <c r="H43" s="672"/>
    </row>
    <row r="44" spans="2:14" x14ac:dyDescent="0.25">
      <c r="B44" s="885" t="s">
        <v>217</v>
      </c>
      <c r="C44" s="886"/>
      <c r="D44" s="886"/>
      <c r="E44" s="886"/>
      <c r="F44" s="886"/>
      <c r="G44" s="887"/>
      <c r="H44" s="329">
        <f>H6+H40</f>
        <v>18895.739999999998</v>
      </c>
      <c r="I44" s="329">
        <f>I6+I40</f>
        <v>13260.45</v>
      </c>
      <c r="J44" s="329">
        <f>J6+J40</f>
        <v>7325.22</v>
      </c>
      <c r="K44" s="329">
        <f>K6+K40</f>
        <v>7325.22</v>
      </c>
      <c r="L44" s="329">
        <f t="shared" ref="L44:M44" si="31">L6+L40</f>
        <v>7201.34</v>
      </c>
      <c r="M44" s="329">
        <f t="shared" si="31"/>
        <v>7101.34</v>
      </c>
      <c r="N44" s="329">
        <f t="shared" ref="N44" si="32">N6+N40</f>
        <v>7065.22</v>
      </c>
    </row>
    <row r="60" ht="48" customHeight="1" x14ac:dyDescent="0.25"/>
    <row r="94" ht="28.5" customHeight="1" x14ac:dyDescent="0.25"/>
    <row r="130" spans="1:7" x14ac:dyDescent="0.25">
      <c r="G130" s="330"/>
    </row>
    <row r="136" spans="1:7" x14ac:dyDescent="0.25">
      <c r="A136" s="6"/>
      <c r="B136" s="6"/>
      <c r="C136" s="6"/>
      <c r="D136" s="6"/>
      <c r="E136" s="6"/>
      <c r="F136" s="6"/>
      <c r="G136" s="6"/>
    </row>
    <row r="137" spans="1:7" x14ac:dyDescent="0.25">
      <c r="A137" s="6"/>
      <c r="B137" s="6"/>
      <c r="C137" s="6"/>
      <c r="D137" s="6"/>
      <c r="E137" s="6"/>
      <c r="F137" s="6"/>
      <c r="G137" s="6"/>
    </row>
    <row r="138" spans="1:7" x14ac:dyDescent="0.25">
      <c r="A138" s="6"/>
      <c r="B138" s="6"/>
      <c r="C138" s="6"/>
      <c r="D138" s="6"/>
      <c r="E138" s="6"/>
      <c r="F138" s="6"/>
      <c r="G138" s="6"/>
    </row>
    <row r="139" spans="1:7" x14ac:dyDescent="0.25">
      <c r="A139" s="6"/>
      <c r="B139" s="6"/>
      <c r="C139" s="6"/>
      <c r="D139" s="6"/>
      <c r="E139" s="6"/>
      <c r="F139" s="6"/>
      <c r="G139" s="6"/>
    </row>
    <row r="140" spans="1:7" x14ac:dyDescent="0.25">
      <c r="A140" s="6"/>
      <c r="B140" s="6"/>
      <c r="C140" s="6"/>
      <c r="D140" s="6"/>
      <c r="E140" s="6"/>
      <c r="F140" s="6"/>
      <c r="G140" s="6"/>
    </row>
    <row r="141" spans="1:7" x14ac:dyDescent="0.25">
      <c r="A141" s="6"/>
      <c r="B141" s="6"/>
      <c r="C141" s="6"/>
      <c r="D141" s="6"/>
      <c r="E141" s="6"/>
      <c r="F141" s="6"/>
      <c r="G141" s="6"/>
    </row>
    <row r="142" spans="1:7" x14ac:dyDescent="0.25">
      <c r="A142" s="6"/>
      <c r="B142" s="6"/>
      <c r="C142" s="6"/>
      <c r="D142" s="6"/>
      <c r="E142" s="6"/>
      <c r="F142" s="6"/>
      <c r="G142" s="6"/>
    </row>
    <row r="143" spans="1:7" x14ac:dyDescent="0.25">
      <c r="A143" s="6"/>
      <c r="B143" s="6"/>
      <c r="C143" s="6"/>
      <c r="D143" s="6"/>
      <c r="E143" s="6"/>
      <c r="F143" s="6"/>
      <c r="G143" s="6"/>
    </row>
    <row r="144" spans="1:7" x14ac:dyDescent="0.25">
      <c r="A144" s="6"/>
      <c r="B144" s="6"/>
      <c r="C144" s="6"/>
      <c r="D144" s="6"/>
      <c r="E144" s="6"/>
      <c r="F144" s="6"/>
      <c r="G144" s="6"/>
    </row>
    <row r="145" spans="1:7" x14ac:dyDescent="0.25">
      <c r="A145" s="6"/>
      <c r="B145" s="6"/>
      <c r="C145" s="6"/>
      <c r="D145" s="6"/>
      <c r="E145" s="6"/>
      <c r="F145" s="6"/>
      <c r="G145" s="6"/>
    </row>
    <row r="146" spans="1:7" x14ac:dyDescent="0.25">
      <c r="A146" s="6"/>
      <c r="B146" s="6"/>
      <c r="C146" s="6"/>
      <c r="D146" s="6"/>
      <c r="E146" s="6"/>
      <c r="F146" s="6"/>
      <c r="G146" s="6"/>
    </row>
    <row r="147" spans="1:7" x14ac:dyDescent="0.25">
      <c r="A147" s="6"/>
      <c r="B147" s="6"/>
      <c r="C147" s="6"/>
      <c r="D147" s="6"/>
      <c r="E147" s="6"/>
      <c r="F147" s="6"/>
      <c r="G147" s="6"/>
    </row>
    <row r="148" spans="1:7" x14ac:dyDescent="0.25">
      <c r="A148" s="6"/>
      <c r="B148" s="6"/>
      <c r="C148" s="6"/>
      <c r="D148" s="6"/>
      <c r="E148" s="6"/>
      <c r="F148" s="6"/>
      <c r="G148" s="6"/>
    </row>
    <row r="149" spans="1:7" x14ac:dyDescent="0.25">
      <c r="A149" s="6"/>
      <c r="B149" s="6"/>
      <c r="C149" s="6"/>
      <c r="D149" s="331"/>
      <c r="E149" s="331"/>
      <c r="F149" s="331"/>
      <c r="G149" s="6"/>
    </row>
    <row r="150" spans="1:7" x14ac:dyDescent="0.25">
      <c r="A150" s="6"/>
      <c r="B150" s="332"/>
      <c r="C150" s="6"/>
      <c r="D150" s="6"/>
      <c r="E150" s="6"/>
      <c r="F150" s="6"/>
      <c r="G150" s="6"/>
    </row>
    <row r="151" spans="1:7" x14ac:dyDescent="0.25">
      <c r="A151" s="6"/>
      <c r="B151" s="6"/>
      <c r="C151" s="6"/>
      <c r="D151" s="6"/>
      <c r="E151" s="6"/>
      <c r="F151" s="6"/>
      <c r="G151" s="6"/>
    </row>
    <row r="152" spans="1:7" x14ac:dyDescent="0.25">
      <c r="A152" s="6"/>
      <c r="B152" s="6"/>
      <c r="C152" s="6"/>
      <c r="D152" s="6"/>
      <c r="E152" s="6"/>
      <c r="F152" s="6"/>
      <c r="G152" s="6"/>
    </row>
    <row r="153" spans="1:7" x14ac:dyDescent="0.25">
      <c r="A153" s="6"/>
      <c r="B153" s="6"/>
      <c r="C153" s="6"/>
      <c r="D153" s="6"/>
      <c r="E153" s="6"/>
      <c r="F153" s="6"/>
      <c r="G153" s="6"/>
    </row>
    <row r="154" spans="1:7" x14ac:dyDescent="0.25">
      <c r="A154" s="6"/>
      <c r="B154" s="6"/>
      <c r="C154" s="6"/>
      <c r="D154" s="331"/>
      <c r="E154" s="331"/>
      <c r="F154" s="331"/>
      <c r="G154" s="6"/>
    </row>
    <row r="155" spans="1:7" x14ac:dyDescent="0.25">
      <c r="A155" s="6"/>
      <c r="B155" s="6"/>
      <c r="C155" s="6"/>
      <c r="D155" s="6"/>
      <c r="E155" s="6"/>
      <c r="F155" s="6"/>
      <c r="G155" s="6"/>
    </row>
    <row r="156" spans="1:7" x14ac:dyDescent="0.25">
      <c r="A156" s="6"/>
      <c r="B156" s="333"/>
      <c r="C156" s="6"/>
      <c r="D156" s="331"/>
      <c r="E156" s="331"/>
      <c r="F156" s="331"/>
      <c r="G156" s="6"/>
    </row>
    <row r="157" spans="1:7" x14ac:dyDescent="0.25">
      <c r="A157" s="6"/>
      <c r="B157" s="6"/>
      <c r="C157" s="6"/>
      <c r="D157" s="6"/>
      <c r="E157" s="6"/>
      <c r="F157" s="6"/>
      <c r="G157" s="6"/>
    </row>
    <row r="158" spans="1:7" x14ac:dyDescent="0.25">
      <c r="A158" s="6"/>
      <c r="B158" s="6"/>
      <c r="C158" s="6"/>
      <c r="D158" s="6"/>
      <c r="E158" s="6"/>
      <c r="F158" s="6"/>
      <c r="G158" s="6"/>
    </row>
    <row r="159" spans="1:7" x14ac:dyDescent="0.25">
      <c r="A159" s="6"/>
      <c r="B159" s="6"/>
      <c r="C159" s="6"/>
      <c r="D159" s="6"/>
      <c r="E159" s="6"/>
      <c r="F159" s="6"/>
      <c r="G159" s="6"/>
    </row>
    <row r="160" spans="1:7" x14ac:dyDescent="0.25">
      <c r="A160" s="6"/>
      <c r="B160" s="6"/>
      <c r="C160" s="6"/>
      <c r="D160" s="6"/>
      <c r="E160" s="6"/>
      <c r="F160" s="6"/>
      <c r="G160" s="334"/>
    </row>
    <row r="161" spans="1:7" x14ac:dyDescent="0.25">
      <c r="A161" s="6"/>
      <c r="B161" s="6"/>
      <c r="C161" s="6"/>
      <c r="D161" s="6"/>
      <c r="E161" s="6"/>
      <c r="F161" s="6"/>
      <c r="G161" s="6"/>
    </row>
    <row r="162" spans="1:7" x14ac:dyDescent="0.25">
      <c r="A162" s="6"/>
      <c r="B162" s="6"/>
      <c r="C162" s="6"/>
      <c r="D162" s="6"/>
      <c r="E162" s="6"/>
      <c r="F162" s="6"/>
      <c r="G162" s="6"/>
    </row>
    <row r="163" spans="1:7" x14ac:dyDescent="0.25">
      <c r="A163" s="6"/>
      <c r="B163" s="6"/>
      <c r="C163" s="6"/>
      <c r="D163" s="335"/>
      <c r="E163" s="335"/>
      <c r="F163" s="335"/>
      <c r="G163" s="334"/>
    </row>
    <row r="164" spans="1:7" x14ac:dyDescent="0.25">
      <c r="A164" s="6"/>
      <c r="B164" s="332"/>
      <c r="C164" s="6"/>
      <c r="D164" s="6"/>
      <c r="E164" s="6"/>
      <c r="F164" s="6"/>
      <c r="G164" s="6"/>
    </row>
    <row r="165" spans="1:7" x14ac:dyDescent="0.25">
      <c r="A165" s="6"/>
      <c r="B165" s="6"/>
      <c r="C165" s="6"/>
      <c r="D165" s="6"/>
      <c r="E165" s="6"/>
      <c r="F165" s="6"/>
      <c r="G165" s="6"/>
    </row>
    <row r="166" spans="1:7" x14ac:dyDescent="0.25">
      <c r="A166" s="6"/>
      <c r="B166" s="6"/>
      <c r="C166" s="6"/>
      <c r="D166" s="6"/>
      <c r="E166" s="6"/>
      <c r="F166" s="6"/>
      <c r="G166" s="6"/>
    </row>
    <row r="167" spans="1:7" x14ac:dyDescent="0.25">
      <c r="A167" s="6"/>
      <c r="B167" s="332"/>
      <c r="C167" s="6"/>
      <c r="D167" s="6"/>
      <c r="E167" s="6"/>
      <c r="F167" s="6"/>
      <c r="G167" s="6"/>
    </row>
    <row r="168" spans="1:7" x14ac:dyDescent="0.25">
      <c r="A168" s="6"/>
      <c r="B168" s="6"/>
      <c r="C168" s="6"/>
      <c r="D168" s="6"/>
      <c r="E168" s="6"/>
      <c r="F168" s="6"/>
      <c r="G168" s="6"/>
    </row>
    <row r="169" spans="1:7" x14ac:dyDescent="0.25">
      <c r="A169" s="6"/>
      <c r="B169" s="6"/>
      <c r="C169" s="6"/>
      <c r="D169" s="6"/>
      <c r="E169" s="6"/>
      <c r="F169" s="6"/>
      <c r="G169" s="6"/>
    </row>
    <row r="170" spans="1:7" x14ac:dyDescent="0.25">
      <c r="A170" s="6"/>
      <c r="B170" s="6"/>
      <c r="C170" s="6"/>
      <c r="D170" s="6"/>
      <c r="E170" s="6"/>
      <c r="F170" s="6"/>
      <c r="G170" s="6"/>
    </row>
    <row r="171" spans="1:7" x14ac:dyDescent="0.25">
      <c r="A171" s="6"/>
      <c r="B171" s="6"/>
      <c r="C171" s="6"/>
      <c r="D171" s="6"/>
      <c r="E171" s="6"/>
      <c r="F171" s="6"/>
      <c r="G171" s="6"/>
    </row>
    <row r="172" spans="1:7" x14ac:dyDescent="0.25">
      <c r="A172" s="6"/>
      <c r="B172" s="6"/>
      <c r="C172" s="6"/>
      <c r="D172" s="6"/>
      <c r="E172" s="6"/>
      <c r="F172" s="6"/>
      <c r="G172" s="6"/>
    </row>
    <row r="173" spans="1:7" x14ac:dyDescent="0.25">
      <c r="A173" s="6"/>
      <c r="B173" s="6"/>
      <c r="C173" s="6"/>
      <c r="D173" s="6"/>
      <c r="E173" s="6"/>
      <c r="F173" s="6"/>
      <c r="G173" s="334"/>
    </row>
    <row r="174" spans="1:7" x14ac:dyDescent="0.25">
      <c r="A174" s="6"/>
      <c r="B174" s="6"/>
      <c r="C174" s="6"/>
      <c r="D174" s="6"/>
      <c r="E174" s="6"/>
      <c r="F174" s="6"/>
      <c r="G174" s="6"/>
    </row>
    <row r="175" spans="1:7" x14ac:dyDescent="0.25">
      <c r="A175" s="6"/>
      <c r="B175" s="6"/>
      <c r="C175" s="6"/>
      <c r="D175" s="6"/>
      <c r="E175" s="6"/>
      <c r="F175" s="6"/>
      <c r="G175" s="6"/>
    </row>
    <row r="176" spans="1:7" x14ac:dyDescent="0.25">
      <c r="A176" s="6"/>
      <c r="B176" s="6"/>
      <c r="C176" s="6"/>
      <c r="D176" s="6"/>
      <c r="E176" s="6"/>
      <c r="F176" s="6"/>
      <c r="G176" s="6"/>
    </row>
    <row r="177" spans="1:7" x14ac:dyDescent="0.25">
      <c r="A177" s="6"/>
      <c r="B177" s="333"/>
      <c r="C177" s="6"/>
      <c r="D177" s="6"/>
      <c r="E177" s="6"/>
      <c r="F177" s="6"/>
      <c r="G177" s="6"/>
    </row>
    <row r="178" spans="1:7" x14ac:dyDescent="0.25">
      <c r="A178" s="6"/>
      <c r="B178" s="6"/>
      <c r="C178" s="6"/>
      <c r="D178" s="331"/>
      <c r="E178" s="331"/>
      <c r="F178" s="331"/>
      <c r="G178" s="6"/>
    </row>
    <row r="179" spans="1:7" x14ac:dyDescent="0.25">
      <c r="A179" s="6"/>
      <c r="B179" s="6"/>
      <c r="C179" s="6"/>
      <c r="D179" s="6"/>
      <c r="E179" s="6"/>
      <c r="F179" s="6"/>
      <c r="G179" s="6"/>
    </row>
    <row r="180" spans="1:7" x14ac:dyDescent="0.25">
      <c r="A180" s="6"/>
      <c r="B180" s="6"/>
      <c r="C180" s="6"/>
      <c r="D180" s="6"/>
      <c r="E180" s="6"/>
      <c r="F180" s="6"/>
      <c r="G180" s="6"/>
    </row>
    <row r="181" spans="1:7" x14ac:dyDescent="0.25">
      <c r="A181" s="6"/>
      <c r="B181" s="6"/>
      <c r="C181" s="6"/>
      <c r="D181" s="6"/>
      <c r="E181" s="6"/>
      <c r="F181" s="6"/>
      <c r="G181" s="6"/>
    </row>
    <row r="182" spans="1:7" x14ac:dyDescent="0.25">
      <c r="A182" s="6"/>
      <c r="B182" s="6"/>
      <c r="C182" s="6"/>
      <c r="D182" s="6"/>
      <c r="E182" s="6"/>
      <c r="F182" s="6"/>
      <c r="G182" s="6"/>
    </row>
    <row r="183" spans="1:7" x14ac:dyDescent="0.25">
      <c r="A183" s="6"/>
      <c r="B183" s="6"/>
      <c r="C183" s="6"/>
      <c r="D183" s="6"/>
      <c r="E183" s="6"/>
      <c r="F183" s="6"/>
      <c r="G183" s="6"/>
    </row>
    <row r="184" spans="1:7" x14ac:dyDescent="0.25">
      <c r="A184" s="6"/>
      <c r="B184" s="6"/>
      <c r="C184" s="6"/>
      <c r="D184" s="6"/>
      <c r="E184" s="6"/>
      <c r="F184" s="6"/>
      <c r="G184" s="34"/>
    </row>
    <row r="185" spans="1:7" x14ac:dyDescent="0.25">
      <c r="A185" s="6"/>
      <c r="B185" s="6"/>
      <c r="C185" s="6"/>
      <c r="D185" s="6"/>
      <c r="E185" s="6"/>
      <c r="F185" s="6"/>
      <c r="G185" s="6"/>
    </row>
    <row r="186" spans="1:7" x14ac:dyDescent="0.25">
      <c r="A186" s="6"/>
      <c r="B186" s="332"/>
      <c r="C186" s="6"/>
      <c r="D186" s="331"/>
      <c r="E186" s="331"/>
      <c r="F186" s="331"/>
      <c r="G186" s="6"/>
    </row>
    <row r="187" spans="1:7" x14ac:dyDescent="0.25">
      <c r="A187" s="6"/>
      <c r="B187" s="6"/>
      <c r="C187" s="6"/>
      <c r="D187" s="6"/>
      <c r="E187" s="6"/>
      <c r="F187" s="6"/>
      <c r="G187" s="6"/>
    </row>
    <row r="188" spans="1:7" x14ac:dyDescent="0.25">
      <c r="A188" s="6"/>
      <c r="B188" s="6"/>
      <c r="C188" s="6"/>
      <c r="D188" s="6"/>
      <c r="E188" s="6"/>
      <c r="F188" s="6"/>
      <c r="G188" s="6"/>
    </row>
    <row r="189" spans="1:7" x14ac:dyDescent="0.25">
      <c r="A189" s="6"/>
      <c r="B189" s="6"/>
      <c r="C189" s="6"/>
      <c r="D189" s="331"/>
      <c r="E189" s="331"/>
      <c r="F189" s="331"/>
      <c r="G189" s="6"/>
    </row>
    <row r="190" spans="1:7" x14ac:dyDescent="0.25">
      <c r="A190" s="6"/>
      <c r="B190" s="333"/>
      <c r="C190" s="6"/>
      <c r="D190" s="6"/>
      <c r="E190" s="6"/>
      <c r="F190" s="6"/>
      <c r="G190" s="6"/>
    </row>
    <row r="191" spans="1:7" x14ac:dyDescent="0.25">
      <c r="A191" s="6"/>
      <c r="B191" s="6"/>
      <c r="C191" s="6"/>
      <c r="D191" s="6"/>
      <c r="E191" s="6"/>
      <c r="F191" s="6"/>
      <c r="G191" s="6"/>
    </row>
    <row r="192" spans="1:7" x14ac:dyDescent="0.25">
      <c r="A192" s="6"/>
      <c r="B192" s="6"/>
      <c r="C192" s="6"/>
      <c r="D192" s="6"/>
      <c r="E192" s="6"/>
      <c r="F192" s="6"/>
      <c r="G192" s="6"/>
    </row>
    <row r="193" spans="1:7" x14ac:dyDescent="0.25">
      <c r="A193" s="6"/>
      <c r="B193" s="333"/>
      <c r="C193" s="6"/>
      <c r="D193" s="6"/>
      <c r="E193" s="6"/>
      <c r="F193" s="6"/>
      <c r="G193" s="6"/>
    </row>
    <row r="194" spans="1:7" x14ac:dyDescent="0.25">
      <c r="A194" s="6"/>
      <c r="B194" s="6"/>
      <c r="C194" s="6"/>
      <c r="D194" s="6"/>
      <c r="E194" s="6"/>
      <c r="F194" s="6"/>
      <c r="G194" s="6"/>
    </row>
    <row r="195" spans="1:7" x14ac:dyDescent="0.25">
      <c r="A195" s="6"/>
      <c r="B195" s="332"/>
      <c r="C195" s="6"/>
      <c r="D195" s="6"/>
      <c r="E195" s="6"/>
      <c r="F195" s="6"/>
      <c r="G195" s="6"/>
    </row>
    <row r="196" spans="1:7" x14ac:dyDescent="0.25">
      <c r="A196" s="6"/>
      <c r="B196" s="6"/>
      <c r="C196" s="6"/>
      <c r="D196" s="6"/>
      <c r="E196" s="6"/>
      <c r="F196" s="6"/>
      <c r="G196" s="6"/>
    </row>
    <row r="197" spans="1:7" x14ac:dyDescent="0.25">
      <c r="A197" s="6"/>
      <c r="B197" s="6"/>
      <c r="C197" s="6"/>
      <c r="D197" s="6"/>
      <c r="E197" s="6"/>
      <c r="F197" s="6"/>
      <c r="G197" s="6"/>
    </row>
    <row r="198" spans="1:7" x14ac:dyDescent="0.25">
      <c r="B198" s="333"/>
      <c r="C198" s="6"/>
      <c r="D198" s="6"/>
      <c r="E198" s="6"/>
      <c r="F198" s="6"/>
      <c r="G198" s="6"/>
    </row>
    <row r="199" spans="1:7" x14ac:dyDescent="0.25">
      <c r="B199" s="6"/>
      <c r="C199" s="6"/>
      <c r="D199" s="6"/>
      <c r="E199" s="6"/>
      <c r="F199" s="6"/>
      <c r="G199" s="6"/>
    </row>
    <row r="200" spans="1:7" x14ac:dyDescent="0.25">
      <c r="B200" s="6"/>
      <c r="C200" s="6"/>
      <c r="D200" s="6"/>
      <c r="E200" s="6"/>
      <c r="F200" s="6"/>
      <c r="G200" s="6"/>
    </row>
    <row r="201" spans="1:7" x14ac:dyDescent="0.25">
      <c r="B201" s="6"/>
      <c r="C201" s="6"/>
      <c r="D201" s="6"/>
      <c r="E201" s="6"/>
      <c r="F201" s="6"/>
      <c r="G201" s="6"/>
    </row>
    <row r="202" spans="1:7" x14ac:dyDescent="0.25">
      <c r="B202" s="6"/>
      <c r="C202" s="6"/>
      <c r="D202" s="6"/>
      <c r="E202" s="6"/>
      <c r="F202" s="6"/>
      <c r="G202" s="6"/>
    </row>
  </sheetData>
  <mergeCells count="6">
    <mergeCell ref="B44:G44"/>
    <mergeCell ref="B4:G4"/>
    <mergeCell ref="D7:G7"/>
    <mergeCell ref="D25:G25"/>
    <mergeCell ref="D31:G31"/>
    <mergeCell ref="B39:G39"/>
  </mergeCells>
  <pageMargins left="0.70866141732283472" right="0.11811023622047245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"/>
  <sheetViews>
    <sheetView workbookViewId="0">
      <selection activeCell="M25" sqref="M25"/>
    </sheetView>
  </sheetViews>
  <sheetFormatPr defaultRowHeight="15" x14ac:dyDescent="0.25"/>
  <cols>
    <col min="1" max="1" width="1.5703125" customWidth="1"/>
    <col min="2" max="2" width="4.140625" customWidth="1"/>
    <col min="3" max="3" width="5.5703125" customWidth="1"/>
    <col min="4" max="4" width="7.7109375" customWidth="1"/>
    <col min="5" max="5" width="6.28515625" customWidth="1"/>
    <col min="6" max="6" width="4.85546875" hidden="1" customWidth="1"/>
    <col min="7" max="7" width="25.42578125" bestFit="1" customWidth="1"/>
    <col min="8" max="8" width="9.7109375" style="6" bestFit="1" customWidth="1"/>
    <col min="9" max="10" width="10.7109375" bestFit="1" customWidth="1"/>
    <col min="11" max="11" width="10.85546875" bestFit="1" customWidth="1"/>
    <col min="12" max="13" width="10.7109375" bestFit="1" customWidth="1"/>
    <col min="14" max="14" width="9.7109375" bestFit="1" customWidth="1"/>
    <col min="254" max="254" width="1.5703125" customWidth="1"/>
    <col min="255" max="255" width="4.140625" customWidth="1"/>
    <col min="256" max="256" width="5.5703125" customWidth="1"/>
    <col min="257" max="257" width="7.7109375" customWidth="1"/>
    <col min="258" max="258" width="6.28515625" customWidth="1"/>
    <col min="259" max="259" width="0" hidden="1" customWidth="1"/>
    <col min="260" max="260" width="24.7109375" customWidth="1"/>
    <col min="261" max="261" width="9.85546875" customWidth="1"/>
    <col min="262" max="262" width="0" hidden="1" customWidth="1"/>
    <col min="263" max="263" width="10.5703125" customWidth="1"/>
    <col min="264" max="264" width="9.7109375" bestFit="1" customWidth="1"/>
    <col min="265" max="265" width="10.140625" customWidth="1"/>
    <col min="266" max="266" width="9.85546875" bestFit="1" customWidth="1"/>
    <col min="510" max="510" width="1.5703125" customWidth="1"/>
    <col min="511" max="511" width="4.140625" customWidth="1"/>
    <col min="512" max="512" width="5.5703125" customWidth="1"/>
    <col min="513" max="513" width="7.7109375" customWidth="1"/>
    <col min="514" max="514" width="6.28515625" customWidth="1"/>
    <col min="515" max="515" width="0" hidden="1" customWidth="1"/>
    <col min="516" max="516" width="24.7109375" customWidth="1"/>
    <col min="517" max="517" width="9.85546875" customWidth="1"/>
    <col min="518" max="518" width="0" hidden="1" customWidth="1"/>
    <col min="519" max="519" width="10.5703125" customWidth="1"/>
    <col min="520" max="520" width="9.7109375" bestFit="1" customWidth="1"/>
    <col min="521" max="521" width="10.140625" customWidth="1"/>
    <col min="522" max="522" width="9.85546875" bestFit="1" customWidth="1"/>
    <col min="766" max="766" width="1.5703125" customWidth="1"/>
    <col min="767" max="767" width="4.140625" customWidth="1"/>
    <col min="768" max="768" width="5.5703125" customWidth="1"/>
    <col min="769" max="769" width="7.7109375" customWidth="1"/>
    <col min="770" max="770" width="6.28515625" customWidth="1"/>
    <col min="771" max="771" width="0" hidden="1" customWidth="1"/>
    <col min="772" max="772" width="24.7109375" customWidth="1"/>
    <col min="773" max="773" width="9.85546875" customWidth="1"/>
    <col min="774" max="774" width="0" hidden="1" customWidth="1"/>
    <col min="775" max="775" width="10.5703125" customWidth="1"/>
    <col min="776" max="776" width="9.7109375" bestFit="1" customWidth="1"/>
    <col min="777" max="777" width="10.140625" customWidth="1"/>
    <col min="778" max="778" width="9.85546875" bestFit="1" customWidth="1"/>
    <col min="1022" max="1022" width="1.5703125" customWidth="1"/>
    <col min="1023" max="1023" width="4.140625" customWidth="1"/>
    <col min="1024" max="1024" width="5.5703125" customWidth="1"/>
    <col min="1025" max="1025" width="7.7109375" customWidth="1"/>
    <col min="1026" max="1026" width="6.28515625" customWidth="1"/>
    <col min="1027" max="1027" width="0" hidden="1" customWidth="1"/>
    <col min="1028" max="1028" width="24.7109375" customWidth="1"/>
    <col min="1029" max="1029" width="9.85546875" customWidth="1"/>
    <col min="1030" max="1030" width="0" hidden="1" customWidth="1"/>
    <col min="1031" max="1031" width="10.5703125" customWidth="1"/>
    <col min="1032" max="1032" width="9.7109375" bestFit="1" customWidth="1"/>
    <col min="1033" max="1033" width="10.140625" customWidth="1"/>
    <col min="1034" max="1034" width="9.85546875" bestFit="1" customWidth="1"/>
    <col min="1278" max="1278" width="1.5703125" customWidth="1"/>
    <col min="1279" max="1279" width="4.140625" customWidth="1"/>
    <col min="1280" max="1280" width="5.5703125" customWidth="1"/>
    <col min="1281" max="1281" width="7.7109375" customWidth="1"/>
    <col min="1282" max="1282" width="6.28515625" customWidth="1"/>
    <col min="1283" max="1283" width="0" hidden="1" customWidth="1"/>
    <col min="1284" max="1284" width="24.7109375" customWidth="1"/>
    <col min="1285" max="1285" width="9.85546875" customWidth="1"/>
    <col min="1286" max="1286" width="0" hidden="1" customWidth="1"/>
    <col min="1287" max="1287" width="10.5703125" customWidth="1"/>
    <col min="1288" max="1288" width="9.7109375" bestFit="1" customWidth="1"/>
    <col min="1289" max="1289" width="10.140625" customWidth="1"/>
    <col min="1290" max="1290" width="9.85546875" bestFit="1" customWidth="1"/>
    <col min="1534" max="1534" width="1.5703125" customWidth="1"/>
    <col min="1535" max="1535" width="4.140625" customWidth="1"/>
    <col min="1536" max="1536" width="5.5703125" customWidth="1"/>
    <col min="1537" max="1537" width="7.7109375" customWidth="1"/>
    <col min="1538" max="1538" width="6.28515625" customWidth="1"/>
    <col min="1539" max="1539" width="0" hidden="1" customWidth="1"/>
    <col min="1540" max="1540" width="24.7109375" customWidth="1"/>
    <col min="1541" max="1541" width="9.85546875" customWidth="1"/>
    <col min="1542" max="1542" width="0" hidden="1" customWidth="1"/>
    <col min="1543" max="1543" width="10.5703125" customWidth="1"/>
    <col min="1544" max="1544" width="9.7109375" bestFit="1" customWidth="1"/>
    <col min="1545" max="1545" width="10.140625" customWidth="1"/>
    <col min="1546" max="1546" width="9.85546875" bestFit="1" customWidth="1"/>
    <col min="1790" max="1790" width="1.5703125" customWidth="1"/>
    <col min="1791" max="1791" width="4.140625" customWidth="1"/>
    <col min="1792" max="1792" width="5.5703125" customWidth="1"/>
    <col min="1793" max="1793" width="7.7109375" customWidth="1"/>
    <col min="1794" max="1794" width="6.28515625" customWidth="1"/>
    <col min="1795" max="1795" width="0" hidden="1" customWidth="1"/>
    <col min="1796" max="1796" width="24.7109375" customWidth="1"/>
    <col min="1797" max="1797" width="9.85546875" customWidth="1"/>
    <col min="1798" max="1798" width="0" hidden="1" customWidth="1"/>
    <col min="1799" max="1799" width="10.5703125" customWidth="1"/>
    <col min="1800" max="1800" width="9.7109375" bestFit="1" customWidth="1"/>
    <col min="1801" max="1801" width="10.140625" customWidth="1"/>
    <col min="1802" max="1802" width="9.85546875" bestFit="1" customWidth="1"/>
    <col min="2046" max="2046" width="1.5703125" customWidth="1"/>
    <col min="2047" max="2047" width="4.140625" customWidth="1"/>
    <col min="2048" max="2048" width="5.5703125" customWidth="1"/>
    <col min="2049" max="2049" width="7.7109375" customWidth="1"/>
    <col min="2050" max="2050" width="6.28515625" customWidth="1"/>
    <col min="2051" max="2051" width="0" hidden="1" customWidth="1"/>
    <col min="2052" max="2052" width="24.7109375" customWidth="1"/>
    <col min="2053" max="2053" width="9.85546875" customWidth="1"/>
    <col min="2054" max="2054" width="0" hidden="1" customWidth="1"/>
    <col min="2055" max="2055" width="10.5703125" customWidth="1"/>
    <col min="2056" max="2056" width="9.7109375" bestFit="1" customWidth="1"/>
    <col min="2057" max="2057" width="10.140625" customWidth="1"/>
    <col min="2058" max="2058" width="9.85546875" bestFit="1" customWidth="1"/>
    <col min="2302" max="2302" width="1.5703125" customWidth="1"/>
    <col min="2303" max="2303" width="4.140625" customWidth="1"/>
    <col min="2304" max="2304" width="5.5703125" customWidth="1"/>
    <col min="2305" max="2305" width="7.7109375" customWidth="1"/>
    <col min="2306" max="2306" width="6.28515625" customWidth="1"/>
    <col min="2307" max="2307" width="0" hidden="1" customWidth="1"/>
    <col min="2308" max="2308" width="24.7109375" customWidth="1"/>
    <col min="2309" max="2309" width="9.85546875" customWidth="1"/>
    <col min="2310" max="2310" width="0" hidden="1" customWidth="1"/>
    <col min="2311" max="2311" width="10.5703125" customWidth="1"/>
    <col min="2312" max="2312" width="9.7109375" bestFit="1" customWidth="1"/>
    <col min="2313" max="2313" width="10.140625" customWidth="1"/>
    <col min="2314" max="2314" width="9.85546875" bestFit="1" customWidth="1"/>
    <col min="2558" max="2558" width="1.5703125" customWidth="1"/>
    <col min="2559" max="2559" width="4.140625" customWidth="1"/>
    <col min="2560" max="2560" width="5.5703125" customWidth="1"/>
    <col min="2561" max="2561" width="7.7109375" customWidth="1"/>
    <col min="2562" max="2562" width="6.28515625" customWidth="1"/>
    <col min="2563" max="2563" width="0" hidden="1" customWidth="1"/>
    <col min="2564" max="2564" width="24.7109375" customWidth="1"/>
    <col min="2565" max="2565" width="9.85546875" customWidth="1"/>
    <col min="2566" max="2566" width="0" hidden="1" customWidth="1"/>
    <col min="2567" max="2567" width="10.5703125" customWidth="1"/>
    <col min="2568" max="2568" width="9.7109375" bestFit="1" customWidth="1"/>
    <col min="2569" max="2569" width="10.140625" customWidth="1"/>
    <col min="2570" max="2570" width="9.85546875" bestFit="1" customWidth="1"/>
    <col min="2814" max="2814" width="1.5703125" customWidth="1"/>
    <col min="2815" max="2815" width="4.140625" customWidth="1"/>
    <col min="2816" max="2816" width="5.5703125" customWidth="1"/>
    <col min="2817" max="2817" width="7.7109375" customWidth="1"/>
    <col min="2818" max="2818" width="6.28515625" customWidth="1"/>
    <col min="2819" max="2819" width="0" hidden="1" customWidth="1"/>
    <col min="2820" max="2820" width="24.7109375" customWidth="1"/>
    <col min="2821" max="2821" width="9.85546875" customWidth="1"/>
    <col min="2822" max="2822" width="0" hidden="1" customWidth="1"/>
    <col min="2823" max="2823" width="10.5703125" customWidth="1"/>
    <col min="2824" max="2824" width="9.7109375" bestFit="1" customWidth="1"/>
    <col min="2825" max="2825" width="10.140625" customWidth="1"/>
    <col min="2826" max="2826" width="9.85546875" bestFit="1" customWidth="1"/>
    <col min="3070" max="3070" width="1.5703125" customWidth="1"/>
    <col min="3071" max="3071" width="4.140625" customWidth="1"/>
    <col min="3072" max="3072" width="5.5703125" customWidth="1"/>
    <col min="3073" max="3073" width="7.7109375" customWidth="1"/>
    <col min="3074" max="3074" width="6.28515625" customWidth="1"/>
    <col min="3075" max="3075" width="0" hidden="1" customWidth="1"/>
    <col min="3076" max="3076" width="24.7109375" customWidth="1"/>
    <col min="3077" max="3077" width="9.85546875" customWidth="1"/>
    <col min="3078" max="3078" width="0" hidden="1" customWidth="1"/>
    <col min="3079" max="3079" width="10.5703125" customWidth="1"/>
    <col min="3080" max="3080" width="9.7109375" bestFit="1" customWidth="1"/>
    <col min="3081" max="3081" width="10.140625" customWidth="1"/>
    <col min="3082" max="3082" width="9.85546875" bestFit="1" customWidth="1"/>
    <col min="3326" max="3326" width="1.5703125" customWidth="1"/>
    <col min="3327" max="3327" width="4.140625" customWidth="1"/>
    <col min="3328" max="3328" width="5.5703125" customWidth="1"/>
    <col min="3329" max="3329" width="7.7109375" customWidth="1"/>
    <col min="3330" max="3330" width="6.28515625" customWidth="1"/>
    <col min="3331" max="3331" width="0" hidden="1" customWidth="1"/>
    <col min="3332" max="3332" width="24.7109375" customWidth="1"/>
    <col min="3333" max="3333" width="9.85546875" customWidth="1"/>
    <col min="3334" max="3334" width="0" hidden="1" customWidth="1"/>
    <col min="3335" max="3335" width="10.5703125" customWidth="1"/>
    <col min="3336" max="3336" width="9.7109375" bestFit="1" customWidth="1"/>
    <col min="3337" max="3337" width="10.140625" customWidth="1"/>
    <col min="3338" max="3338" width="9.85546875" bestFit="1" customWidth="1"/>
    <col min="3582" max="3582" width="1.5703125" customWidth="1"/>
    <col min="3583" max="3583" width="4.140625" customWidth="1"/>
    <col min="3584" max="3584" width="5.5703125" customWidth="1"/>
    <col min="3585" max="3585" width="7.7109375" customWidth="1"/>
    <col min="3586" max="3586" width="6.28515625" customWidth="1"/>
    <col min="3587" max="3587" width="0" hidden="1" customWidth="1"/>
    <col min="3588" max="3588" width="24.7109375" customWidth="1"/>
    <col min="3589" max="3589" width="9.85546875" customWidth="1"/>
    <col min="3590" max="3590" width="0" hidden="1" customWidth="1"/>
    <col min="3591" max="3591" width="10.5703125" customWidth="1"/>
    <col min="3592" max="3592" width="9.7109375" bestFit="1" customWidth="1"/>
    <col min="3593" max="3593" width="10.140625" customWidth="1"/>
    <col min="3594" max="3594" width="9.85546875" bestFit="1" customWidth="1"/>
    <col min="3838" max="3838" width="1.5703125" customWidth="1"/>
    <col min="3839" max="3839" width="4.140625" customWidth="1"/>
    <col min="3840" max="3840" width="5.5703125" customWidth="1"/>
    <col min="3841" max="3841" width="7.7109375" customWidth="1"/>
    <col min="3842" max="3842" width="6.28515625" customWidth="1"/>
    <col min="3843" max="3843" width="0" hidden="1" customWidth="1"/>
    <col min="3844" max="3844" width="24.7109375" customWidth="1"/>
    <col min="3845" max="3845" width="9.85546875" customWidth="1"/>
    <col min="3846" max="3846" width="0" hidden="1" customWidth="1"/>
    <col min="3847" max="3847" width="10.5703125" customWidth="1"/>
    <col min="3848" max="3848" width="9.7109375" bestFit="1" customWidth="1"/>
    <col min="3849" max="3849" width="10.140625" customWidth="1"/>
    <col min="3850" max="3850" width="9.85546875" bestFit="1" customWidth="1"/>
    <col min="4094" max="4094" width="1.5703125" customWidth="1"/>
    <col min="4095" max="4095" width="4.140625" customWidth="1"/>
    <col min="4096" max="4096" width="5.5703125" customWidth="1"/>
    <col min="4097" max="4097" width="7.7109375" customWidth="1"/>
    <col min="4098" max="4098" width="6.28515625" customWidth="1"/>
    <col min="4099" max="4099" width="0" hidden="1" customWidth="1"/>
    <col min="4100" max="4100" width="24.7109375" customWidth="1"/>
    <col min="4101" max="4101" width="9.85546875" customWidth="1"/>
    <col min="4102" max="4102" width="0" hidden="1" customWidth="1"/>
    <col min="4103" max="4103" width="10.5703125" customWidth="1"/>
    <col min="4104" max="4104" width="9.7109375" bestFit="1" customWidth="1"/>
    <col min="4105" max="4105" width="10.140625" customWidth="1"/>
    <col min="4106" max="4106" width="9.85546875" bestFit="1" customWidth="1"/>
    <col min="4350" max="4350" width="1.5703125" customWidth="1"/>
    <col min="4351" max="4351" width="4.140625" customWidth="1"/>
    <col min="4352" max="4352" width="5.5703125" customWidth="1"/>
    <col min="4353" max="4353" width="7.7109375" customWidth="1"/>
    <col min="4354" max="4354" width="6.28515625" customWidth="1"/>
    <col min="4355" max="4355" width="0" hidden="1" customWidth="1"/>
    <col min="4356" max="4356" width="24.7109375" customWidth="1"/>
    <col min="4357" max="4357" width="9.85546875" customWidth="1"/>
    <col min="4358" max="4358" width="0" hidden="1" customWidth="1"/>
    <col min="4359" max="4359" width="10.5703125" customWidth="1"/>
    <col min="4360" max="4360" width="9.7109375" bestFit="1" customWidth="1"/>
    <col min="4361" max="4361" width="10.140625" customWidth="1"/>
    <col min="4362" max="4362" width="9.85546875" bestFit="1" customWidth="1"/>
    <col min="4606" max="4606" width="1.5703125" customWidth="1"/>
    <col min="4607" max="4607" width="4.140625" customWidth="1"/>
    <col min="4608" max="4608" width="5.5703125" customWidth="1"/>
    <col min="4609" max="4609" width="7.7109375" customWidth="1"/>
    <col min="4610" max="4610" width="6.28515625" customWidth="1"/>
    <col min="4611" max="4611" width="0" hidden="1" customWidth="1"/>
    <col min="4612" max="4612" width="24.7109375" customWidth="1"/>
    <col min="4613" max="4613" width="9.85546875" customWidth="1"/>
    <col min="4614" max="4614" width="0" hidden="1" customWidth="1"/>
    <col min="4615" max="4615" width="10.5703125" customWidth="1"/>
    <col min="4616" max="4616" width="9.7109375" bestFit="1" customWidth="1"/>
    <col min="4617" max="4617" width="10.140625" customWidth="1"/>
    <col min="4618" max="4618" width="9.85546875" bestFit="1" customWidth="1"/>
    <col min="4862" max="4862" width="1.5703125" customWidth="1"/>
    <col min="4863" max="4863" width="4.140625" customWidth="1"/>
    <col min="4864" max="4864" width="5.5703125" customWidth="1"/>
    <col min="4865" max="4865" width="7.7109375" customWidth="1"/>
    <col min="4866" max="4866" width="6.28515625" customWidth="1"/>
    <col min="4867" max="4867" width="0" hidden="1" customWidth="1"/>
    <col min="4868" max="4868" width="24.7109375" customWidth="1"/>
    <col min="4869" max="4869" width="9.85546875" customWidth="1"/>
    <col min="4870" max="4870" width="0" hidden="1" customWidth="1"/>
    <col min="4871" max="4871" width="10.5703125" customWidth="1"/>
    <col min="4872" max="4872" width="9.7109375" bestFit="1" customWidth="1"/>
    <col min="4873" max="4873" width="10.140625" customWidth="1"/>
    <col min="4874" max="4874" width="9.85546875" bestFit="1" customWidth="1"/>
    <col min="5118" max="5118" width="1.5703125" customWidth="1"/>
    <col min="5119" max="5119" width="4.140625" customWidth="1"/>
    <col min="5120" max="5120" width="5.5703125" customWidth="1"/>
    <col min="5121" max="5121" width="7.7109375" customWidth="1"/>
    <col min="5122" max="5122" width="6.28515625" customWidth="1"/>
    <col min="5123" max="5123" width="0" hidden="1" customWidth="1"/>
    <col min="5124" max="5124" width="24.7109375" customWidth="1"/>
    <col min="5125" max="5125" width="9.85546875" customWidth="1"/>
    <col min="5126" max="5126" width="0" hidden="1" customWidth="1"/>
    <col min="5127" max="5127" width="10.5703125" customWidth="1"/>
    <col min="5128" max="5128" width="9.7109375" bestFit="1" customWidth="1"/>
    <col min="5129" max="5129" width="10.140625" customWidth="1"/>
    <col min="5130" max="5130" width="9.85546875" bestFit="1" customWidth="1"/>
    <col min="5374" max="5374" width="1.5703125" customWidth="1"/>
    <col min="5375" max="5375" width="4.140625" customWidth="1"/>
    <col min="5376" max="5376" width="5.5703125" customWidth="1"/>
    <col min="5377" max="5377" width="7.7109375" customWidth="1"/>
    <col min="5378" max="5378" width="6.28515625" customWidth="1"/>
    <col min="5379" max="5379" width="0" hidden="1" customWidth="1"/>
    <col min="5380" max="5380" width="24.7109375" customWidth="1"/>
    <col min="5381" max="5381" width="9.85546875" customWidth="1"/>
    <col min="5382" max="5382" width="0" hidden="1" customWidth="1"/>
    <col min="5383" max="5383" width="10.5703125" customWidth="1"/>
    <col min="5384" max="5384" width="9.7109375" bestFit="1" customWidth="1"/>
    <col min="5385" max="5385" width="10.140625" customWidth="1"/>
    <col min="5386" max="5386" width="9.85546875" bestFit="1" customWidth="1"/>
    <col min="5630" max="5630" width="1.5703125" customWidth="1"/>
    <col min="5631" max="5631" width="4.140625" customWidth="1"/>
    <col min="5632" max="5632" width="5.5703125" customWidth="1"/>
    <col min="5633" max="5633" width="7.7109375" customWidth="1"/>
    <col min="5634" max="5634" width="6.28515625" customWidth="1"/>
    <col min="5635" max="5635" width="0" hidden="1" customWidth="1"/>
    <col min="5636" max="5636" width="24.7109375" customWidth="1"/>
    <col min="5637" max="5637" width="9.85546875" customWidth="1"/>
    <col min="5638" max="5638" width="0" hidden="1" customWidth="1"/>
    <col min="5639" max="5639" width="10.5703125" customWidth="1"/>
    <col min="5640" max="5640" width="9.7109375" bestFit="1" customWidth="1"/>
    <col min="5641" max="5641" width="10.140625" customWidth="1"/>
    <col min="5642" max="5642" width="9.85546875" bestFit="1" customWidth="1"/>
    <col min="5886" max="5886" width="1.5703125" customWidth="1"/>
    <col min="5887" max="5887" width="4.140625" customWidth="1"/>
    <col min="5888" max="5888" width="5.5703125" customWidth="1"/>
    <col min="5889" max="5889" width="7.7109375" customWidth="1"/>
    <col min="5890" max="5890" width="6.28515625" customWidth="1"/>
    <col min="5891" max="5891" width="0" hidden="1" customWidth="1"/>
    <col min="5892" max="5892" width="24.7109375" customWidth="1"/>
    <col min="5893" max="5893" width="9.85546875" customWidth="1"/>
    <col min="5894" max="5894" width="0" hidden="1" customWidth="1"/>
    <col min="5895" max="5895" width="10.5703125" customWidth="1"/>
    <col min="5896" max="5896" width="9.7109375" bestFit="1" customWidth="1"/>
    <col min="5897" max="5897" width="10.140625" customWidth="1"/>
    <col min="5898" max="5898" width="9.85546875" bestFit="1" customWidth="1"/>
    <col min="6142" max="6142" width="1.5703125" customWidth="1"/>
    <col min="6143" max="6143" width="4.140625" customWidth="1"/>
    <col min="6144" max="6144" width="5.5703125" customWidth="1"/>
    <col min="6145" max="6145" width="7.7109375" customWidth="1"/>
    <col min="6146" max="6146" width="6.28515625" customWidth="1"/>
    <col min="6147" max="6147" width="0" hidden="1" customWidth="1"/>
    <col min="6148" max="6148" width="24.7109375" customWidth="1"/>
    <col min="6149" max="6149" width="9.85546875" customWidth="1"/>
    <col min="6150" max="6150" width="0" hidden="1" customWidth="1"/>
    <col min="6151" max="6151" width="10.5703125" customWidth="1"/>
    <col min="6152" max="6152" width="9.7109375" bestFit="1" customWidth="1"/>
    <col min="6153" max="6153" width="10.140625" customWidth="1"/>
    <col min="6154" max="6154" width="9.85546875" bestFit="1" customWidth="1"/>
    <col min="6398" max="6398" width="1.5703125" customWidth="1"/>
    <col min="6399" max="6399" width="4.140625" customWidth="1"/>
    <col min="6400" max="6400" width="5.5703125" customWidth="1"/>
    <col min="6401" max="6401" width="7.7109375" customWidth="1"/>
    <col min="6402" max="6402" width="6.28515625" customWidth="1"/>
    <col min="6403" max="6403" width="0" hidden="1" customWidth="1"/>
    <col min="6404" max="6404" width="24.7109375" customWidth="1"/>
    <col min="6405" max="6405" width="9.85546875" customWidth="1"/>
    <col min="6406" max="6406" width="0" hidden="1" customWidth="1"/>
    <col min="6407" max="6407" width="10.5703125" customWidth="1"/>
    <col min="6408" max="6408" width="9.7109375" bestFit="1" customWidth="1"/>
    <col min="6409" max="6409" width="10.140625" customWidth="1"/>
    <col min="6410" max="6410" width="9.85546875" bestFit="1" customWidth="1"/>
    <col min="6654" max="6654" width="1.5703125" customWidth="1"/>
    <col min="6655" max="6655" width="4.140625" customWidth="1"/>
    <col min="6656" max="6656" width="5.5703125" customWidth="1"/>
    <col min="6657" max="6657" width="7.7109375" customWidth="1"/>
    <col min="6658" max="6658" width="6.28515625" customWidth="1"/>
    <col min="6659" max="6659" width="0" hidden="1" customWidth="1"/>
    <col min="6660" max="6660" width="24.7109375" customWidth="1"/>
    <col min="6661" max="6661" width="9.85546875" customWidth="1"/>
    <col min="6662" max="6662" width="0" hidden="1" customWidth="1"/>
    <col min="6663" max="6663" width="10.5703125" customWidth="1"/>
    <col min="6664" max="6664" width="9.7109375" bestFit="1" customWidth="1"/>
    <col min="6665" max="6665" width="10.140625" customWidth="1"/>
    <col min="6666" max="6666" width="9.85546875" bestFit="1" customWidth="1"/>
    <col min="6910" max="6910" width="1.5703125" customWidth="1"/>
    <col min="6911" max="6911" width="4.140625" customWidth="1"/>
    <col min="6912" max="6912" width="5.5703125" customWidth="1"/>
    <col min="6913" max="6913" width="7.7109375" customWidth="1"/>
    <col min="6914" max="6914" width="6.28515625" customWidth="1"/>
    <col min="6915" max="6915" width="0" hidden="1" customWidth="1"/>
    <col min="6916" max="6916" width="24.7109375" customWidth="1"/>
    <col min="6917" max="6917" width="9.85546875" customWidth="1"/>
    <col min="6918" max="6918" width="0" hidden="1" customWidth="1"/>
    <col min="6919" max="6919" width="10.5703125" customWidth="1"/>
    <col min="6920" max="6920" width="9.7109375" bestFit="1" customWidth="1"/>
    <col min="6921" max="6921" width="10.140625" customWidth="1"/>
    <col min="6922" max="6922" width="9.85546875" bestFit="1" customWidth="1"/>
    <col min="7166" max="7166" width="1.5703125" customWidth="1"/>
    <col min="7167" max="7167" width="4.140625" customWidth="1"/>
    <col min="7168" max="7168" width="5.5703125" customWidth="1"/>
    <col min="7169" max="7169" width="7.7109375" customWidth="1"/>
    <col min="7170" max="7170" width="6.28515625" customWidth="1"/>
    <col min="7171" max="7171" width="0" hidden="1" customWidth="1"/>
    <col min="7172" max="7172" width="24.7109375" customWidth="1"/>
    <col min="7173" max="7173" width="9.85546875" customWidth="1"/>
    <col min="7174" max="7174" width="0" hidden="1" customWidth="1"/>
    <col min="7175" max="7175" width="10.5703125" customWidth="1"/>
    <col min="7176" max="7176" width="9.7109375" bestFit="1" customWidth="1"/>
    <col min="7177" max="7177" width="10.140625" customWidth="1"/>
    <col min="7178" max="7178" width="9.85546875" bestFit="1" customWidth="1"/>
    <col min="7422" max="7422" width="1.5703125" customWidth="1"/>
    <col min="7423" max="7423" width="4.140625" customWidth="1"/>
    <col min="7424" max="7424" width="5.5703125" customWidth="1"/>
    <col min="7425" max="7425" width="7.7109375" customWidth="1"/>
    <col min="7426" max="7426" width="6.28515625" customWidth="1"/>
    <col min="7427" max="7427" width="0" hidden="1" customWidth="1"/>
    <col min="7428" max="7428" width="24.7109375" customWidth="1"/>
    <col min="7429" max="7429" width="9.85546875" customWidth="1"/>
    <col min="7430" max="7430" width="0" hidden="1" customWidth="1"/>
    <col min="7431" max="7431" width="10.5703125" customWidth="1"/>
    <col min="7432" max="7432" width="9.7109375" bestFit="1" customWidth="1"/>
    <col min="7433" max="7433" width="10.140625" customWidth="1"/>
    <col min="7434" max="7434" width="9.85546875" bestFit="1" customWidth="1"/>
    <col min="7678" max="7678" width="1.5703125" customWidth="1"/>
    <col min="7679" max="7679" width="4.140625" customWidth="1"/>
    <col min="7680" max="7680" width="5.5703125" customWidth="1"/>
    <col min="7681" max="7681" width="7.7109375" customWidth="1"/>
    <col min="7682" max="7682" width="6.28515625" customWidth="1"/>
    <col min="7683" max="7683" width="0" hidden="1" customWidth="1"/>
    <col min="7684" max="7684" width="24.7109375" customWidth="1"/>
    <col min="7685" max="7685" width="9.85546875" customWidth="1"/>
    <col min="7686" max="7686" width="0" hidden="1" customWidth="1"/>
    <col min="7687" max="7687" width="10.5703125" customWidth="1"/>
    <col min="7688" max="7688" width="9.7109375" bestFit="1" customWidth="1"/>
    <col min="7689" max="7689" width="10.140625" customWidth="1"/>
    <col min="7690" max="7690" width="9.85546875" bestFit="1" customWidth="1"/>
    <col min="7934" max="7934" width="1.5703125" customWidth="1"/>
    <col min="7935" max="7935" width="4.140625" customWidth="1"/>
    <col min="7936" max="7936" width="5.5703125" customWidth="1"/>
    <col min="7937" max="7937" width="7.7109375" customWidth="1"/>
    <col min="7938" max="7938" width="6.28515625" customWidth="1"/>
    <col min="7939" max="7939" width="0" hidden="1" customWidth="1"/>
    <col min="7940" max="7940" width="24.7109375" customWidth="1"/>
    <col min="7941" max="7941" width="9.85546875" customWidth="1"/>
    <col min="7942" max="7942" width="0" hidden="1" customWidth="1"/>
    <col min="7943" max="7943" width="10.5703125" customWidth="1"/>
    <col min="7944" max="7944" width="9.7109375" bestFit="1" customWidth="1"/>
    <col min="7945" max="7945" width="10.140625" customWidth="1"/>
    <col min="7946" max="7946" width="9.85546875" bestFit="1" customWidth="1"/>
    <col min="8190" max="8190" width="1.5703125" customWidth="1"/>
    <col min="8191" max="8191" width="4.140625" customWidth="1"/>
    <col min="8192" max="8192" width="5.5703125" customWidth="1"/>
    <col min="8193" max="8193" width="7.7109375" customWidth="1"/>
    <col min="8194" max="8194" width="6.28515625" customWidth="1"/>
    <col min="8195" max="8195" width="0" hidden="1" customWidth="1"/>
    <col min="8196" max="8196" width="24.7109375" customWidth="1"/>
    <col min="8197" max="8197" width="9.85546875" customWidth="1"/>
    <col min="8198" max="8198" width="0" hidden="1" customWidth="1"/>
    <col min="8199" max="8199" width="10.5703125" customWidth="1"/>
    <col min="8200" max="8200" width="9.7109375" bestFit="1" customWidth="1"/>
    <col min="8201" max="8201" width="10.140625" customWidth="1"/>
    <col min="8202" max="8202" width="9.85546875" bestFit="1" customWidth="1"/>
    <col min="8446" max="8446" width="1.5703125" customWidth="1"/>
    <col min="8447" max="8447" width="4.140625" customWidth="1"/>
    <col min="8448" max="8448" width="5.5703125" customWidth="1"/>
    <col min="8449" max="8449" width="7.7109375" customWidth="1"/>
    <col min="8450" max="8450" width="6.28515625" customWidth="1"/>
    <col min="8451" max="8451" width="0" hidden="1" customWidth="1"/>
    <col min="8452" max="8452" width="24.7109375" customWidth="1"/>
    <col min="8453" max="8453" width="9.85546875" customWidth="1"/>
    <col min="8454" max="8454" width="0" hidden="1" customWidth="1"/>
    <col min="8455" max="8455" width="10.5703125" customWidth="1"/>
    <col min="8456" max="8456" width="9.7109375" bestFit="1" customWidth="1"/>
    <col min="8457" max="8457" width="10.140625" customWidth="1"/>
    <col min="8458" max="8458" width="9.85546875" bestFit="1" customWidth="1"/>
    <col min="8702" max="8702" width="1.5703125" customWidth="1"/>
    <col min="8703" max="8703" width="4.140625" customWidth="1"/>
    <col min="8704" max="8704" width="5.5703125" customWidth="1"/>
    <col min="8705" max="8705" width="7.7109375" customWidth="1"/>
    <col min="8706" max="8706" width="6.28515625" customWidth="1"/>
    <col min="8707" max="8707" width="0" hidden="1" customWidth="1"/>
    <col min="8708" max="8708" width="24.7109375" customWidth="1"/>
    <col min="8709" max="8709" width="9.85546875" customWidth="1"/>
    <col min="8710" max="8710" width="0" hidden="1" customWidth="1"/>
    <col min="8711" max="8711" width="10.5703125" customWidth="1"/>
    <col min="8712" max="8712" width="9.7109375" bestFit="1" customWidth="1"/>
    <col min="8713" max="8713" width="10.140625" customWidth="1"/>
    <col min="8714" max="8714" width="9.85546875" bestFit="1" customWidth="1"/>
    <col min="8958" max="8958" width="1.5703125" customWidth="1"/>
    <col min="8959" max="8959" width="4.140625" customWidth="1"/>
    <col min="8960" max="8960" width="5.5703125" customWidth="1"/>
    <col min="8961" max="8961" width="7.7109375" customWidth="1"/>
    <col min="8962" max="8962" width="6.28515625" customWidth="1"/>
    <col min="8963" max="8963" width="0" hidden="1" customWidth="1"/>
    <col min="8964" max="8964" width="24.7109375" customWidth="1"/>
    <col min="8965" max="8965" width="9.85546875" customWidth="1"/>
    <col min="8966" max="8966" width="0" hidden="1" customWidth="1"/>
    <col min="8967" max="8967" width="10.5703125" customWidth="1"/>
    <col min="8968" max="8968" width="9.7109375" bestFit="1" customWidth="1"/>
    <col min="8969" max="8969" width="10.140625" customWidth="1"/>
    <col min="8970" max="8970" width="9.85546875" bestFit="1" customWidth="1"/>
    <col min="9214" max="9214" width="1.5703125" customWidth="1"/>
    <col min="9215" max="9215" width="4.140625" customWidth="1"/>
    <col min="9216" max="9216" width="5.5703125" customWidth="1"/>
    <col min="9217" max="9217" width="7.7109375" customWidth="1"/>
    <col min="9218" max="9218" width="6.28515625" customWidth="1"/>
    <col min="9219" max="9219" width="0" hidden="1" customWidth="1"/>
    <col min="9220" max="9220" width="24.7109375" customWidth="1"/>
    <col min="9221" max="9221" width="9.85546875" customWidth="1"/>
    <col min="9222" max="9222" width="0" hidden="1" customWidth="1"/>
    <col min="9223" max="9223" width="10.5703125" customWidth="1"/>
    <col min="9224" max="9224" width="9.7109375" bestFit="1" customWidth="1"/>
    <col min="9225" max="9225" width="10.140625" customWidth="1"/>
    <col min="9226" max="9226" width="9.85546875" bestFit="1" customWidth="1"/>
    <col min="9470" max="9470" width="1.5703125" customWidth="1"/>
    <col min="9471" max="9471" width="4.140625" customWidth="1"/>
    <col min="9472" max="9472" width="5.5703125" customWidth="1"/>
    <col min="9473" max="9473" width="7.7109375" customWidth="1"/>
    <col min="9474" max="9474" width="6.28515625" customWidth="1"/>
    <col min="9475" max="9475" width="0" hidden="1" customWidth="1"/>
    <col min="9476" max="9476" width="24.7109375" customWidth="1"/>
    <col min="9477" max="9477" width="9.85546875" customWidth="1"/>
    <col min="9478" max="9478" width="0" hidden="1" customWidth="1"/>
    <col min="9479" max="9479" width="10.5703125" customWidth="1"/>
    <col min="9480" max="9480" width="9.7109375" bestFit="1" customWidth="1"/>
    <col min="9481" max="9481" width="10.140625" customWidth="1"/>
    <col min="9482" max="9482" width="9.85546875" bestFit="1" customWidth="1"/>
    <col min="9726" max="9726" width="1.5703125" customWidth="1"/>
    <col min="9727" max="9727" width="4.140625" customWidth="1"/>
    <col min="9728" max="9728" width="5.5703125" customWidth="1"/>
    <col min="9729" max="9729" width="7.7109375" customWidth="1"/>
    <col min="9730" max="9730" width="6.28515625" customWidth="1"/>
    <col min="9731" max="9731" width="0" hidden="1" customWidth="1"/>
    <col min="9732" max="9732" width="24.7109375" customWidth="1"/>
    <col min="9733" max="9733" width="9.85546875" customWidth="1"/>
    <col min="9734" max="9734" width="0" hidden="1" customWidth="1"/>
    <col min="9735" max="9735" width="10.5703125" customWidth="1"/>
    <col min="9736" max="9736" width="9.7109375" bestFit="1" customWidth="1"/>
    <col min="9737" max="9737" width="10.140625" customWidth="1"/>
    <col min="9738" max="9738" width="9.85546875" bestFit="1" customWidth="1"/>
    <col min="9982" max="9982" width="1.5703125" customWidth="1"/>
    <col min="9983" max="9983" width="4.140625" customWidth="1"/>
    <col min="9984" max="9984" width="5.5703125" customWidth="1"/>
    <col min="9985" max="9985" width="7.7109375" customWidth="1"/>
    <col min="9986" max="9986" width="6.28515625" customWidth="1"/>
    <col min="9987" max="9987" width="0" hidden="1" customWidth="1"/>
    <col min="9988" max="9988" width="24.7109375" customWidth="1"/>
    <col min="9989" max="9989" width="9.85546875" customWidth="1"/>
    <col min="9990" max="9990" width="0" hidden="1" customWidth="1"/>
    <col min="9991" max="9991" width="10.5703125" customWidth="1"/>
    <col min="9992" max="9992" width="9.7109375" bestFit="1" customWidth="1"/>
    <col min="9993" max="9993" width="10.140625" customWidth="1"/>
    <col min="9994" max="9994" width="9.85546875" bestFit="1" customWidth="1"/>
    <col min="10238" max="10238" width="1.5703125" customWidth="1"/>
    <col min="10239" max="10239" width="4.140625" customWidth="1"/>
    <col min="10240" max="10240" width="5.5703125" customWidth="1"/>
    <col min="10241" max="10241" width="7.7109375" customWidth="1"/>
    <col min="10242" max="10242" width="6.28515625" customWidth="1"/>
    <col min="10243" max="10243" width="0" hidden="1" customWidth="1"/>
    <col min="10244" max="10244" width="24.7109375" customWidth="1"/>
    <col min="10245" max="10245" width="9.85546875" customWidth="1"/>
    <col min="10246" max="10246" width="0" hidden="1" customWidth="1"/>
    <col min="10247" max="10247" width="10.5703125" customWidth="1"/>
    <col min="10248" max="10248" width="9.7109375" bestFit="1" customWidth="1"/>
    <col min="10249" max="10249" width="10.140625" customWidth="1"/>
    <col min="10250" max="10250" width="9.85546875" bestFit="1" customWidth="1"/>
    <col min="10494" max="10494" width="1.5703125" customWidth="1"/>
    <col min="10495" max="10495" width="4.140625" customWidth="1"/>
    <col min="10496" max="10496" width="5.5703125" customWidth="1"/>
    <col min="10497" max="10497" width="7.7109375" customWidth="1"/>
    <col min="10498" max="10498" width="6.28515625" customWidth="1"/>
    <col min="10499" max="10499" width="0" hidden="1" customWidth="1"/>
    <col min="10500" max="10500" width="24.7109375" customWidth="1"/>
    <col min="10501" max="10501" width="9.85546875" customWidth="1"/>
    <col min="10502" max="10502" width="0" hidden="1" customWidth="1"/>
    <col min="10503" max="10503" width="10.5703125" customWidth="1"/>
    <col min="10504" max="10504" width="9.7109375" bestFit="1" customWidth="1"/>
    <col min="10505" max="10505" width="10.140625" customWidth="1"/>
    <col min="10506" max="10506" width="9.85546875" bestFit="1" customWidth="1"/>
    <col min="10750" max="10750" width="1.5703125" customWidth="1"/>
    <col min="10751" max="10751" width="4.140625" customWidth="1"/>
    <col min="10752" max="10752" width="5.5703125" customWidth="1"/>
    <col min="10753" max="10753" width="7.7109375" customWidth="1"/>
    <col min="10754" max="10754" width="6.28515625" customWidth="1"/>
    <col min="10755" max="10755" width="0" hidden="1" customWidth="1"/>
    <col min="10756" max="10756" width="24.7109375" customWidth="1"/>
    <col min="10757" max="10757" width="9.85546875" customWidth="1"/>
    <col min="10758" max="10758" width="0" hidden="1" customWidth="1"/>
    <col min="10759" max="10759" width="10.5703125" customWidth="1"/>
    <col min="10760" max="10760" width="9.7109375" bestFit="1" customWidth="1"/>
    <col min="10761" max="10761" width="10.140625" customWidth="1"/>
    <col min="10762" max="10762" width="9.85546875" bestFit="1" customWidth="1"/>
    <col min="11006" max="11006" width="1.5703125" customWidth="1"/>
    <col min="11007" max="11007" width="4.140625" customWidth="1"/>
    <col min="11008" max="11008" width="5.5703125" customWidth="1"/>
    <col min="11009" max="11009" width="7.7109375" customWidth="1"/>
    <col min="11010" max="11010" width="6.28515625" customWidth="1"/>
    <col min="11011" max="11011" width="0" hidden="1" customWidth="1"/>
    <col min="11012" max="11012" width="24.7109375" customWidth="1"/>
    <col min="11013" max="11013" width="9.85546875" customWidth="1"/>
    <col min="11014" max="11014" width="0" hidden="1" customWidth="1"/>
    <col min="11015" max="11015" width="10.5703125" customWidth="1"/>
    <col min="11016" max="11016" width="9.7109375" bestFit="1" customWidth="1"/>
    <col min="11017" max="11017" width="10.140625" customWidth="1"/>
    <col min="11018" max="11018" width="9.85546875" bestFit="1" customWidth="1"/>
    <col min="11262" max="11262" width="1.5703125" customWidth="1"/>
    <col min="11263" max="11263" width="4.140625" customWidth="1"/>
    <col min="11264" max="11264" width="5.5703125" customWidth="1"/>
    <col min="11265" max="11265" width="7.7109375" customWidth="1"/>
    <col min="11266" max="11266" width="6.28515625" customWidth="1"/>
    <col min="11267" max="11267" width="0" hidden="1" customWidth="1"/>
    <col min="11268" max="11268" width="24.7109375" customWidth="1"/>
    <col min="11269" max="11269" width="9.85546875" customWidth="1"/>
    <col min="11270" max="11270" width="0" hidden="1" customWidth="1"/>
    <col min="11271" max="11271" width="10.5703125" customWidth="1"/>
    <col min="11272" max="11272" width="9.7109375" bestFit="1" customWidth="1"/>
    <col min="11273" max="11273" width="10.140625" customWidth="1"/>
    <col min="11274" max="11274" width="9.85546875" bestFit="1" customWidth="1"/>
    <col min="11518" max="11518" width="1.5703125" customWidth="1"/>
    <col min="11519" max="11519" width="4.140625" customWidth="1"/>
    <col min="11520" max="11520" width="5.5703125" customWidth="1"/>
    <col min="11521" max="11521" width="7.7109375" customWidth="1"/>
    <col min="11522" max="11522" width="6.28515625" customWidth="1"/>
    <col min="11523" max="11523" width="0" hidden="1" customWidth="1"/>
    <col min="11524" max="11524" width="24.7109375" customWidth="1"/>
    <col min="11525" max="11525" width="9.85546875" customWidth="1"/>
    <col min="11526" max="11526" width="0" hidden="1" customWidth="1"/>
    <col min="11527" max="11527" width="10.5703125" customWidth="1"/>
    <col min="11528" max="11528" width="9.7109375" bestFit="1" customWidth="1"/>
    <col min="11529" max="11529" width="10.140625" customWidth="1"/>
    <col min="11530" max="11530" width="9.85546875" bestFit="1" customWidth="1"/>
    <col min="11774" max="11774" width="1.5703125" customWidth="1"/>
    <col min="11775" max="11775" width="4.140625" customWidth="1"/>
    <col min="11776" max="11776" width="5.5703125" customWidth="1"/>
    <col min="11777" max="11777" width="7.7109375" customWidth="1"/>
    <col min="11778" max="11778" width="6.28515625" customWidth="1"/>
    <col min="11779" max="11779" width="0" hidden="1" customWidth="1"/>
    <col min="11780" max="11780" width="24.7109375" customWidth="1"/>
    <col min="11781" max="11781" width="9.85546875" customWidth="1"/>
    <col min="11782" max="11782" width="0" hidden="1" customWidth="1"/>
    <col min="11783" max="11783" width="10.5703125" customWidth="1"/>
    <col min="11784" max="11784" width="9.7109375" bestFit="1" customWidth="1"/>
    <col min="11785" max="11785" width="10.140625" customWidth="1"/>
    <col min="11786" max="11786" width="9.85546875" bestFit="1" customWidth="1"/>
    <col min="12030" max="12030" width="1.5703125" customWidth="1"/>
    <col min="12031" max="12031" width="4.140625" customWidth="1"/>
    <col min="12032" max="12032" width="5.5703125" customWidth="1"/>
    <col min="12033" max="12033" width="7.7109375" customWidth="1"/>
    <col min="12034" max="12034" width="6.28515625" customWidth="1"/>
    <col min="12035" max="12035" width="0" hidden="1" customWidth="1"/>
    <col min="12036" max="12036" width="24.7109375" customWidth="1"/>
    <col min="12037" max="12037" width="9.85546875" customWidth="1"/>
    <col min="12038" max="12038" width="0" hidden="1" customWidth="1"/>
    <col min="12039" max="12039" width="10.5703125" customWidth="1"/>
    <col min="12040" max="12040" width="9.7109375" bestFit="1" customWidth="1"/>
    <col min="12041" max="12041" width="10.140625" customWidth="1"/>
    <col min="12042" max="12042" width="9.85546875" bestFit="1" customWidth="1"/>
    <col min="12286" max="12286" width="1.5703125" customWidth="1"/>
    <col min="12287" max="12287" width="4.140625" customWidth="1"/>
    <col min="12288" max="12288" width="5.5703125" customWidth="1"/>
    <col min="12289" max="12289" width="7.7109375" customWidth="1"/>
    <col min="12290" max="12290" width="6.28515625" customWidth="1"/>
    <col min="12291" max="12291" width="0" hidden="1" customWidth="1"/>
    <col min="12292" max="12292" width="24.7109375" customWidth="1"/>
    <col min="12293" max="12293" width="9.85546875" customWidth="1"/>
    <col min="12294" max="12294" width="0" hidden="1" customWidth="1"/>
    <col min="12295" max="12295" width="10.5703125" customWidth="1"/>
    <col min="12296" max="12296" width="9.7109375" bestFit="1" customWidth="1"/>
    <col min="12297" max="12297" width="10.140625" customWidth="1"/>
    <col min="12298" max="12298" width="9.85546875" bestFit="1" customWidth="1"/>
    <col min="12542" max="12542" width="1.5703125" customWidth="1"/>
    <col min="12543" max="12543" width="4.140625" customWidth="1"/>
    <col min="12544" max="12544" width="5.5703125" customWidth="1"/>
    <col min="12545" max="12545" width="7.7109375" customWidth="1"/>
    <col min="12546" max="12546" width="6.28515625" customWidth="1"/>
    <col min="12547" max="12547" width="0" hidden="1" customWidth="1"/>
    <col min="12548" max="12548" width="24.7109375" customWidth="1"/>
    <col min="12549" max="12549" width="9.85546875" customWidth="1"/>
    <col min="12550" max="12550" width="0" hidden="1" customWidth="1"/>
    <col min="12551" max="12551" width="10.5703125" customWidth="1"/>
    <col min="12552" max="12552" width="9.7109375" bestFit="1" customWidth="1"/>
    <col min="12553" max="12553" width="10.140625" customWidth="1"/>
    <col min="12554" max="12554" width="9.85546875" bestFit="1" customWidth="1"/>
    <col min="12798" max="12798" width="1.5703125" customWidth="1"/>
    <col min="12799" max="12799" width="4.140625" customWidth="1"/>
    <col min="12800" max="12800" width="5.5703125" customWidth="1"/>
    <col min="12801" max="12801" width="7.7109375" customWidth="1"/>
    <col min="12802" max="12802" width="6.28515625" customWidth="1"/>
    <col min="12803" max="12803" width="0" hidden="1" customWidth="1"/>
    <col min="12804" max="12804" width="24.7109375" customWidth="1"/>
    <col min="12805" max="12805" width="9.85546875" customWidth="1"/>
    <col min="12806" max="12806" width="0" hidden="1" customWidth="1"/>
    <col min="12807" max="12807" width="10.5703125" customWidth="1"/>
    <col min="12808" max="12808" width="9.7109375" bestFit="1" customWidth="1"/>
    <col min="12809" max="12809" width="10.140625" customWidth="1"/>
    <col min="12810" max="12810" width="9.85546875" bestFit="1" customWidth="1"/>
    <col min="13054" max="13054" width="1.5703125" customWidth="1"/>
    <col min="13055" max="13055" width="4.140625" customWidth="1"/>
    <col min="13056" max="13056" width="5.5703125" customWidth="1"/>
    <col min="13057" max="13057" width="7.7109375" customWidth="1"/>
    <col min="13058" max="13058" width="6.28515625" customWidth="1"/>
    <col min="13059" max="13059" width="0" hidden="1" customWidth="1"/>
    <col min="13060" max="13060" width="24.7109375" customWidth="1"/>
    <col min="13061" max="13061" width="9.85546875" customWidth="1"/>
    <col min="13062" max="13062" width="0" hidden="1" customWidth="1"/>
    <col min="13063" max="13063" width="10.5703125" customWidth="1"/>
    <col min="13064" max="13064" width="9.7109375" bestFit="1" customWidth="1"/>
    <col min="13065" max="13065" width="10.140625" customWidth="1"/>
    <col min="13066" max="13066" width="9.85546875" bestFit="1" customWidth="1"/>
    <col min="13310" max="13310" width="1.5703125" customWidth="1"/>
    <col min="13311" max="13311" width="4.140625" customWidth="1"/>
    <col min="13312" max="13312" width="5.5703125" customWidth="1"/>
    <col min="13313" max="13313" width="7.7109375" customWidth="1"/>
    <col min="13314" max="13314" width="6.28515625" customWidth="1"/>
    <col min="13315" max="13315" width="0" hidden="1" customWidth="1"/>
    <col min="13316" max="13316" width="24.7109375" customWidth="1"/>
    <col min="13317" max="13317" width="9.85546875" customWidth="1"/>
    <col min="13318" max="13318" width="0" hidden="1" customWidth="1"/>
    <col min="13319" max="13319" width="10.5703125" customWidth="1"/>
    <col min="13320" max="13320" width="9.7109375" bestFit="1" customWidth="1"/>
    <col min="13321" max="13321" width="10.140625" customWidth="1"/>
    <col min="13322" max="13322" width="9.85546875" bestFit="1" customWidth="1"/>
    <col min="13566" max="13566" width="1.5703125" customWidth="1"/>
    <col min="13567" max="13567" width="4.140625" customWidth="1"/>
    <col min="13568" max="13568" width="5.5703125" customWidth="1"/>
    <col min="13569" max="13569" width="7.7109375" customWidth="1"/>
    <col min="13570" max="13570" width="6.28515625" customWidth="1"/>
    <col min="13571" max="13571" width="0" hidden="1" customWidth="1"/>
    <col min="13572" max="13572" width="24.7109375" customWidth="1"/>
    <col min="13573" max="13573" width="9.85546875" customWidth="1"/>
    <col min="13574" max="13574" width="0" hidden="1" customWidth="1"/>
    <col min="13575" max="13575" width="10.5703125" customWidth="1"/>
    <col min="13576" max="13576" width="9.7109375" bestFit="1" customWidth="1"/>
    <col min="13577" max="13577" width="10.140625" customWidth="1"/>
    <col min="13578" max="13578" width="9.85546875" bestFit="1" customWidth="1"/>
    <col min="13822" max="13822" width="1.5703125" customWidth="1"/>
    <col min="13823" max="13823" width="4.140625" customWidth="1"/>
    <col min="13824" max="13824" width="5.5703125" customWidth="1"/>
    <col min="13825" max="13825" width="7.7109375" customWidth="1"/>
    <col min="13826" max="13826" width="6.28515625" customWidth="1"/>
    <col min="13827" max="13827" width="0" hidden="1" customWidth="1"/>
    <col min="13828" max="13828" width="24.7109375" customWidth="1"/>
    <col min="13829" max="13829" width="9.85546875" customWidth="1"/>
    <col min="13830" max="13830" width="0" hidden="1" customWidth="1"/>
    <col min="13831" max="13831" width="10.5703125" customWidth="1"/>
    <col min="13832" max="13832" width="9.7109375" bestFit="1" customWidth="1"/>
    <col min="13833" max="13833" width="10.140625" customWidth="1"/>
    <col min="13834" max="13834" width="9.85546875" bestFit="1" customWidth="1"/>
    <col min="14078" max="14078" width="1.5703125" customWidth="1"/>
    <col min="14079" max="14079" width="4.140625" customWidth="1"/>
    <col min="14080" max="14080" width="5.5703125" customWidth="1"/>
    <col min="14081" max="14081" width="7.7109375" customWidth="1"/>
    <col min="14082" max="14082" width="6.28515625" customWidth="1"/>
    <col min="14083" max="14083" width="0" hidden="1" customWidth="1"/>
    <col min="14084" max="14084" width="24.7109375" customWidth="1"/>
    <col min="14085" max="14085" width="9.85546875" customWidth="1"/>
    <col min="14086" max="14086" width="0" hidden="1" customWidth="1"/>
    <col min="14087" max="14087" width="10.5703125" customWidth="1"/>
    <col min="14088" max="14088" width="9.7109375" bestFit="1" customWidth="1"/>
    <col min="14089" max="14089" width="10.140625" customWidth="1"/>
    <col min="14090" max="14090" width="9.85546875" bestFit="1" customWidth="1"/>
    <col min="14334" max="14334" width="1.5703125" customWidth="1"/>
    <col min="14335" max="14335" width="4.140625" customWidth="1"/>
    <col min="14336" max="14336" width="5.5703125" customWidth="1"/>
    <col min="14337" max="14337" width="7.7109375" customWidth="1"/>
    <col min="14338" max="14338" width="6.28515625" customWidth="1"/>
    <col min="14339" max="14339" width="0" hidden="1" customWidth="1"/>
    <col min="14340" max="14340" width="24.7109375" customWidth="1"/>
    <col min="14341" max="14341" width="9.85546875" customWidth="1"/>
    <col min="14342" max="14342" width="0" hidden="1" customWidth="1"/>
    <col min="14343" max="14343" width="10.5703125" customWidth="1"/>
    <col min="14344" max="14344" width="9.7109375" bestFit="1" customWidth="1"/>
    <col min="14345" max="14345" width="10.140625" customWidth="1"/>
    <col min="14346" max="14346" width="9.85546875" bestFit="1" customWidth="1"/>
    <col min="14590" max="14590" width="1.5703125" customWidth="1"/>
    <col min="14591" max="14591" width="4.140625" customWidth="1"/>
    <col min="14592" max="14592" width="5.5703125" customWidth="1"/>
    <col min="14593" max="14593" width="7.7109375" customWidth="1"/>
    <col min="14594" max="14594" width="6.28515625" customWidth="1"/>
    <col min="14595" max="14595" width="0" hidden="1" customWidth="1"/>
    <col min="14596" max="14596" width="24.7109375" customWidth="1"/>
    <col min="14597" max="14597" width="9.85546875" customWidth="1"/>
    <col min="14598" max="14598" width="0" hidden="1" customWidth="1"/>
    <col min="14599" max="14599" width="10.5703125" customWidth="1"/>
    <col min="14600" max="14600" width="9.7109375" bestFit="1" customWidth="1"/>
    <col min="14601" max="14601" width="10.140625" customWidth="1"/>
    <col min="14602" max="14602" width="9.85546875" bestFit="1" customWidth="1"/>
    <col min="14846" max="14846" width="1.5703125" customWidth="1"/>
    <col min="14847" max="14847" width="4.140625" customWidth="1"/>
    <col min="14848" max="14848" width="5.5703125" customWidth="1"/>
    <col min="14849" max="14849" width="7.7109375" customWidth="1"/>
    <col min="14850" max="14850" width="6.28515625" customWidth="1"/>
    <col min="14851" max="14851" width="0" hidden="1" customWidth="1"/>
    <col min="14852" max="14852" width="24.7109375" customWidth="1"/>
    <col min="14853" max="14853" width="9.85546875" customWidth="1"/>
    <col min="14854" max="14854" width="0" hidden="1" customWidth="1"/>
    <col min="14855" max="14855" width="10.5703125" customWidth="1"/>
    <col min="14856" max="14856" width="9.7109375" bestFit="1" customWidth="1"/>
    <col min="14857" max="14857" width="10.140625" customWidth="1"/>
    <col min="14858" max="14858" width="9.85546875" bestFit="1" customWidth="1"/>
    <col min="15102" max="15102" width="1.5703125" customWidth="1"/>
    <col min="15103" max="15103" width="4.140625" customWidth="1"/>
    <col min="15104" max="15104" width="5.5703125" customWidth="1"/>
    <col min="15105" max="15105" width="7.7109375" customWidth="1"/>
    <col min="15106" max="15106" width="6.28515625" customWidth="1"/>
    <col min="15107" max="15107" width="0" hidden="1" customWidth="1"/>
    <col min="15108" max="15108" width="24.7109375" customWidth="1"/>
    <col min="15109" max="15109" width="9.85546875" customWidth="1"/>
    <col min="15110" max="15110" width="0" hidden="1" customWidth="1"/>
    <col min="15111" max="15111" width="10.5703125" customWidth="1"/>
    <col min="15112" max="15112" width="9.7109375" bestFit="1" customWidth="1"/>
    <col min="15113" max="15113" width="10.140625" customWidth="1"/>
    <col min="15114" max="15114" width="9.85546875" bestFit="1" customWidth="1"/>
    <col min="15358" max="15358" width="1.5703125" customWidth="1"/>
    <col min="15359" max="15359" width="4.140625" customWidth="1"/>
    <col min="15360" max="15360" width="5.5703125" customWidth="1"/>
    <col min="15361" max="15361" width="7.7109375" customWidth="1"/>
    <col min="15362" max="15362" width="6.28515625" customWidth="1"/>
    <col min="15363" max="15363" width="0" hidden="1" customWidth="1"/>
    <col min="15364" max="15364" width="24.7109375" customWidth="1"/>
    <col min="15365" max="15365" width="9.85546875" customWidth="1"/>
    <col min="15366" max="15366" width="0" hidden="1" customWidth="1"/>
    <col min="15367" max="15367" width="10.5703125" customWidth="1"/>
    <col min="15368" max="15368" width="9.7109375" bestFit="1" customWidth="1"/>
    <col min="15369" max="15369" width="10.140625" customWidth="1"/>
    <col min="15370" max="15370" width="9.85546875" bestFit="1" customWidth="1"/>
    <col min="15614" max="15614" width="1.5703125" customWidth="1"/>
    <col min="15615" max="15615" width="4.140625" customWidth="1"/>
    <col min="15616" max="15616" width="5.5703125" customWidth="1"/>
    <col min="15617" max="15617" width="7.7109375" customWidth="1"/>
    <col min="15618" max="15618" width="6.28515625" customWidth="1"/>
    <col min="15619" max="15619" width="0" hidden="1" customWidth="1"/>
    <col min="15620" max="15620" width="24.7109375" customWidth="1"/>
    <col min="15621" max="15621" width="9.85546875" customWidth="1"/>
    <col min="15622" max="15622" width="0" hidden="1" customWidth="1"/>
    <col min="15623" max="15623" width="10.5703125" customWidth="1"/>
    <col min="15624" max="15624" width="9.7109375" bestFit="1" customWidth="1"/>
    <col min="15625" max="15625" width="10.140625" customWidth="1"/>
    <col min="15626" max="15626" width="9.85546875" bestFit="1" customWidth="1"/>
    <col min="15870" max="15870" width="1.5703125" customWidth="1"/>
    <col min="15871" max="15871" width="4.140625" customWidth="1"/>
    <col min="15872" max="15872" width="5.5703125" customWidth="1"/>
    <col min="15873" max="15873" width="7.7109375" customWidth="1"/>
    <col min="15874" max="15874" width="6.28515625" customWidth="1"/>
    <col min="15875" max="15875" width="0" hidden="1" customWidth="1"/>
    <col min="15876" max="15876" width="24.7109375" customWidth="1"/>
    <col min="15877" max="15877" width="9.85546875" customWidth="1"/>
    <col min="15878" max="15878" width="0" hidden="1" customWidth="1"/>
    <col min="15879" max="15879" width="10.5703125" customWidth="1"/>
    <col min="15880" max="15880" width="9.7109375" bestFit="1" customWidth="1"/>
    <col min="15881" max="15881" width="10.140625" customWidth="1"/>
    <col min="15882" max="15882" width="9.85546875" bestFit="1" customWidth="1"/>
    <col min="16126" max="16126" width="1.5703125" customWidth="1"/>
    <col min="16127" max="16127" width="4.140625" customWidth="1"/>
    <col min="16128" max="16128" width="5.5703125" customWidth="1"/>
    <col min="16129" max="16129" width="7.7109375" customWidth="1"/>
    <col min="16130" max="16130" width="6.28515625" customWidth="1"/>
    <col min="16131" max="16131" width="0" hidden="1" customWidth="1"/>
    <col min="16132" max="16132" width="24.7109375" customWidth="1"/>
    <col min="16133" max="16133" width="9.85546875" customWidth="1"/>
    <col min="16134" max="16134" width="0" hidden="1" customWidth="1"/>
    <col min="16135" max="16135" width="10.5703125" customWidth="1"/>
    <col min="16136" max="16136" width="9.7109375" bestFit="1" customWidth="1"/>
    <col min="16137" max="16137" width="10.140625" customWidth="1"/>
    <col min="16138" max="16138" width="9.85546875" bestFit="1" customWidth="1"/>
  </cols>
  <sheetData>
    <row r="1" spans="2:14" ht="15.75" thickBot="1" x14ac:dyDescent="0.3"/>
    <row r="2" spans="2:14" ht="18.75" x14ac:dyDescent="0.3">
      <c r="B2" s="336" t="s">
        <v>232</v>
      </c>
      <c r="C2" s="337"/>
      <c r="D2" s="337"/>
      <c r="E2" s="337"/>
      <c r="F2" s="337"/>
      <c r="G2" s="337"/>
      <c r="H2" s="483"/>
      <c r="I2" s="204"/>
      <c r="J2" s="204"/>
      <c r="K2" s="204"/>
      <c r="L2" s="204"/>
      <c r="M2" s="204"/>
      <c r="N2" s="204"/>
    </row>
    <row r="3" spans="2:14" ht="38.25" x14ac:dyDescent="0.25">
      <c r="B3" s="888" t="s">
        <v>0</v>
      </c>
      <c r="C3" s="889"/>
      <c r="D3" s="889"/>
      <c r="E3" s="889"/>
      <c r="F3" s="889"/>
      <c r="G3" s="890"/>
      <c r="H3" s="682" t="s">
        <v>371</v>
      </c>
      <c r="I3" s="683" t="s">
        <v>402</v>
      </c>
      <c r="J3" s="684" t="s">
        <v>415</v>
      </c>
      <c r="K3" s="684" t="s">
        <v>399</v>
      </c>
      <c r="L3" s="684" t="s">
        <v>372</v>
      </c>
      <c r="M3" s="684" t="s">
        <v>373</v>
      </c>
      <c r="N3" s="684" t="s">
        <v>401</v>
      </c>
    </row>
    <row r="4" spans="2:14" x14ac:dyDescent="0.25">
      <c r="B4" s="338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</row>
    <row r="5" spans="2:14" ht="35.25" customHeight="1" x14ac:dyDescent="0.25">
      <c r="B5" s="206" t="s">
        <v>193</v>
      </c>
      <c r="C5" s="207" t="s">
        <v>194</v>
      </c>
      <c r="D5" s="208" t="s">
        <v>195</v>
      </c>
      <c r="E5" s="208" t="s">
        <v>196</v>
      </c>
      <c r="F5" s="208" t="s">
        <v>220</v>
      </c>
      <c r="G5" s="208" t="s">
        <v>198</v>
      </c>
      <c r="H5" s="451">
        <f>H6+H10</f>
        <v>64541.46</v>
      </c>
      <c r="I5" s="484">
        <f t="shared" ref="I5:J5" si="0">I6+I10</f>
        <v>81213.83</v>
      </c>
      <c r="J5" s="484">
        <f t="shared" si="0"/>
        <v>75839.149999999994</v>
      </c>
      <c r="K5" s="484">
        <f t="shared" ref="K5" si="1">K6+K10</f>
        <v>67905</v>
      </c>
      <c r="L5" s="484">
        <f t="shared" ref="L5:M5" si="2">L6+L10</f>
        <v>67961</v>
      </c>
      <c r="M5" s="484">
        <f t="shared" si="2"/>
        <v>69500</v>
      </c>
      <c r="N5" s="484">
        <f t="shared" ref="N5" si="3">N6+N10</f>
        <v>69320</v>
      </c>
    </row>
    <row r="6" spans="2:14" x14ac:dyDescent="0.25">
      <c r="B6" s="250"/>
      <c r="C6" s="340">
        <v>1</v>
      </c>
      <c r="D6" s="900" t="s">
        <v>233</v>
      </c>
      <c r="E6" s="901"/>
      <c r="F6" s="901"/>
      <c r="G6" s="901"/>
      <c r="H6" s="213">
        <f>H7+H16</f>
        <v>58375.199999999997</v>
      </c>
      <c r="I6" s="213">
        <f t="shared" ref="I6:N6" si="4">I7</f>
        <v>66736.2</v>
      </c>
      <c r="J6" s="213">
        <f t="shared" si="4"/>
        <v>60405</v>
      </c>
      <c r="K6" s="213">
        <f t="shared" si="4"/>
        <v>60405</v>
      </c>
      <c r="L6" s="213">
        <f t="shared" si="4"/>
        <v>60461</v>
      </c>
      <c r="M6" s="213">
        <f t="shared" si="4"/>
        <v>61000</v>
      </c>
      <c r="N6" s="213">
        <f t="shared" si="4"/>
        <v>60020</v>
      </c>
    </row>
    <row r="7" spans="2:14" x14ac:dyDescent="0.25">
      <c r="B7" s="214"/>
      <c r="C7" s="313"/>
      <c r="D7" s="74" t="s">
        <v>234</v>
      </c>
      <c r="E7" s="70">
        <v>630</v>
      </c>
      <c r="F7" s="70"/>
      <c r="G7" s="106" t="s">
        <v>19</v>
      </c>
      <c r="H7" s="87">
        <f>SUM(H8:H9)</f>
        <v>58375.199999999997</v>
      </c>
      <c r="I7" s="87">
        <f t="shared" ref="I7:M7" si="5">SUM(I8:I9)</f>
        <v>66736.2</v>
      </c>
      <c r="J7" s="87">
        <f t="shared" si="5"/>
        <v>60405</v>
      </c>
      <c r="K7" s="87">
        <f t="shared" ref="K7" si="6">SUM(K8:K9)</f>
        <v>60405</v>
      </c>
      <c r="L7" s="87">
        <f t="shared" si="5"/>
        <v>60461</v>
      </c>
      <c r="M7" s="87">
        <f t="shared" si="5"/>
        <v>61000</v>
      </c>
      <c r="N7" s="87">
        <f t="shared" ref="N7" si="7">SUM(N8:N9)</f>
        <v>60020</v>
      </c>
    </row>
    <row r="8" spans="2:14" x14ac:dyDescent="0.25">
      <c r="B8" s="214"/>
      <c r="C8" s="313"/>
      <c r="D8" s="74" t="s">
        <v>234</v>
      </c>
      <c r="E8" s="221">
        <v>633</v>
      </c>
      <c r="F8" s="221"/>
      <c r="G8" s="220" t="s">
        <v>68</v>
      </c>
      <c r="H8" s="49">
        <v>0</v>
      </c>
      <c r="I8" s="49">
        <v>3158.1</v>
      </c>
      <c r="J8" s="49">
        <v>0</v>
      </c>
      <c r="K8" s="49">
        <v>0</v>
      </c>
      <c r="L8" s="73">
        <v>0</v>
      </c>
      <c r="M8" s="73"/>
      <c r="N8" s="73"/>
    </row>
    <row r="9" spans="2:14" x14ac:dyDescent="0.25">
      <c r="B9" s="214"/>
      <c r="C9" s="313"/>
      <c r="D9" s="74" t="s">
        <v>234</v>
      </c>
      <c r="E9" s="221">
        <v>637</v>
      </c>
      <c r="F9" s="221"/>
      <c r="G9" s="220" t="s">
        <v>78</v>
      </c>
      <c r="H9" s="49">
        <v>58375.199999999997</v>
      </c>
      <c r="I9" s="73">
        <v>63578.1</v>
      </c>
      <c r="J9" s="73">
        <v>60405</v>
      </c>
      <c r="K9" s="73">
        <v>60405</v>
      </c>
      <c r="L9" s="73">
        <v>60461</v>
      </c>
      <c r="M9" s="73">
        <v>61000</v>
      </c>
      <c r="N9" s="73">
        <v>60020</v>
      </c>
    </row>
    <row r="10" spans="2:14" x14ac:dyDescent="0.25">
      <c r="B10" s="250"/>
      <c r="C10" s="340">
        <v>2</v>
      </c>
      <c r="D10" s="902" t="s">
        <v>235</v>
      </c>
      <c r="E10" s="903"/>
      <c r="F10" s="903"/>
      <c r="G10" s="903"/>
      <c r="H10" s="213">
        <f>SUM(H12)</f>
        <v>6166.26</v>
      </c>
      <c r="I10" s="213">
        <f t="shared" ref="I10:J10" si="8">SUM(I12)</f>
        <v>14477.630000000001</v>
      </c>
      <c r="J10" s="213">
        <f t="shared" si="8"/>
        <v>15434.15</v>
      </c>
      <c r="K10" s="213">
        <f t="shared" ref="K10" si="9">SUM(K12)</f>
        <v>7500</v>
      </c>
      <c r="L10" s="213">
        <f t="shared" ref="L10:M10" si="10">SUM(L12)</f>
        <v>7500</v>
      </c>
      <c r="M10" s="213">
        <f t="shared" si="10"/>
        <v>8500</v>
      </c>
      <c r="N10" s="213">
        <f t="shared" ref="N10" si="11">SUM(N12)</f>
        <v>9300</v>
      </c>
    </row>
    <row r="11" spans="2:14" s="6" customFormat="1" x14ac:dyDescent="0.25">
      <c r="B11" s="301"/>
      <c r="C11" s="341"/>
      <c r="D11" s="342" t="s">
        <v>236</v>
      </c>
      <c r="E11" s="70">
        <v>620</v>
      </c>
      <c r="F11" s="343"/>
      <c r="G11" s="344" t="s">
        <v>237</v>
      </c>
      <c r="H11" s="87">
        <v>0</v>
      </c>
      <c r="I11" s="87">
        <v>0</v>
      </c>
      <c r="J11" s="87">
        <v>0</v>
      </c>
      <c r="K11" s="87">
        <v>0</v>
      </c>
      <c r="L11" s="87">
        <v>0</v>
      </c>
      <c r="M11" s="87">
        <v>0</v>
      </c>
      <c r="N11" s="87">
        <v>0</v>
      </c>
    </row>
    <row r="12" spans="2:14" x14ac:dyDescent="0.25">
      <c r="B12" s="214"/>
      <c r="C12" s="313"/>
      <c r="D12" s="74" t="s">
        <v>236</v>
      </c>
      <c r="E12" s="148">
        <v>630</v>
      </c>
      <c r="F12" s="148"/>
      <c r="G12" s="101" t="s">
        <v>19</v>
      </c>
      <c r="H12" s="81">
        <f t="shared" ref="H12:M12" si="12">SUM(H13:H15)</f>
        <v>6166.26</v>
      </c>
      <c r="I12" s="81">
        <f t="shared" si="12"/>
        <v>14477.630000000001</v>
      </c>
      <c r="J12" s="81">
        <f t="shared" si="12"/>
        <v>15434.15</v>
      </c>
      <c r="K12" s="81">
        <f t="shared" ref="K12" si="13">SUM(K13:K15)</f>
        <v>7500</v>
      </c>
      <c r="L12" s="81">
        <f t="shared" si="12"/>
        <v>7500</v>
      </c>
      <c r="M12" s="81">
        <f t="shared" si="12"/>
        <v>8500</v>
      </c>
      <c r="N12" s="81">
        <f t="shared" ref="N12" si="14">SUM(N13:N15)</f>
        <v>9300</v>
      </c>
    </row>
    <row r="13" spans="2:14" x14ac:dyDescent="0.25">
      <c r="B13" s="282"/>
      <c r="C13" s="283"/>
      <c r="D13" s="74" t="s">
        <v>236</v>
      </c>
      <c r="E13" s="112">
        <v>633</v>
      </c>
      <c r="F13" s="112"/>
      <c r="G13" s="110" t="s">
        <v>68</v>
      </c>
      <c r="H13" s="49">
        <v>2879.94</v>
      </c>
      <c r="I13" s="73">
        <v>2249.69</v>
      </c>
      <c r="J13" s="73">
        <v>2500</v>
      </c>
      <c r="K13" s="73">
        <v>2500</v>
      </c>
      <c r="L13" s="73">
        <v>2500</v>
      </c>
      <c r="M13" s="73">
        <v>2500</v>
      </c>
      <c r="N13" s="73">
        <v>2600</v>
      </c>
    </row>
    <row r="14" spans="2:14" x14ac:dyDescent="0.25">
      <c r="B14" s="282"/>
      <c r="C14" s="283"/>
      <c r="D14" s="74" t="s">
        <v>236</v>
      </c>
      <c r="E14" s="109">
        <v>635</v>
      </c>
      <c r="F14" s="109"/>
      <c r="G14" s="74" t="s">
        <v>73</v>
      </c>
      <c r="H14" s="49">
        <v>3286.32</v>
      </c>
      <c r="I14" s="73">
        <v>9333.98</v>
      </c>
      <c r="J14" s="73">
        <v>12934.15</v>
      </c>
      <c r="K14" s="73">
        <v>5000</v>
      </c>
      <c r="L14" s="73">
        <v>5000</v>
      </c>
      <c r="M14" s="73">
        <v>6000</v>
      </c>
      <c r="N14" s="73">
        <v>6700</v>
      </c>
    </row>
    <row r="15" spans="2:14" x14ac:dyDescent="0.25">
      <c r="B15" s="282"/>
      <c r="C15" s="283"/>
      <c r="D15" s="74" t="s">
        <v>236</v>
      </c>
      <c r="E15" s="109">
        <v>637</v>
      </c>
      <c r="F15" s="109"/>
      <c r="G15" s="74" t="s">
        <v>53</v>
      </c>
      <c r="H15" s="49">
        <v>0</v>
      </c>
      <c r="I15" s="73">
        <v>2893.96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</row>
    <row r="16" spans="2:14" ht="7.5" customHeight="1" x14ac:dyDescent="0.25">
      <c r="B16" s="282"/>
      <c r="C16" s="283"/>
      <c r="D16" s="75"/>
      <c r="E16" s="75"/>
      <c r="F16" s="75"/>
      <c r="G16" s="75"/>
      <c r="H16" s="179"/>
    </row>
    <row r="17" spans="2:14" x14ac:dyDescent="0.25">
      <c r="B17" s="904" t="s">
        <v>106</v>
      </c>
      <c r="C17" s="905"/>
      <c r="D17" s="905"/>
      <c r="E17" s="905"/>
      <c r="F17" s="905"/>
      <c r="G17" s="905"/>
      <c r="H17" s="408"/>
      <c r="I17" s="54"/>
      <c r="J17" s="54"/>
      <c r="K17" s="54"/>
      <c r="L17" s="54"/>
      <c r="M17" s="54"/>
      <c r="N17" s="54"/>
    </row>
    <row r="18" spans="2:14" ht="39" customHeight="1" x14ac:dyDescent="0.25">
      <c r="B18" s="206" t="s">
        <v>193</v>
      </c>
      <c r="C18" s="207" t="s">
        <v>194</v>
      </c>
      <c r="D18" s="208" t="s">
        <v>195</v>
      </c>
      <c r="E18" s="208" t="s">
        <v>196</v>
      </c>
      <c r="F18" s="208" t="s">
        <v>220</v>
      </c>
      <c r="G18" s="208" t="s">
        <v>198</v>
      </c>
      <c r="H18" s="452">
        <f>SUM(H19:H25)</f>
        <v>30947.16</v>
      </c>
      <c r="I18" s="345">
        <f>SUM(I19:I25)</f>
        <v>39728.03</v>
      </c>
      <c r="J18" s="345">
        <f>SUM(J19:J25)</f>
        <v>44000</v>
      </c>
      <c r="K18" s="345">
        <f>SUM(K19:K25)</f>
        <v>44000</v>
      </c>
      <c r="L18" s="345">
        <f t="shared" ref="L18:M18" si="15">SUM(L19:L25)</f>
        <v>41000</v>
      </c>
      <c r="M18" s="339">
        <f t="shared" si="15"/>
        <v>42000</v>
      </c>
      <c r="N18" s="339">
        <f t="shared" ref="N18" si="16">SUM(N19:N25)</f>
        <v>25000</v>
      </c>
    </row>
    <row r="19" spans="2:14" ht="26.25" customHeight="1" x14ac:dyDescent="0.25">
      <c r="B19" s="346"/>
      <c r="C19" s="324"/>
      <c r="D19" s="510" t="s">
        <v>234</v>
      </c>
      <c r="E19" s="510">
        <v>716</v>
      </c>
      <c r="F19" s="511"/>
      <c r="G19" s="512" t="s">
        <v>238</v>
      </c>
      <c r="H19" s="54">
        <v>5253</v>
      </c>
      <c r="I19" s="456">
        <v>3844.9</v>
      </c>
      <c r="J19" s="456">
        <v>0</v>
      </c>
      <c r="K19" s="456">
        <v>0</v>
      </c>
      <c r="L19" s="456"/>
      <c r="M19" s="456"/>
      <c r="N19" s="456"/>
    </row>
    <row r="20" spans="2:14" x14ac:dyDescent="0.25">
      <c r="B20" s="323"/>
      <c r="C20" s="324"/>
      <c r="D20" s="513" t="s">
        <v>234</v>
      </c>
      <c r="E20" s="514">
        <v>716</v>
      </c>
      <c r="F20" s="514"/>
      <c r="G20" s="262" t="s">
        <v>349</v>
      </c>
      <c r="H20" s="408"/>
      <c r="I20" s="456">
        <v>160.75</v>
      </c>
      <c r="J20" s="456">
        <v>0</v>
      </c>
      <c r="K20" s="456">
        <v>0</v>
      </c>
      <c r="L20" s="456">
        <v>3000</v>
      </c>
      <c r="M20" s="456">
        <v>2000</v>
      </c>
      <c r="N20" s="456">
        <v>1000</v>
      </c>
    </row>
    <row r="21" spans="2:14" ht="24.75" customHeight="1" x14ac:dyDescent="0.25">
      <c r="B21" s="323"/>
      <c r="C21" s="324"/>
      <c r="D21" s="513" t="s">
        <v>236</v>
      </c>
      <c r="E21" s="514">
        <v>713</v>
      </c>
      <c r="F21" s="514"/>
      <c r="G21" s="262" t="s">
        <v>416</v>
      </c>
      <c r="H21" s="408"/>
      <c r="I21" s="54">
        <v>2115.92</v>
      </c>
      <c r="J21" s="54">
        <v>0</v>
      </c>
      <c r="K21" s="54">
        <v>0</v>
      </c>
      <c r="L21" s="456">
        <v>0</v>
      </c>
      <c r="M21" s="456">
        <v>2000</v>
      </c>
      <c r="N21" s="456">
        <v>1000</v>
      </c>
    </row>
    <row r="22" spans="2:14" ht="26.25" x14ac:dyDescent="0.25">
      <c r="B22" s="323"/>
      <c r="C22" s="324"/>
      <c r="D22" s="513" t="s">
        <v>236</v>
      </c>
      <c r="E22" s="514">
        <v>713</v>
      </c>
      <c r="F22" s="514"/>
      <c r="G22" s="262" t="s">
        <v>417</v>
      </c>
      <c r="H22" s="408"/>
      <c r="I22" s="54">
        <v>26775.599999999999</v>
      </c>
      <c r="J22" s="54">
        <v>0</v>
      </c>
      <c r="K22" s="54">
        <v>0</v>
      </c>
      <c r="L22" s="456"/>
      <c r="M22" s="456"/>
      <c r="N22" s="456"/>
    </row>
    <row r="23" spans="2:14" x14ac:dyDescent="0.25">
      <c r="B23" s="323"/>
      <c r="C23" s="324"/>
      <c r="D23" s="513" t="s">
        <v>236</v>
      </c>
      <c r="E23" s="514">
        <v>717</v>
      </c>
      <c r="F23" s="514"/>
      <c r="G23" s="262" t="s">
        <v>428</v>
      </c>
      <c r="H23" s="408"/>
      <c r="I23" s="54"/>
      <c r="J23" s="54">
        <v>23000</v>
      </c>
      <c r="K23" s="54">
        <v>23000</v>
      </c>
      <c r="L23" s="456">
        <v>23000</v>
      </c>
      <c r="M23" s="456">
        <v>23000</v>
      </c>
      <c r="N23" s="456"/>
    </row>
    <row r="24" spans="2:14" x14ac:dyDescent="0.25">
      <c r="B24" s="323"/>
      <c r="C24" s="324"/>
      <c r="D24" s="513" t="s">
        <v>236</v>
      </c>
      <c r="E24" s="514"/>
      <c r="F24" s="514"/>
      <c r="G24" s="262" t="s">
        <v>397</v>
      </c>
      <c r="H24" s="408"/>
      <c r="I24" s="54"/>
      <c r="J24" s="54">
        <v>5000</v>
      </c>
      <c r="K24" s="54">
        <v>5000</v>
      </c>
      <c r="L24" s="456">
        <v>5000</v>
      </c>
      <c r="M24" s="456"/>
      <c r="N24" s="456"/>
    </row>
    <row r="25" spans="2:14" x14ac:dyDescent="0.25">
      <c r="B25" s="323"/>
      <c r="C25" s="324"/>
      <c r="D25" s="513" t="s">
        <v>236</v>
      </c>
      <c r="E25" s="514">
        <v>717</v>
      </c>
      <c r="F25" s="514"/>
      <c r="G25" s="512" t="s">
        <v>112</v>
      </c>
      <c r="H25" s="54">
        <v>25694.16</v>
      </c>
      <c r="I25" s="54">
        <v>6830.86</v>
      </c>
      <c r="J25" s="54">
        <v>16000</v>
      </c>
      <c r="K25" s="54">
        <v>16000</v>
      </c>
      <c r="L25" s="456">
        <v>10000</v>
      </c>
      <c r="M25" s="456">
        <v>15000</v>
      </c>
      <c r="N25" s="456">
        <v>23000</v>
      </c>
    </row>
    <row r="26" spans="2:14" ht="11.25" customHeight="1" x14ac:dyDescent="0.25">
      <c r="H26" s="673"/>
    </row>
    <row r="27" spans="2:14" ht="15.75" x14ac:dyDescent="0.25">
      <c r="B27" s="898" t="s">
        <v>217</v>
      </c>
      <c r="C27" s="899"/>
      <c r="D27" s="899"/>
      <c r="E27" s="899"/>
      <c r="F27" s="899"/>
      <c r="G27" s="899"/>
      <c r="H27" s="213">
        <f>H5+H18</f>
        <v>95488.62</v>
      </c>
      <c r="I27" s="213">
        <f>I5+I18</f>
        <v>120941.86</v>
      </c>
      <c r="J27" s="213">
        <f>J5+J18</f>
        <v>119839.15</v>
      </c>
      <c r="K27" s="213">
        <f>K5+K18</f>
        <v>111905</v>
      </c>
      <c r="L27" s="213">
        <f>L18+L5</f>
        <v>108961</v>
      </c>
      <c r="M27" s="213">
        <f>M18+M5</f>
        <v>111500</v>
      </c>
      <c r="N27" s="213">
        <f t="shared" ref="N27" si="17">N5+N18</f>
        <v>94320</v>
      </c>
    </row>
  </sheetData>
  <mergeCells count="5">
    <mergeCell ref="B27:G27"/>
    <mergeCell ref="B3:G3"/>
    <mergeCell ref="D6:G6"/>
    <mergeCell ref="D10:G10"/>
    <mergeCell ref="B17:G1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workbookViewId="0">
      <selection activeCell="L16" sqref="L16"/>
    </sheetView>
  </sheetViews>
  <sheetFormatPr defaultRowHeight="16.5" customHeight="1" x14ac:dyDescent="0.25"/>
  <cols>
    <col min="1" max="1" width="1" customWidth="1"/>
    <col min="2" max="2" width="3.5703125" customWidth="1"/>
    <col min="3" max="3" width="5.5703125" customWidth="1"/>
    <col min="4" max="4" width="5.28515625" customWidth="1"/>
    <col min="5" max="5" width="6.85546875" customWidth="1"/>
    <col min="6" max="6" width="7" customWidth="1"/>
    <col min="7" max="7" width="22.42578125" customWidth="1"/>
    <col min="8" max="8" width="8.85546875" style="6" bestFit="1" customWidth="1"/>
    <col min="9" max="9" width="9.7109375" bestFit="1" customWidth="1"/>
    <col min="10" max="10" width="10.7109375" bestFit="1" customWidth="1"/>
    <col min="11" max="11" width="10.85546875" bestFit="1" customWidth="1"/>
    <col min="12" max="14" width="9.7109375" bestFit="1" customWidth="1"/>
    <col min="254" max="254" width="1" customWidth="1"/>
    <col min="255" max="255" width="3.5703125" customWidth="1"/>
    <col min="256" max="256" width="5.5703125" customWidth="1"/>
    <col min="257" max="257" width="5.28515625" customWidth="1"/>
    <col min="258" max="258" width="6.85546875" customWidth="1"/>
    <col min="259" max="259" width="7" customWidth="1"/>
    <col min="260" max="260" width="22.5703125" customWidth="1"/>
    <col min="261" max="261" width="10.28515625" customWidth="1"/>
    <col min="262" max="262" width="0" hidden="1" customWidth="1"/>
    <col min="263" max="263" width="10.140625" customWidth="1"/>
    <col min="264" max="264" width="9.28515625" bestFit="1" customWidth="1"/>
    <col min="265" max="265" width="10.140625" customWidth="1"/>
    <col min="266" max="266" width="10.28515625" customWidth="1"/>
    <col min="510" max="510" width="1" customWidth="1"/>
    <col min="511" max="511" width="3.5703125" customWidth="1"/>
    <col min="512" max="512" width="5.5703125" customWidth="1"/>
    <col min="513" max="513" width="5.28515625" customWidth="1"/>
    <col min="514" max="514" width="6.85546875" customWidth="1"/>
    <col min="515" max="515" width="7" customWidth="1"/>
    <col min="516" max="516" width="22.5703125" customWidth="1"/>
    <col min="517" max="517" width="10.28515625" customWidth="1"/>
    <col min="518" max="518" width="0" hidden="1" customWidth="1"/>
    <col min="519" max="519" width="10.140625" customWidth="1"/>
    <col min="520" max="520" width="9.28515625" bestFit="1" customWidth="1"/>
    <col min="521" max="521" width="10.140625" customWidth="1"/>
    <col min="522" max="522" width="10.28515625" customWidth="1"/>
    <col min="766" max="766" width="1" customWidth="1"/>
    <col min="767" max="767" width="3.5703125" customWidth="1"/>
    <col min="768" max="768" width="5.5703125" customWidth="1"/>
    <col min="769" max="769" width="5.28515625" customWidth="1"/>
    <col min="770" max="770" width="6.85546875" customWidth="1"/>
    <col min="771" max="771" width="7" customWidth="1"/>
    <col min="772" max="772" width="22.5703125" customWidth="1"/>
    <col min="773" max="773" width="10.28515625" customWidth="1"/>
    <col min="774" max="774" width="0" hidden="1" customWidth="1"/>
    <col min="775" max="775" width="10.140625" customWidth="1"/>
    <col min="776" max="776" width="9.28515625" bestFit="1" customWidth="1"/>
    <col min="777" max="777" width="10.140625" customWidth="1"/>
    <col min="778" max="778" width="10.28515625" customWidth="1"/>
    <col min="1022" max="1022" width="1" customWidth="1"/>
    <col min="1023" max="1023" width="3.5703125" customWidth="1"/>
    <col min="1024" max="1024" width="5.5703125" customWidth="1"/>
    <col min="1025" max="1025" width="5.28515625" customWidth="1"/>
    <col min="1026" max="1026" width="6.85546875" customWidth="1"/>
    <col min="1027" max="1027" width="7" customWidth="1"/>
    <col min="1028" max="1028" width="22.5703125" customWidth="1"/>
    <col min="1029" max="1029" width="10.28515625" customWidth="1"/>
    <col min="1030" max="1030" width="0" hidden="1" customWidth="1"/>
    <col min="1031" max="1031" width="10.140625" customWidth="1"/>
    <col min="1032" max="1032" width="9.28515625" bestFit="1" customWidth="1"/>
    <col min="1033" max="1033" width="10.140625" customWidth="1"/>
    <col min="1034" max="1034" width="10.28515625" customWidth="1"/>
    <col min="1278" max="1278" width="1" customWidth="1"/>
    <col min="1279" max="1279" width="3.5703125" customWidth="1"/>
    <col min="1280" max="1280" width="5.5703125" customWidth="1"/>
    <col min="1281" max="1281" width="5.28515625" customWidth="1"/>
    <col min="1282" max="1282" width="6.85546875" customWidth="1"/>
    <col min="1283" max="1283" width="7" customWidth="1"/>
    <col min="1284" max="1284" width="22.5703125" customWidth="1"/>
    <col min="1285" max="1285" width="10.28515625" customWidth="1"/>
    <col min="1286" max="1286" width="0" hidden="1" customWidth="1"/>
    <col min="1287" max="1287" width="10.140625" customWidth="1"/>
    <col min="1288" max="1288" width="9.28515625" bestFit="1" customWidth="1"/>
    <col min="1289" max="1289" width="10.140625" customWidth="1"/>
    <col min="1290" max="1290" width="10.28515625" customWidth="1"/>
    <col min="1534" max="1534" width="1" customWidth="1"/>
    <col min="1535" max="1535" width="3.5703125" customWidth="1"/>
    <col min="1536" max="1536" width="5.5703125" customWidth="1"/>
    <col min="1537" max="1537" width="5.28515625" customWidth="1"/>
    <col min="1538" max="1538" width="6.85546875" customWidth="1"/>
    <col min="1539" max="1539" width="7" customWidth="1"/>
    <col min="1540" max="1540" width="22.5703125" customWidth="1"/>
    <col min="1541" max="1541" width="10.28515625" customWidth="1"/>
    <col min="1542" max="1542" width="0" hidden="1" customWidth="1"/>
    <col min="1543" max="1543" width="10.140625" customWidth="1"/>
    <col min="1544" max="1544" width="9.28515625" bestFit="1" customWidth="1"/>
    <col min="1545" max="1545" width="10.140625" customWidth="1"/>
    <col min="1546" max="1546" width="10.28515625" customWidth="1"/>
    <col min="1790" max="1790" width="1" customWidth="1"/>
    <col min="1791" max="1791" width="3.5703125" customWidth="1"/>
    <col min="1792" max="1792" width="5.5703125" customWidth="1"/>
    <col min="1793" max="1793" width="5.28515625" customWidth="1"/>
    <col min="1794" max="1794" width="6.85546875" customWidth="1"/>
    <col min="1795" max="1795" width="7" customWidth="1"/>
    <col min="1796" max="1796" width="22.5703125" customWidth="1"/>
    <col min="1797" max="1797" width="10.28515625" customWidth="1"/>
    <col min="1798" max="1798" width="0" hidden="1" customWidth="1"/>
    <col min="1799" max="1799" width="10.140625" customWidth="1"/>
    <col min="1800" max="1800" width="9.28515625" bestFit="1" customWidth="1"/>
    <col min="1801" max="1801" width="10.140625" customWidth="1"/>
    <col min="1802" max="1802" width="10.28515625" customWidth="1"/>
    <col min="2046" max="2046" width="1" customWidth="1"/>
    <col min="2047" max="2047" width="3.5703125" customWidth="1"/>
    <col min="2048" max="2048" width="5.5703125" customWidth="1"/>
    <col min="2049" max="2049" width="5.28515625" customWidth="1"/>
    <col min="2050" max="2050" width="6.85546875" customWidth="1"/>
    <col min="2051" max="2051" width="7" customWidth="1"/>
    <col min="2052" max="2052" width="22.5703125" customWidth="1"/>
    <col min="2053" max="2053" width="10.28515625" customWidth="1"/>
    <col min="2054" max="2054" width="0" hidden="1" customWidth="1"/>
    <col min="2055" max="2055" width="10.140625" customWidth="1"/>
    <col min="2056" max="2056" width="9.28515625" bestFit="1" customWidth="1"/>
    <col min="2057" max="2057" width="10.140625" customWidth="1"/>
    <col min="2058" max="2058" width="10.28515625" customWidth="1"/>
    <col min="2302" max="2302" width="1" customWidth="1"/>
    <col min="2303" max="2303" width="3.5703125" customWidth="1"/>
    <col min="2304" max="2304" width="5.5703125" customWidth="1"/>
    <col min="2305" max="2305" width="5.28515625" customWidth="1"/>
    <col min="2306" max="2306" width="6.85546875" customWidth="1"/>
    <col min="2307" max="2307" width="7" customWidth="1"/>
    <col min="2308" max="2308" width="22.5703125" customWidth="1"/>
    <col min="2309" max="2309" width="10.28515625" customWidth="1"/>
    <col min="2310" max="2310" width="0" hidden="1" customWidth="1"/>
    <col min="2311" max="2311" width="10.140625" customWidth="1"/>
    <col min="2312" max="2312" width="9.28515625" bestFit="1" customWidth="1"/>
    <col min="2313" max="2313" width="10.140625" customWidth="1"/>
    <col min="2314" max="2314" width="10.28515625" customWidth="1"/>
    <col min="2558" max="2558" width="1" customWidth="1"/>
    <col min="2559" max="2559" width="3.5703125" customWidth="1"/>
    <col min="2560" max="2560" width="5.5703125" customWidth="1"/>
    <col min="2561" max="2561" width="5.28515625" customWidth="1"/>
    <col min="2562" max="2562" width="6.85546875" customWidth="1"/>
    <col min="2563" max="2563" width="7" customWidth="1"/>
    <col min="2564" max="2564" width="22.5703125" customWidth="1"/>
    <col min="2565" max="2565" width="10.28515625" customWidth="1"/>
    <col min="2566" max="2566" width="0" hidden="1" customWidth="1"/>
    <col min="2567" max="2567" width="10.140625" customWidth="1"/>
    <col min="2568" max="2568" width="9.28515625" bestFit="1" customWidth="1"/>
    <col min="2569" max="2569" width="10.140625" customWidth="1"/>
    <col min="2570" max="2570" width="10.28515625" customWidth="1"/>
    <col min="2814" max="2814" width="1" customWidth="1"/>
    <col min="2815" max="2815" width="3.5703125" customWidth="1"/>
    <col min="2816" max="2816" width="5.5703125" customWidth="1"/>
    <col min="2817" max="2817" width="5.28515625" customWidth="1"/>
    <col min="2818" max="2818" width="6.85546875" customWidth="1"/>
    <col min="2819" max="2819" width="7" customWidth="1"/>
    <col min="2820" max="2820" width="22.5703125" customWidth="1"/>
    <col min="2821" max="2821" width="10.28515625" customWidth="1"/>
    <col min="2822" max="2822" width="0" hidden="1" customWidth="1"/>
    <col min="2823" max="2823" width="10.140625" customWidth="1"/>
    <col min="2824" max="2824" width="9.28515625" bestFit="1" customWidth="1"/>
    <col min="2825" max="2825" width="10.140625" customWidth="1"/>
    <col min="2826" max="2826" width="10.28515625" customWidth="1"/>
    <col min="3070" max="3070" width="1" customWidth="1"/>
    <col min="3071" max="3071" width="3.5703125" customWidth="1"/>
    <col min="3072" max="3072" width="5.5703125" customWidth="1"/>
    <col min="3073" max="3073" width="5.28515625" customWidth="1"/>
    <col min="3074" max="3074" width="6.85546875" customWidth="1"/>
    <col min="3075" max="3075" width="7" customWidth="1"/>
    <col min="3076" max="3076" width="22.5703125" customWidth="1"/>
    <col min="3077" max="3077" width="10.28515625" customWidth="1"/>
    <col min="3078" max="3078" width="0" hidden="1" customWidth="1"/>
    <col min="3079" max="3079" width="10.140625" customWidth="1"/>
    <col min="3080" max="3080" width="9.28515625" bestFit="1" customWidth="1"/>
    <col min="3081" max="3081" width="10.140625" customWidth="1"/>
    <col min="3082" max="3082" width="10.28515625" customWidth="1"/>
    <col min="3326" max="3326" width="1" customWidth="1"/>
    <col min="3327" max="3327" width="3.5703125" customWidth="1"/>
    <col min="3328" max="3328" width="5.5703125" customWidth="1"/>
    <col min="3329" max="3329" width="5.28515625" customWidth="1"/>
    <col min="3330" max="3330" width="6.85546875" customWidth="1"/>
    <col min="3331" max="3331" width="7" customWidth="1"/>
    <col min="3332" max="3332" width="22.5703125" customWidth="1"/>
    <col min="3333" max="3333" width="10.28515625" customWidth="1"/>
    <col min="3334" max="3334" width="0" hidden="1" customWidth="1"/>
    <col min="3335" max="3335" width="10.140625" customWidth="1"/>
    <col min="3336" max="3336" width="9.28515625" bestFit="1" customWidth="1"/>
    <col min="3337" max="3337" width="10.140625" customWidth="1"/>
    <col min="3338" max="3338" width="10.28515625" customWidth="1"/>
    <col min="3582" max="3582" width="1" customWidth="1"/>
    <col min="3583" max="3583" width="3.5703125" customWidth="1"/>
    <col min="3584" max="3584" width="5.5703125" customWidth="1"/>
    <col min="3585" max="3585" width="5.28515625" customWidth="1"/>
    <col min="3586" max="3586" width="6.85546875" customWidth="1"/>
    <col min="3587" max="3587" width="7" customWidth="1"/>
    <col min="3588" max="3588" width="22.5703125" customWidth="1"/>
    <col min="3589" max="3589" width="10.28515625" customWidth="1"/>
    <col min="3590" max="3590" width="0" hidden="1" customWidth="1"/>
    <col min="3591" max="3591" width="10.140625" customWidth="1"/>
    <col min="3592" max="3592" width="9.28515625" bestFit="1" customWidth="1"/>
    <col min="3593" max="3593" width="10.140625" customWidth="1"/>
    <col min="3594" max="3594" width="10.28515625" customWidth="1"/>
    <col min="3838" max="3838" width="1" customWidth="1"/>
    <col min="3839" max="3839" width="3.5703125" customWidth="1"/>
    <col min="3840" max="3840" width="5.5703125" customWidth="1"/>
    <col min="3841" max="3841" width="5.28515625" customWidth="1"/>
    <col min="3842" max="3842" width="6.85546875" customWidth="1"/>
    <col min="3843" max="3843" width="7" customWidth="1"/>
    <col min="3844" max="3844" width="22.5703125" customWidth="1"/>
    <col min="3845" max="3845" width="10.28515625" customWidth="1"/>
    <col min="3846" max="3846" width="0" hidden="1" customWidth="1"/>
    <col min="3847" max="3847" width="10.140625" customWidth="1"/>
    <col min="3848" max="3848" width="9.28515625" bestFit="1" customWidth="1"/>
    <col min="3849" max="3849" width="10.140625" customWidth="1"/>
    <col min="3850" max="3850" width="10.28515625" customWidth="1"/>
    <col min="4094" max="4094" width="1" customWidth="1"/>
    <col min="4095" max="4095" width="3.5703125" customWidth="1"/>
    <col min="4096" max="4096" width="5.5703125" customWidth="1"/>
    <col min="4097" max="4097" width="5.28515625" customWidth="1"/>
    <col min="4098" max="4098" width="6.85546875" customWidth="1"/>
    <col min="4099" max="4099" width="7" customWidth="1"/>
    <col min="4100" max="4100" width="22.5703125" customWidth="1"/>
    <col min="4101" max="4101" width="10.28515625" customWidth="1"/>
    <col min="4102" max="4102" width="0" hidden="1" customWidth="1"/>
    <col min="4103" max="4103" width="10.140625" customWidth="1"/>
    <col min="4104" max="4104" width="9.28515625" bestFit="1" customWidth="1"/>
    <col min="4105" max="4105" width="10.140625" customWidth="1"/>
    <col min="4106" max="4106" width="10.28515625" customWidth="1"/>
    <col min="4350" max="4350" width="1" customWidth="1"/>
    <col min="4351" max="4351" width="3.5703125" customWidth="1"/>
    <col min="4352" max="4352" width="5.5703125" customWidth="1"/>
    <col min="4353" max="4353" width="5.28515625" customWidth="1"/>
    <col min="4354" max="4354" width="6.85546875" customWidth="1"/>
    <col min="4355" max="4355" width="7" customWidth="1"/>
    <col min="4356" max="4356" width="22.5703125" customWidth="1"/>
    <col min="4357" max="4357" width="10.28515625" customWidth="1"/>
    <col min="4358" max="4358" width="0" hidden="1" customWidth="1"/>
    <col min="4359" max="4359" width="10.140625" customWidth="1"/>
    <col min="4360" max="4360" width="9.28515625" bestFit="1" customWidth="1"/>
    <col min="4361" max="4361" width="10.140625" customWidth="1"/>
    <col min="4362" max="4362" width="10.28515625" customWidth="1"/>
    <col min="4606" max="4606" width="1" customWidth="1"/>
    <col min="4607" max="4607" width="3.5703125" customWidth="1"/>
    <col min="4608" max="4608" width="5.5703125" customWidth="1"/>
    <col min="4609" max="4609" width="5.28515625" customWidth="1"/>
    <col min="4610" max="4610" width="6.85546875" customWidth="1"/>
    <col min="4611" max="4611" width="7" customWidth="1"/>
    <col min="4612" max="4612" width="22.5703125" customWidth="1"/>
    <col min="4613" max="4613" width="10.28515625" customWidth="1"/>
    <col min="4614" max="4614" width="0" hidden="1" customWidth="1"/>
    <col min="4615" max="4615" width="10.140625" customWidth="1"/>
    <col min="4616" max="4616" width="9.28515625" bestFit="1" customWidth="1"/>
    <col min="4617" max="4617" width="10.140625" customWidth="1"/>
    <col min="4618" max="4618" width="10.28515625" customWidth="1"/>
    <col min="4862" max="4862" width="1" customWidth="1"/>
    <col min="4863" max="4863" width="3.5703125" customWidth="1"/>
    <col min="4864" max="4864" width="5.5703125" customWidth="1"/>
    <col min="4865" max="4865" width="5.28515625" customWidth="1"/>
    <col min="4866" max="4866" width="6.85546875" customWidth="1"/>
    <col min="4867" max="4867" width="7" customWidth="1"/>
    <col min="4868" max="4868" width="22.5703125" customWidth="1"/>
    <col min="4869" max="4869" width="10.28515625" customWidth="1"/>
    <col min="4870" max="4870" width="0" hidden="1" customWidth="1"/>
    <col min="4871" max="4871" width="10.140625" customWidth="1"/>
    <col min="4872" max="4872" width="9.28515625" bestFit="1" customWidth="1"/>
    <col min="4873" max="4873" width="10.140625" customWidth="1"/>
    <col min="4874" max="4874" width="10.28515625" customWidth="1"/>
    <col min="5118" max="5118" width="1" customWidth="1"/>
    <col min="5119" max="5119" width="3.5703125" customWidth="1"/>
    <col min="5120" max="5120" width="5.5703125" customWidth="1"/>
    <col min="5121" max="5121" width="5.28515625" customWidth="1"/>
    <col min="5122" max="5122" width="6.85546875" customWidth="1"/>
    <col min="5123" max="5123" width="7" customWidth="1"/>
    <col min="5124" max="5124" width="22.5703125" customWidth="1"/>
    <col min="5125" max="5125" width="10.28515625" customWidth="1"/>
    <col min="5126" max="5126" width="0" hidden="1" customWidth="1"/>
    <col min="5127" max="5127" width="10.140625" customWidth="1"/>
    <col min="5128" max="5128" width="9.28515625" bestFit="1" customWidth="1"/>
    <col min="5129" max="5129" width="10.140625" customWidth="1"/>
    <col min="5130" max="5130" width="10.28515625" customWidth="1"/>
    <col min="5374" max="5374" width="1" customWidth="1"/>
    <col min="5375" max="5375" width="3.5703125" customWidth="1"/>
    <col min="5376" max="5376" width="5.5703125" customWidth="1"/>
    <col min="5377" max="5377" width="5.28515625" customWidth="1"/>
    <col min="5378" max="5378" width="6.85546875" customWidth="1"/>
    <col min="5379" max="5379" width="7" customWidth="1"/>
    <col min="5380" max="5380" width="22.5703125" customWidth="1"/>
    <col min="5381" max="5381" width="10.28515625" customWidth="1"/>
    <col min="5382" max="5382" width="0" hidden="1" customWidth="1"/>
    <col min="5383" max="5383" width="10.140625" customWidth="1"/>
    <col min="5384" max="5384" width="9.28515625" bestFit="1" customWidth="1"/>
    <col min="5385" max="5385" width="10.140625" customWidth="1"/>
    <col min="5386" max="5386" width="10.28515625" customWidth="1"/>
    <col min="5630" max="5630" width="1" customWidth="1"/>
    <col min="5631" max="5631" width="3.5703125" customWidth="1"/>
    <col min="5632" max="5632" width="5.5703125" customWidth="1"/>
    <col min="5633" max="5633" width="5.28515625" customWidth="1"/>
    <col min="5634" max="5634" width="6.85546875" customWidth="1"/>
    <col min="5635" max="5635" width="7" customWidth="1"/>
    <col min="5636" max="5636" width="22.5703125" customWidth="1"/>
    <col min="5637" max="5637" width="10.28515625" customWidth="1"/>
    <col min="5638" max="5638" width="0" hidden="1" customWidth="1"/>
    <col min="5639" max="5639" width="10.140625" customWidth="1"/>
    <col min="5640" max="5640" width="9.28515625" bestFit="1" customWidth="1"/>
    <col min="5641" max="5641" width="10.140625" customWidth="1"/>
    <col min="5642" max="5642" width="10.28515625" customWidth="1"/>
    <col min="5886" max="5886" width="1" customWidth="1"/>
    <col min="5887" max="5887" width="3.5703125" customWidth="1"/>
    <col min="5888" max="5888" width="5.5703125" customWidth="1"/>
    <col min="5889" max="5889" width="5.28515625" customWidth="1"/>
    <col min="5890" max="5890" width="6.85546875" customWidth="1"/>
    <col min="5891" max="5891" width="7" customWidth="1"/>
    <col min="5892" max="5892" width="22.5703125" customWidth="1"/>
    <col min="5893" max="5893" width="10.28515625" customWidth="1"/>
    <col min="5894" max="5894" width="0" hidden="1" customWidth="1"/>
    <col min="5895" max="5895" width="10.140625" customWidth="1"/>
    <col min="5896" max="5896" width="9.28515625" bestFit="1" customWidth="1"/>
    <col min="5897" max="5897" width="10.140625" customWidth="1"/>
    <col min="5898" max="5898" width="10.28515625" customWidth="1"/>
    <col min="6142" max="6142" width="1" customWidth="1"/>
    <col min="6143" max="6143" width="3.5703125" customWidth="1"/>
    <col min="6144" max="6144" width="5.5703125" customWidth="1"/>
    <col min="6145" max="6145" width="5.28515625" customWidth="1"/>
    <col min="6146" max="6146" width="6.85546875" customWidth="1"/>
    <col min="6147" max="6147" width="7" customWidth="1"/>
    <col min="6148" max="6148" width="22.5703125" customWidth="1"/>
    <col min="6149" max="6149" width="10.28515625" customWidth="1"/>
    <col min="6150" max="6150" width="0" hidden="1" customWidth="1"/>
    <col min="6151" max="6151" width="10.140625" customWidth="1"/>
    <col min="6152" max="6152" width="9.28515625" bestFit="1" customWidth="1"/>
    <col min="6153" max="6153" width="10.140625" customWidth="1"/>
    <col min="6154" max="6154" width="10.28515625" customWidth="1"/>
    <col min="6398" max="6398" width="1" customWidth="1"/>
    <col min="6399" max="6399" width="3.5703125" customWidth="1"/>
    <col min="6400" max="6400" width="5.5703125" customWidth="1"/>
    <col min="6401" max="6401" width="5.28515625" customWidth="1"/>
    <col min="6402" max="6402" width="6.85546875" customWidth="1"/>
    <col min="6403" max="6403" width="7" customWidth="1"/>
    <col min="6404" max="6404" width="22.5703125" customWidth="1"/>
    <col min="6405" max="6405" width="10.28515625" customWidth="1"/>
    <col min="6406" max="6406" width="0" hidden="1" customWidth="1"/>
    <col min="6407" max="6407" width="10.140625" customWidth="1"/>
    <col min="6408" max="6408" width="9.28515625" bestFit="1" customWidth="1"/>
    <col min="6409" max="6409" width="10.140625" customWidth="1"/>
    <col min="6410" max="6410" width="10.28515625" customWidth="1"/>
    <col min="6654" max="6654" width="1" customWidth="1"/>
    <col min="6655" max="6655" width="3.5703125" customWidth="1"/>
    <col min="6656" max="6656" width="5.5703125" customWidth="1"/>
    <col min="6657" max="6657" width="5.28515625" customWidth="1"/>
    <col min="6658" max="6658" width="6.85546875" customWidth="1"/>
    <col min="6659" max="6659" width="7" customWidth="1"/>
    <col min="6660" max="6660" width="22.5703125" customWidth="1"/>
    <col min="6661" max="6661" width="10.28515625" customWidth="1"/>
    <col min="6662" max="6662" width="0" hidden="1" customWidth="1"/>
    <col min="6663" max="6663" width="10.140625" customWidth="1"/>
    <col min="6664" max="6664" width="9.28515625" bestFit="1" customWidth="1"/>
    <col min="6665" max="6665" width="10.140625" customWidth="1"/>
    <col min="6666" max="6666" width="10.28515625" customWidth="1"/>
    <col min="6910" max="6910" width="1" customWidth="1"/>
    <col min="6911" max="6911" width="3.5703125" customWidth="1"/>
    <col min="6912" max="6912" width="5.5703125" customWidth="1"/>
    <col min="6913" max="6913" width="5.28515625" customWidth="1"/>
    <col min="6914" max="6914" width="6.85546875" customWidth="1"/>
    <col min="6915" max="6915" width="7" customWidth="1"/>
    <col min="6916" max="6916" width="22.5703125" customWidth="1"/>
    <col min="6917" max="6917" width="10.28515625" customWidth="1"/>
    <col min="6918" max="6918" width="0" hidden="1" customWidth="1"/>
    <col min="6919" max="6919" width="10.140625" customWidth="1"/>
    <col min="6920" max="6920" width="9.28515625" bestFit="1" customWidth="1"/>
    <col min="6921" max="6921" width="10.140625" customWidth="1"/>
    <col min="6922" max="6922" width="10.28515625" customWidth="1"/>
    <col min="7166" max="7166" width="1" customWidth="1"/>
    <col min="7167" max="7167" width="3.5703125" customWidth="1"/>
    <col min="7168" max="7168" width="5.5703125" customWidth="1"/>
    <col min="7169" max="7169" width="5.28515625" customWidth="1"/>
    <col min="7170" max="7170" width="6.85546875" customWidth="1"/>
    <col min="7171" max="7171" width="7" customWidth="1"/>
    <col min="7172" max="7172" width="22.5703125" customWidth="1"/>
    <col min="7173" max="7173" width="10.28515625" customWidth="1"/>
    <col min="7174" max="7174" width="0" hidden="1" customWidth="1"/>
    <col min="7175" max="7175" width="10.140625" customWidth="1"/>
    <col min="7176" max="7176" width="9.28515625" bestFit="1" customWidth="1"/>
    <col min="7177" max="7177" width="10.140625" customWidth="1"/>
    <col min="7178" max="7178" width="10.28515625" customWidth="1"/>
    <col min="7422" max="7422" width="1" customWidth="1"/>
    <col min="7423" max="7423" width="3.5703125" customWidth="1"/>
    <col min="7424" max="7424" width="5.5703125" customWidth="1"/>
    <col min="7425" max="7425" width="5.28515625" customWidth="1"/>
    <col min="7426" max="7426" width="6.85546875" customWidth="1"/>
    <col min="7427" max="7427" width="7" customWidth="1"/>
    <col min="7428" max="7428" width="22.5703125" customWidth="1"/>
    <col min="7429" max="7429" width="10.28515625" customWidth="1"/>
    <col min="7430" max="7430" width="0" hidden="1" customWidth="1"/>
    <col min="7431" max="7431" width="10.140625" customWidth="1"/>
    <col min="7432" max="7432" width="9.28515625" bestFit="1" customWidth="1"/>
    <col min="7433" max="7433" width="10.140625" customWidth="1"/>
    <col min="7434" max="7434" width="10.28515625" customWidth="1"/>
    <col min="7678" max="7678" width="1" customWidth="1"/>
    <col min="7679" max="7679" width="3.5703125" customWidth="1"/>
    <col min="7680" max="7680" width="5.5703125" customWidth="1"/>
    <col min="7681" max="7681" width="5.28515625" customWidth="1"/>
    <col min="7682" max="7682" width="6.85546875" customWidth="1"/>
    <col min="7683" max="7683" width="7" customWidth="1"/>
    <col min="7684" max="7684" width="22.5703125" customWidth="1"/>
    <col min="7685" max="7685" width="10.28515625" customWidth="1"/>
    <col min="7686" max="7686" width="0" hidden="1" customWidth="1"/>
    <col min="7687" max="7687" width="10.140625" customWidth="1"/>
    <col min="7688" max="7688" width="9.28515625" bestFit="1" customWidth="1"/>
    <col min="7689" max="7689" width="10.140625" customWidth="1"/>
    <col min="7690" max="7690" width="10.28515625" customWidth="1"/>
    <col min="7934" max="7934" width="1" customWidth="1"/>
    <col min="7935" max="7935" width="3.5703125" customWidth="1"/>
    <col min="7936" max="7936" width="5.5703125" customWidth="1"/>
    <col min="7937" max="7937" width="5.28515625" customWidth="1"/>
    <col min="7938" max="7938" width="6.85546875" customWidth="1"/>
    <col min="7939" max="7939" width="7" customWidth="1"/>
    <col min="7940" max="7940" width="22.5703125" customWidth="1"/>
    <col min="7941" max="7941" width="10.28515625" customWidth="1"/>
    <col min="7942" max="7942" width="0" hidden="1" customWidth="1"/>
    <col min="7943" max="7943" width="10.140625" customWidth="1"/>
    <col min="7944" max="7944" width="9.28515625" bestFit="1" customWidth="1"/>
    <col min="7945" max="7945" width="10.140625" customWidth="1"/>
    <col min="7946" max="7946" width="10.28515625" customWidth="1"/>
    <col min="8190" max="8190" width="1" customWidth="1"/>
    <col min="8191" max="8191" width="3.5703125" customWidth="1"/>
    <col min="8192" max="8192" width="5.5703125" customWidth="1"/>
    <col min="8193" max="8193" width="5.28515625" customWidth="1"/>
    <col min="8194" max="8194" width="6.85546875" customWidth="1"/>
    <col min="8195" max="8195" width="7" customWidth="1"/>
    <col min="8196" max="8196" width="22.5703125" customWidth="1"/>
    <col min="8197" max="8197" width="10.28515625" customWidth="1"/>
    <col min="8198" max="8198" width="0" hidden="1" customWidth="1"/>
    <col min="8199" max="8199" width="10.140625" customWidth="1"/>
    <col min="8200" max="8200" width="9.28515625" bestFit="1" customWidth="1"/>
    <col min="8201" max="8201" width="10.140625" customWidth="1"/>
    <col min="8202" max="8202" width="10.28515625" customWidth="1"/>
    <col min="8446" max="8446" width="1" customWidth="1"/>
    <col min="8447" max="8447" width="3.5703125" customWidth="1"/>
    <col min="8448" max="8448" width="5.5703125" customWidth="1"/>
    <col min="8449" max="8449" width="5.28515625" customWidth="1"/>
    <col min="8450" max="8450" width="6.85546875" customWidth="1"/>
    <col min="8451" max="8451" width="7" customWidth="1"/>
    <col min="8452" max="8452" width="22.5703125" customWidth="1"/>
    <col min="8453" max="8453" width="10.28515625" customWidth="1"/>
    <col min="8454" max="8454" width="0" hidden="1" customWidth="1"/>
    <col min="8455" max="8455" width="10.140625" customWidth="1"/>
    <col min="8456" max="8456" width="9.28515625" bestFit="1" customWidth="1"/>
    <col min="8457" max="8457" width="10.140625" customWidth="1"/>
    <col min="8458" max="8458" width="10.28515625" customWidth="1"/>
    <col min="8702" max="8702" width="1" customWidth="1"/>
    <col min="8703" max="8703" width="3.5703125" customWidth="1"/>
    <col min="8704" max="8704" width="5.5703125" customWidth="1"/>
    <col min="8705" max="8705" width="5.28515625" customWidth="1"/>
    <col min="8706" max="8706" width="6.85546875" customWidth="1"/>
    <col min="8707" max="8707" width="7" customWidth="1"/>
    <col min="8708" max="8708" width="22.5703125" customWidth="1"/>
    <col min="8709" max="8709" width="10.28515625" customWidth="1"/>
    <col min="8710" max="8710" width="0" hidden="1" customWidth="1"/>
    <col min="8711" max="8711" width="10.140625" customWidth="1"/>
    <col min="8712" max="8712" width="9.28515625" bestFit="1" customWidth="1"/>
    <col min="8713" max="8713" width="10.140625" customWidth="1"/>
    <col min="8714" max="8714" width="10.28515625" customWidth="1"/>
    <col min="8958" max="8958" width="1" customWidth="1"/>
    <col min="8959" max="8959" width="3.5703125" customWidth="1"/>
    <col min="8960" max="8960" width="5.5703125" customWidth="1"/>
    <col min="8961" max="8961" width="5.28515625" customWidth="1"/>
    <col min="8962" max="8962" width="6.85546875" customWidth="1"/>
    <col min="8963" max="8963" width="7" customWidth="1"/>
    <col min="8964" max="8964" width="22.5703125" customWidth="1"/>
    <col min="8965" max="8965" width="10.28515625" customWidth="1"/>
    <col min="8966" max="8966" width="0" hidden="1" customWidth="1"/>
    <col min="8967" max="8967" width="10.140625" customWidth="1"/>
    <col min="8968" max="8968" width="9.28515625" bestFit="1" customWidth="1"/>
    <col min="8969" max="8969" width="10.140625" customWidth="1"/>
    <col min="8970" max="8970" width="10.28515625" customWidth="1"/>
    <col min="9214" max="9214" width="1" customWidth="1"/>
    <col min="9215" max="9215" width="3.5703125" customWidth="1"/>
    <col min="9216" max="9216" width="5.5703125" customWidth="1"/>
    <col min="9217" max="9217" width="5.28515625" customWidth="1"/>
    <col min="9218" max="9218" width="6.85546875" customWidth="1"/>
    <col min="9219" max="9219" width="7" customWidth="1"/>
    <col min="9220" max="9220" width="22.5703125" customWidth="1"/>
    <col min="9221" max="9221" width="10.28515625" customWidth="1"/>
    <col min="9222" max="9222" width="0" hidden="1" customWidth="1"/>
    <col min="9223" max="9223" width="10.140625" customWidth="1"/>
    <col min="9224" max="9224" width="9.28515625" bestFit="1" customWidth="1"/>
    <col min="9225" max="9225" width="10.140625" customWidth="1"/>
    <col min="9226" max="9226" width="10.28515625" customWidth="1"/>
    <col min="9470" max="9470" width="1" customWidth="1"/>
    <col min="9471" max="9471" width="3.5703125" customWidth="1"/>
    <col min="9472" max="9472" width="5.5703125" customWidth="1"/>
    <col min="9473" max="9473" width="5.28515625" customWidth="1"/>
    <col min="9474" max="9474" width="6.85546875" customWidth="1"/>
    <col min="9475" max="9475" width="7" customWidth="1"/>
    <col min="9476" max="9476" width="22.5703125" customWidth="1"/>
    <col min="9477" max="9477" width="10.28515625" customWidth="1"/>
    <col min="9478" max="9478" width="0" hidden="1" customWidth="1"/>
    <col min="9479" max="9479" width="10.140625" customWidth="1"/>
    <col min="9480" max="9480" width="9.28515625" bestFit="1" customWidth="1"/>
    <col min="9481" max="9481" width="10.140625" customWidth="1"/>
    <col min="9482" max="9482" width="10.28515625" customWidth="1"/>
    <col min="9726" max="9726" width="1" customWidth="1"/>
    <col min="9727" max="9727" width="3.5703125" customWidth="1"/>
    <col min="9728" max="9728" width="5.5703125" customWidth="1"/>
    <col min="9729" max="9729" width="5.28515625" customWidth="1"/>
    <col min="9730" max="9730" width="6.85546875" customWidth="1"/>
    <col min="9731" max="9731" width="7" customWidth="1"/>
    <col min="9732" max="9732" width="22.5703125" customWidth="1"/>
    <col min="9733" max="9733" width="10.28515625" customWidth="1"/>
    <col min="9734" max="9734" width="0" hidden="1" customWidth="1"/>
    <col min="9735" max="9735" width="10.140625" customWidth="1"/>
    <col min="9736" max="9736" width="9.28515625" bestFit="1" customWidth="1"/>
    <col min="9737" max="9737" width="10.140625" customWidth="1"/>
    <col min="9738" max="9738" width="10.28515625" customWidth="1"/>
    <col min="9982" max="9982" width="1" customWidth="1"/>
    <col min="9983" max="9983" width="3.5703125" customWidth="1"/>
    <col min="9984" max="9984" width="5.5703125" customWidth="1"/>
    <col min="9985" max="9985" width="5.28515625" customWidth="1"/>
    <col min="9986" max="9986" width="6.85546875" customWidth="1"/>
    <col min="9987" max="9987" width="7" customWidth="1"/>
    <col min="9988" max="9988" width="22.5703125" customWidth="1"/>
    <col min="9989" max="9989" width="10.28515625" customWidth="1"/>
    <col min="9990" max="9990" width="0" hidden="1" customWidth="1"/>
    <col min="9991" max="9991" width="10.140625" customWidth="1"/>
    <col min="9992" max="9992" width="9.28515625" bestFit="1" customWidth="1"/>
    <col min="9993" max="9993" width="10.140625" customWidth="1"/>
    <col min="9994" max="9994" width="10.28515625" customWidth="1"/>
    <col min="10238" max="10238" width="1" customWidth="1"/>
    <col min="10239" max="10239" width="3.5703125" customWidth="1"/>
    <col min="10240" max="10240" width="5.5703125" customWidth="1"/>
    <col min="10241" max="10241" width="5.28515625" customWidth="1"/>
    <col min="10242" max="10242" width="6.85546875" customWidth="1"/>
    <col min="10243" max="10243" width="7" customWidth="1"/>
    <col min="10244" max="10244" width="22.5703125" customWidth="1"/>
    <col min="10245" max="10245" width="10.28515625" customWidth="1"/>
    <col min="10246" max="10246" width="0" hidden="1" customWidth="1"/>
    <col min="10247" max="10247" width="10.140625" customWidth="1"/>
    <col min="10248" max="10248" width="9.28515625" bestFit="1" customWidth="1"/>
    <col min="10249" max="10249" width="10.140625" customWidth="1"/>
    <col min="10250" max="10250" width="10.28515625" customWidth="1"/>
    <col min="10494" max="10494" width="1" customWidth="1"/>
    <col min="10495" max="10495" width="3.5703125" customWidth="1"/>
    <col min="10496" max="10496" width="5.5703125" customWidth="1"/>
    <col min="10497" max="10497" width="5.28515625" customWidth="1"/>
    <col min="10498" max="10498" width="6.85546875" customWidth="1"/>
    <col min="10499" max="10499" width="7" customWidth="1"/>
    <col min="10500" max="10500" width="22.5703125" customWidth="1"/>
    <col min="10501" max="10501" width="10.28515625" customWidth="1"/>
    <col min="10502" max="10502" width="0" hidden="1" customWidth="1"/>
    <col min="10503" max="10503" width="10.140625" customWidth="1"/>
    <col min="10504" max="10504" width="9.28515625" bestFit="1" customWidth="1"/>
    <col min="10505" max="10505" width="10.140625" customWidth="1"/>
    <col min="10506" max="10506" width="10.28515625" customWidth="1"/>
    <col min="10750" max="10750" width="1" customWidth="1"/>
    <col min="10751" max="10751" width="3.5703125" customWidth="1"/>
    <col min="10752" max="10752" width="5.5703125" customWidth="1"/>
    <col min="10753" max="10753" width="5.28515625" customWidth="1"/>
    <col min="10754" max="10754" width="6.85546875" customWidth="1"/>
    <col min="10755" max="10755" width="7" customWidth="1"/>
    <col min="10756" max="10756" width="22.5703125" customWidth="1"/>
    <col min="10757" max="10757" width="10.28515625" customWidth="1"/>
    <col min="10758" max="10758" width="0" hidden="1" customWidth="1"/>
    <col min="10759" max="10759" width="10.140625" customWidth="1"/>
    <col min="10760" max="10760" width="9.28515625" bestFit="1" customWidth="1"/>
    <col min="10761" max="10761" width="10.140625" customWidth="1"/>
    <col min="10762" max="10762" width="10.28515625" customWidth="1"/>
    <col min="11006" max="11006" width="1" customWidth="1"/>
    <col min="11007" max="11007" width="3.5703125" customWidth="1"/>
    <col min="11008" max="11008" width="5.5703125" customWidth="1"/>
    <col min="11009" max="11009" width="5.28515625" customWidth="1"/>
    <col min="11010" max="11010" width="6.85546875" customWidth="1"/>
    <col min="11011" max="11011" width="7" customWidth="1"/>
    <col min="11012" max="11012" width="22.5703125" customWidth="1"/>
    <col min="11013" max="11013" width="10.28515625" customWidth="1"/>
    <col min="11014" max="11014" width="0" hidden="1" customWidth="1"/>
    <col min="11015" max="11015" width="10.140625" customWidth="1"/>
    <col min="11016" max="11016" width="9.28515625" bestFit="1" customWidth="1"/>
    <col min="11017" max="11017" width="10.140625" customWidth="1"/>
    <col min="11018" max="11018" width="10.28515625" customWidth="1"/>
    <col min="11262" max="11262" width="1" customWidth="1"/>
    <col min="11263" max="11263" width="3.5703125" customWidth="1"/>
    <col min="11264" max="11264" width="5.5703125" customWidth="1"/>
    <col min="11265" max="11265" width="5.28515625" customWidth="1"/>
    <col min="11266" max="11266" width="6.85546875" customWidth="1"/>
    <col min="11267" max="11267" width="7" customWidth="1"/>
    <col min="11268" max="11268" width="22.5703125" customWidth="1"/>
    <col min="11269" max="11269" width="10.28515625" customWidth="1"/>
    <col min="11270" max="11270" width="0" hidden="1" customWidth="1"/>
    <col min="11271" max="11271" width="10.140625" customWidth="1"/>
    <col min="11272" max="11272" width="9.28515625" bestFit="1" customWidth="1"/>
    <col min="11273" max="11273" width="10.140625" customWidth="1"/>
    <col min="11274" max="11274" width="10.28515625" customWidth="1"/>
    <col min="11518" max="11518" width="1" customWidth="1"/>
    <col min="11519" max="11519" width="3.5703125" customWidth="1"/>
    <col min="11520" max="11520" width="5.5703125" customWidth="1"/>
    <col min="11521" max="11521" width="5.28515625" customWidth="1"/>
    <col min="11522" max="11522" width="6.85546875" customWidth="1"/>
    <col min="11523" max="11523" width="7" customWidth="1"/>
    <col min="11524" max="11524" width="22.5703125" customWidth="1"/>
    <col min="11525" max="11525" width="10.28515625" customWidth="1"/>
    <col min="11526" max="11526" width="0" hidden="1" customWidth="1"/>
    <col min="11527" max="11527" width="10.140625" customWidth="1"/>
    <col min="11528" max="11528" width="9.28515625" bestFit="1" customWidth="1"/>
    <col min="11529" max="11529" width="10.140625" customWidth="1"/>
    <col min="11530" max="11530" width="10.28515625" customWidth="1"/>
    <col min="11774" max="11774" width="1" customWidth="1"/>
    <col min="11775" max="11775" width="3.5703125" customWidth="1"/>
    <col min="11776" max="11776" width="5.5703125" customWidth="1"/>
    <col min="11777" max="11777" width="5.28515625" customWidth="1"/>
    <col min="11778" max="11778" width="6.85546875" customWidth="1"/>
    <col min="11779" max="11779" width="7" customWidth="1"/>
    <col min="11780" max="11780" width="22.5703125" customWidth="1"/>
    <col min="11781" max="11781" width="10.28515625" customWidth="1"/>
    <col min="11782" max="11782" width="0" hidden="1" customWidth="1"/>
    <col min="11783" max="11783" width="10.140625" customWidth="1"/>
    <col min="11784" max="11784" width="9.28515625" bestFit="1" customWidth="1"/>
    <col min="11785" max="11785" width="10.140625" customWidth="1"/>
    <col min="11786" max="11786" width="10.28515625" customWidth="1"/>
    <col min="12030" max="12030" width="1" customWidth="1"/>
    <col min="12031" max="12031" width="3.5703125" customWidth="1"/>
    <col min="12032" max="12032" width="5.5703125" customWidth="1"/>
    <col min="12033" max="12033" width="5.28515625" customWidth="1"/>
    <col min="12034" max="12034" width="6.85546875" customWidth="1"/>
    <col min="12035" max="12035" width="7" customWidth="1"/>
    <col min="12036" max="12036" width="22.5703125" customWidth="1"/>
    <col min="12037" max="12037" width="10.28515625" customWidth="1"/>
    <col min="12038" max="12038" width="0" hidden="1" customWidth="1"/>
    <col min="12039" max="12039" width="10.140625" customWidth="1"/>
    <col min="12040" max="12040" width="9.28515625" bestFit="1" customWidth="1"/>
    <col min="12041" max="12041" width="10.140625" customWidth="1"/>
    <col min="12042" max="12042" width="10.28515625" customWidth="1"/>
    <col min="12286" max="12286" width="1" customWidth="1"/>
    <col min="12287" max="12287" width="3.5703125" customWidth="1"/>
    <col min="12288" max="12288" width="5.5703125" customWidth="1"/>
    <col min="12289" max="12289" width="5.28515625" customWidth="1"/>
    <col min="12290" max="12290" width="6.85546875" customWidth="1"/>
    <col min="12291" max="12291" width="7" customWidth="1"/>
    <col min="12292" max="12292" width="22.5703125" customWidth="1"/>
    <col min="12293" max="12293" width="10.28515625" customWidth="1"/>
    <col min="12294" max="12294" width="0" hidden="1" customWidth="1"/>
    <col min="12295" max="12295" width="10.140625" customWidth="1"/>
    <col min="12296" max="12296" width="9.28515625" bestFit="1" customWidth="1"/>
    <col min="12297" max="12297" width="10.140625" customWidth="1"/>
    <col min="12298" max="12298" width="10.28515625" customWidth="1"/>
    <col min="12542" max="12542" width="1" customWidth="1"/>
    <col min="12543" max="12543" width="3.5703125" customWidth="1"/>
    <col min="12544" max="12544" width="5.5703125" customWidth="1"/>
    <col min="12545" max="12545" width="5.28515625" customWidth="1"/>
    <col min="12546" max="12546" width="6.85546875" customWidth="1"/>
    <col min="12547" max="12547" width="7" customWidth="1"/>
    <col min="12548" max="12548" width="22.5703125" customWidth="1"/>
    <col min="12549" max="12549" width="10.28515625" customWidth="1"/>
    <col min="12550" max="12550" width="0" hidden="1" customWidth="1"/>
    <col min="12551" max="12551" width="10.140625" customWidth="1"/>
    <col min="12552" max="12552" width="9.28515625" bestFit="1" customWidth="1"/>
    <col min="12553" max="12553" width="10.140625" customWidth="1"/>
    <col min="12554" max="12554" width="10.28515625" customWidth="1"/>
    <col min="12798" max="12798" width="1" customWidth="1"/>
    <col min="12799" max="12799" width="3.5703125" customWidth="1"/>
    <col min="12800" max="12800" width="5.5703125" customWidth="1"/>
    <col min="12801" max="12801" width="5.28515625" customWidth="1"/>
    <col min="12802" max="12802" width="6.85546875" customWidth="1"/>
    <col min="12803" max="12803" width="7" customWidth="1"/>
    <col min="12804" max="12804" width="22.5703125" customWidth="1"/>
    <col min="12805" max="12805" width="10.28515625" customWidth="1"/>
    <col min="12806" max="12806" width="0" hidden="1" customWidth="1"/>
    <col min="12807" max="12807" width="10.140625" customWidth="1"/>
    <col min="12808" max="12808" width="9.28515625" bestFit="1" customWidth="1"/>
    <col min="12809" max="12809" width="10.140625" customWidth="1"/>
    <col min="12810" max="12810" width="10.28515625" customWidth="1"/>
    <col min="13054" max="13054" width="1" customWidth="1"/>
    <col min="13055" max="13055" width="3.5703125" customWidth="1"/>
    <col min="13056" max="13056" width="5.5703125" customWidth="1"/>
    <col min="13057" max="13057" width="5.28515625" customWidth="1"/>
    <col min="13058" max="13058" width="6.85546875" customWidth="1"/>
    <col min="13059" max="13059" width="7" customWidth="1"/>
    <col min="13060" max="13060" width="22.5703125" customWidth="1"/>
    <col min="13061" max="13061" width="10.28515625" customWidth="1"/>
    <col min="13062" max="13062" width="0" hidden="1" customWidth="1"/>
    <col min="13063" max="13063" width="10.140625" customWidth="1"/>
    <col min="13064" max="13064" width="9.28515625" bestFit="1" customWidth="1"/>
    <col min="13065" max="13065" width="10.140625" customWidth="1"/>
    <col min="13066" max="13066" width="10.28515625" customWidth="1"/>
    <col min="13310" max="13310" width="1" customWidth="1"/>
    <col min="13311" max="13311" width="3.5703125" customWidth="1"/>
    <col min="13312" max="13312" width="5.5703125" customWidth="1"/>
    <col min="13313" max="13313" width="5.28515625" customWidth="1"/>
    <col min="13314" max="13314" width="6.85546875" customWidth="1"/>
    <col min="13315" max="13315" width="7" customWidth="1"/>
    <col min="13316" max="13316" width="22.5703125" customWidth="1"/>
    <col min="13317" max="13317" width="10.28515625" customWidth="1"/>
    <col min="13318" max="13318" width="0" hidden="1" customWidth="1"/>
    <col min="13319" max="13319" width="10.140625" customWidth="1"/>
    <col min="13320" max="13320" width="9.28515625" bestFit="1" customWidth="1"/>
    <col min="13321" max="13321" width="10.140625" customWidth="1"/>
    <col min="13322" max="13322" width="10.28515625" customWidth="1"/>
    <col min="13566" max="13566" width="1" customWidth="1"/>
    <col min="13567" max="13567" width="3.5703125" customWidth="1"/>
    <col min="13568" max="13568" width="5.5703125" customWidth="1"/>
    <col min="13569" max="13569" width="5.28515625" customWidth="1"/>
    <col min="13570" max="13570" width="6.85546875" customWidth="1"/>
    <col min="13571" max="13571" width="7" customWidth="1"/>
    <col min="13572" max="13572" width="22.5703125" customWidth="1"/>
    <col min="13573" max="13573" width="10.28515625" customWidth="1"/>
    <col min="13574" max="13574" width="0" hidden="1" customWidth="1"/>
    <col min="13575" max="13575" width="10.140625" customWidth="1"/>
    <col min="13576" max="13576" width="9.28515625" bestFit="1" customWidth="1"/>
    <col min="13577" max="13577" width="10.140625" customWidth="1"/>
    <col min="13578" max="13578" width="10.28515625" customWidth="1"/>
    <col min="13822" max="13822" width="1" customWidth="1"/>
    <col min="13823" max="13823" width="3.5703125" customWidth="1"/>
    <col min="13824" max="13824" width="5.5703125" customWidth="1"/>
    <col min="13825" max="13825" width="5.28515625" customWidth="1"/>
    <col min="13826" max="13826" width="6.85546875" customWidth="1"/>
    <col min="13827" max="13827" width="7" customWidth="1"/>
    <col min="13828" max="13828" width="22.5703125" customWidth="1"/>
    <col min="13829" max="13829" width="10.28515625" customWidth="1"/>
    <col min="13830" max="13830" width="0" hidden="1" customWidth="1"/>
    <col min="13831" max="13831" width="10.140625" customWidth="1"/>
    <col min="13832" max="13832" width="9.28515625" bestFit="1" customWidth="1"/>
    <col min="13833" max="13833" width="10.140625" customWidth="1"/>
    <col min="13834" max="13834" width="10.28515625" customWidth="1"/>
    <col min="14078" max="14078" width="1" customWidth="1"/>
    <col min="14079" max="14079" width="3.5703125" customWidth="1"/>
    <col min="14080" max="14080" width="5.5703125" customWidth="1"/>
    <col min="14081" max="14081" width="5.28515625" customWidth="1"/>
    <col min="14082" max="14082" width="6.85546875" customWidth="1"/>
    <col min="14083" max="14083" width="7" customWidth="1"/>
    <col min="14084" max="14084" width="22.5703125" customWidth="1"/>
    <col min="14085" max="14085" width="10.28515625" customWidth="1"/>
    <col min="14086" max="14086" width="0" hidden="1" customWidth="1"/>
    <col min="14087" max="14087" width="10.140625" customWidth="1"/>
    <col min="14088" max="14088" width="9.28515625" bestFit="1" customWidth="1"/>
    <col min="14089" max="14089" width="10.140625" customWidth="1"/>
    <col min="14090" max="14090" width="10.28515625" customWidth="1"/>
    <col min="14334" max="14334" width="1" customWidth="1"/>
    <col min="14335" max="14335" width="3.5703125" customWidth="1"/>
    <col min="14336" max="14336" width="5.5703125" customWidth="1"/>
    <col min="14337" max="14337" width="5.28515625" customWidth="1"/>
    <col min="14338" max="14338" width="6.85546875" customWidth="1"/>
    <col min="14339" max="14339" width="7" customWidth="1"/>
    <col min="14340" max="14340" width="22.5703125" customWidth="1"/>
    <col min="14341" max="14341" width="10.28515625" customWidth="1"/>
    <col min="14342" max="14342" width="0" hidden="1" customWidth="1"/>
    <col min="14343" max="14343" width="10.140625" customWidth="1"/>
    <col min="14344" max="14344" width="9.28515625" bestFit="1" customWidth="1"/>
    <col min="14345" max="14345" width="10.140625" customWidth="1"/>
    <col min="14346" max="14346" width="10.28515625" customWidth="1"/>
    <col min="14590" max="14590" width="1" customWidth="1"/>
    <col min="14591" max="14591" width="3.5703125" customWidth="1"/>
    <col min="14592" max="14592" width="5.5703125" customWidth="1"/>
    <col min="14593" max="14593" width="5.28515625" customWidth="1"/>
    <col min="14594" max="14594" width="6.85546875" customWidth="1"/>
    <col min="14595" max="14595" width="7" customWidth="1"/>
    <col min="14596" max="14596" width="22.5703125" customWidth="1"/>
    <col min="14597" max="14597" width="10.28515625" customWidth="1"/>
    <col min="14598" max="14598" width="0" hidden="1" customWidth="1"/>
    <col min="14599" max="14599" width="10.140625" customWidth="1"/>
    <col min="14600" max="14600" width="9.28515625" bestFit="1" customWidth="1"/>
    <col min="14601" max="14601" width="10.140625" customWidth="1"/>
    <col min="14602" max="14602" width="10.28515625" customWidth="1"/>
    <col min="14846" max="14846" width="1" customWidth="1"/>
    <col min="14847" max="14847" width="3.5703125" customWidth="1"/>
    <col min="14848" max="14848" width="5.5703125" customWidth="1"/>
    <col min="14849" max="14849" width="5.28515625" customWidth="1"/>
    <col min="14850" max="14850" width="6.85546875" customWidth="1"/>
    <col min="14851" max="14851" width="7" customWidth="1"/>
    <col min="14852" max="14852" width="22.5703125" customWidth="1"/>
    <col min="14853" max="14853" width="10.28515625" customWidth="1"/>
    <col min="14854" max="14854" width="0" hidden="1" customWidth="1"/>
    <col min="14855" max="14855" width="10.140625" customWidth="1"/>
    <col min="14856" max="14856" width="9.28515625" bestFit="1" customWidth="1"/>
    <col min="14857" max="14857" width="10.140625" customWidth="1"/>
    <col min="14858" max="14858" width="10.28515625" customWidth="1"/>
    <col min="15102" max="15102" width="1" customWidth="1"/>
    <col min="15103" max="15103" width="3.5703125" customWidth="1"/>
    <col min="15104" max="15104" width="5.5703125" customWidth="1"/>
    <col min="15105" max="15105" width="5.28515625" customWidth="1"/>
    <col min="15106" max="15106" width="6.85546875" customWidth="1"/>
    <col min="15107" max="15107" width="7" customWidth="1"/>
    <col min="15108" max="15108" width="22.5703125" customWidth="1"/>
    <col min="15109" max="15109" width="10.28515625" customWidth="1"/>
    <col min="15110" max="15110" width="0" hidden="1" customWidth="1"/>
    <col min="15111" max="15111" width="10.140625" customWidth="1"/>
    <col min="15112" max="15112" width="9.28515625" bestFit="1" customWidth="1"/>
    <col min="15113" max="15113" width="10.140625" customWidth="1"/>
    <col min="15114" max="15114" width="10.28515625" customWidth="1"/>
    <col min="15358" max="15358" width="1" customWidth="1"/>
    <col min="15359" max="15359" width="3.5703125" customWidth="1"/>
    <col min="15360" max="15360" width="5.5703125" customWidth="1"/>
    <col min="15361" max="15361" width="5.28515625" customWidth="1"/>
    <col min="15362" max="15362" width="6.85546875" customWidth="1"/>
    <col min="15363" max="15363" width="7" customWidth="1"/>
    <col min="15364" max="15364" width="22.5703125" customWidth="1"/>
    <col min="15365" max="15365" width="10.28515625" customWidth="1"/>
    <col min="15366" max="15366" width="0" hidden="1" customWidth="1"/>
    <col min="15367" max="15367" width="10.140625" customWidth="1"/>
    <col min="15368" max="15368" width="9.28515625" bestFit="1" customWidth="1"/>
    <col min="15369" max="15369" width="10.140625" customWidth="1"/>
    <col min="15370" max="15370" width="10.28515625" customWidth="1"/>
    <col min="15614" max="15614" width="1" customWidth="1"/>
    <col min="15615" max="15615" width="3.5703125" customWidth="1"/>
    <col min="15616" max="15616" width="5.5703125" customWidth="1"/>
    <col min="15617" max="15617" width="5.28515625" customWidth="1"/>
    <col min="15618" max="15618" width="6.85546875" customWidth="1"/>
    <col min="15619" max="15619" width="7" customWidth="1"/>
    <col min="15620" max="15620" width="22.5703125" customWidth="1"/>
    <col min="15621" max="15621" width="10.28515625" customWidth="1"/>
    <col min="15622" max="15622" width="0" hidden="1" customWidth="1"/>
    <col min="15623" max="15623" width="10.140625" customWidth="1"/>
    <col min="15624" max="15624" width="9.28515625" bestFit="1" customWidth="1"/>
    <col min="15625" max="15625" width="10.140625" customWidth="1"/>
    <col min="15626" max="15626" width="10.28515625" customWidth="1"/>
    <col min="15870" max="15870" width="1" customWidth="1"/>
    <col min="15871" max="15871" width="3.5703125" customWidth="1"/>
    <col min="15872" max="15872" width="5.5703125" customWidth="1"/>
    <col min="15873" max="15873" width="5.28515625" customWidth="1"/>
    <col min="15874" max="15874" width="6.85546875" customWidth="1"/>
    <col min="15875" max="15875" width="7" customWidth="1"/>
    <col min="15876" max="15876" width="22.5703125" customWidth="1"/>
    <col min="15877" max="15877" width="10.28515625" customWidth="1"/>
    <col min="15878" max="15878" width="0" hidden="1" customWidth="1"/>
    <col min="15879" max="15879" width="10.140625" customWidth="1"/>
    <col min="15880" max="15880" width="9.28515625" bestFit="1" customWidth="1"/>
    <col min="15881" max="15881" width="10.140625" customWidth="1"/>
    <col min="15882" max="15882" width="10.28515625" customWidth="1"/>
    <col min="16126" max="16126" width="1" customWidth="1"/>
    <col min="16127" max="16127" width="3.5703125" customWidth="1"/>
    <col min="16128" max="16128" width="5.5703125" customWidth="1"/>
    <col min="16129" max="16129" width="5.28515625" customWidth="1"/>
    <col min="16130" max="16130" width="6.85546875" customWidth="1"/>
    <col min="16131" max="16131" width="7" customWidth="1"/>
    <col min="16132" max="16132" width="22.5703125" customWidth="1"/>
    <col min="16133" max="16133" width="10.28515625" customWidth="1"/>
    <col min="16134" max="16134" width="0" hidden="1" customWidth="1"/>
    <col min="16135" max="16135" width="10.140625" customWidth="1"/>
    <col min="16136" max="16136" width="9.28515625" bestFit="1" customWidth="1"/>
    <col min="16137" max="16137" width="10.140625" customWidth="1"/>
    <col min="16138" max="16138" width="10.28515625" customWidth="1"/>
  </cols>
  <sheetData>
    <row r="1" spans="2:14" ht="16.5" customHeight="1" thickBot="1" x14ac:dyDescent="0.3"/>
    <row r="2" spans="2:14" ht="16.5" customHeight="1" x14ac:dyDescent="0.3">
      <c r="B2" s="906" t="s">
        <v>239</v>
      </c>
      <c r="C2" s="907"/>
      <c r="D2" s="907"/>
      <c r="E2" s="907"/>
      <c r="F2" s="907"/>
      <c r="G2" s="908"/>
      <c r="H2" s="483"/>
      <c r="I2" s="204"/>
      <c r="J2" s="204"/>
      <c r="K2" s="204"/>
      <c r="L2" s="204"/>
      <c r="M2" s="204"/>
      <c r="N2" s="204"/>
    </row>
    <row r="3" spans="2:14" ht="42.75" customHeight="1" x14ac:dyDescent="0.25">
      <c r="B3" s="888" t="s">
        <v>0</v>
      </c>
      <c r="C3" s="889"/>
      <c r="D3" s="889"/>
      <c r="E3" s="889"/>
      <c r="F3" s="889"/>
      <c r="G3" s="890"/>
      <c r="H3" s="682" t="s">
        <v>371</v>
      </c>
      <c r="I3" s="683" t="s">
        <v>392</v>
      </c>
      <c r="J3" s="684" t="s">
        <v>415</v>
      </c>
      <c r="K3" s="684" t="s">
        <v>399</v>
      </c>
      <c r="L3" s="684" t="s">
        <v>372</v>
      </c>
      <c r="M3" s="684" t="s">
        <v>373</v>
      </c>
      <c r="N3" s="684" t="s">
        <v>401</v>
      </c>
    </row>
    <row r="4" spans="2:14" s="348" customFormat="1" ht="16.5" customHeight="1" x14ac:dyDescent="0.25">
      <c r="B4" s="909"/>
      <c r="C4" s="910"/>
      <c r="D4" s="910"/>
      <c r="E4" s="910"/>
      <c r="F4" s="910"/>
      <c r="G4" s="911"/>
      <c r="H4" s="674"/>
    </row>
    <row r="5" spans="2:14" ht="16.5" customHeight="1" x14ac:dyDescent="0.25">
      <c r="B5" s="349" t="s">
        <v>193</v>
      </c>
      <c r="C5" s="350" t="s">
        <v>219</v>
      </c>
      <c r="D5" s="351" t="s">
        <v>195</v>
      </c>
      <c r="E5" s="351" t="s">
        <v>196</v>
      </c>
      <c r="F5" s="351" t="s">
        <v>220</v>
      </c>
      <c r="G5" s="209" t="s">
        <v>198</v>
      </c>
      <c r="H5" s="210">
        <f>H6+H7</f>
        <v>748.73</v>
      </c>
      <c r="I5" s="210">
        <f t="shared" ref="I5:J5" si="0">I6+I7</f>
        <v>5175.01</v>
      </c>
      <c r="J5" s="210">
        <f t="shared" si="0"/>
        <v>4093.61</v>
      </c>
      <c r="K5" s="210">
        <f t="shared" ref="K5" si="1">K6+K7</f>
        <v>4093.61</v>
      </c>
      <c r="L5" s="210">
        <f t="shared" ref="L5" si="2">L6+L7</f>
        <v>4116</v>
      </c>
      <c r="M5" s="210">
        <f t="shared" ref="M5:N5" si="3">M6+M7</f>
        <v>3500</v>
      </c>
      <c r="N5" s="210">
        <f t="shared" si="3"/>
        <v>3800</v>
      </c>
    </row>
    <row r="6" spans="2:14" ht="27.75" customHeight="1" x14ac:dyDescent="0.25">
      <c r="B6" s="352"/>
      <c r="C6" s="75"/>
      <c r="D6" s="224"/>
      <c r="E6" s="224" t="s">
        <v>240</v>
      </c>
      <c r="F6" s="353">
        <v>620</v>
      </c>
      <c r="G6" s="218" t="s">
        <v>76</v>
      </c>
      <c r="H6" s="504">
        <v>0</v>
      </c>
      <c r="I6" s="81">
        <v>0</v>
      </c>
      <c r="J6" s="81">
        <v>0</v>
      </c>
      <c r="K6" s="81">
        <v>0</v>
      </c>
      <c r="L6" s="81">
        <v>0</v>
      </c>
      <c r="M6" s="81">
        <v>0</v>
      </c>
      <c r="N6" s="81">
        <v>0</v>
      </c>
    </row>
    <row r="7" spans="2:14" ht="16.5" customHeight="1" x14ac:dyDescent="0.25">
      <c r="B7" s="352"/>
      <c r="C7" s="75"/>
      <c r="D7" s="286"/>
      <c r="E7" s="286" t="s">
        <v>240</v>
      </c>
      <c r="F7" s="217">
        <v>630</v>
      </c>
      <c r="G7" s="224" t="s">
        <v>19</v>
      </c>
      <c r="H7" s="504">
        <f>SUM(H8:H10)</f>
        <v>748.73</v>
      </c>
      <c r="I7" s="87">
        <v>5175.01</v>
      </c>
      <c r="J7" s="87">
        <f t="shared" ref="J7:K7" si="4">SUM(J8:J10)</f>
        <v>4093.61</v>
      </c>
      <c r="K7" s="87">
        <f t="shared" si="4"/>
        <v>4093.61</v>
      </c>
      <c r="L7" s="87">
        <f t="shared" ref="L7" si="5">SUM(L8:L10)</f>
        <v>4116</v>
      </c>
      <c r="M7" s="87">
        <f t="shared" ref="M7" si="6">SUM(M8:M10)</f>
        <v>3500</v>
      </c>
      <c r="N7" s="87">
        <f>SUM(N8:N10)</f>
        <v>3800</v>
      </c>
    </row>
    <row r="8" spans="2:14" ht="16.5" customHeight="1" x14ac:dyDescent="0.25">
      <c r="B8" s="352"/>
      <c r="C8" s="75"/>
      <c r="D8" s="286"/>
      <c r="E8" s="286" t="s">
        <v>240</v>
      </c>
      <c r="F8" s="221">
        <v>633</v>
      </c>
      <c r="G8" s="220" t="s">
        <v>68</v>
      </c>
      <c r="H8" s="57">
        <v>152.72999999999999</v>
      </c>
      <c r="I8" s="49">
        <v>3781.01</v>
      </c>
      <c r="J8" s="49">
        <v>2977.61</v>
      </c>
      <c r="K8" s="49">
        <v>2977.61</v>
      </c>
      <c r="L8" s="73">
        <v>3000</v>
      </c>
      <c r="M8" s="73">
        <v>2500</v>
      </c>
      <c r="N8" s="73">
        <v>2800</v>
      </c>
    </row>
    <row r="9" spans="2:14" ht="16.5" customHeight="1" x14ac:dyDescent="0.25">
      <c r="B9" s="352"/>
      <c r="C9" s="75"/>
      <c r="D9" s="286"/>
      <c r="E9" s="286" t="s">
        <v>240</v>
      </c>
      <c r="F9" s="219">
        <v>635</v>
      </c>
      <c r="G9" s="286" t="s">
        <v>73</v>
      </c>
      <c r="H9" s="57">
        <v>596</v>
      </c>
      <c r="I9" s="73">
        <v>1394</v>
      </c>
      <c r="J9" s="73">
        <v>1116</v>
      </c>
      <c r="K9" s="73">
        <v>1116</v>
      </c>
      <c r="L9" s="73">
        <v>1116</v>
      </c>
      <c r="M9" s="73">
        <v>1000</v>
      </c>
      <c r="N9" s="73">
        <v>1000</v>
      </c>
    </row>
    <row r="10" spans="2:14" ht="16.5" customHeight="1" x14ac:dyDescent="0.25">
      <c r="B10" s="352"/>
      <c r="C10" s="75"/>
      <c r="D10" s="286"/>
      <c r="E10" s="286" t="s">
        <v>240</v>
      </c>
      <c r="F10" s="219">
        <v>637</v>
      </c>
      <c r="G10" s="310" t="s">
        <v>53</v>
      </c>
      <c r="H10" s="57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</row>
    <row r="11" spans="2:14" ht="16.5" customHeight="1" x14ac:dyDescent="0.25">
      <c r="B11" s="352"/>
      <c r="C11" s="75"/>
      <c r="D11" s="75"/>
      <c r="E11" s="75"/>
      <c r="F11" s="75"/>
      <c r="G11" s="75"/>
      <c r="H11" s="75"/>
    </row>
    <row r="12" spans="2:14" ht="16.5" customHeight="1" x14ac:dyDescent="0.25">
      <c r="B12" s="912" t="s">
        <v>106</v>
      </c>
      <c r="C12" s="913"/>
      <c r="D12" s="913"/>
      <c r="E12" s="913"/>
      <c r="F12" s="913"/>
      <c r="G12" s="913"/>
      <c r="H12" s="408"/>
      <c r="I12" s="54"/>
      <c r="J12" s="54"/>
      <c r="K12" s="54"/>
      <c r="L12" s="54"/>
      <c r="M12" s="54"/>
      <c r="N12" s="54"/>
    </row>
    <row r="13" spans="2:14" ht="16.5" customHeight="1" x14ac:dyDescent="0.25">
      <c r="B13" s="354" t="s">
        <v>193</v>
      </c>
      <c r="C13" s="355" t="s">
        <v>219</v>
      </c>
      <c r="D13" s="356" t="s">
        <v>195</v>
      </c>
      <c r="E13" s="356" t="s">
        <v>196</v>
      </c>
      <c r="F13" s="356" t="s">
        <v>220</v>
      </c>
      <c r="G13" s="357" t="s">
        <v>198</v>
      </c>
      <c r="H13" s="210">
        <f>SUM(H14:H16)</f>
        <v>3332.1</v>
      </c>
      <c r="I13" s="210">
        <f t="shared" ref="I13:J13" si="7">SUM(I14:I16)</f>
        <v>8975.5400000000009</v>
      </c>
      <c r="J13" s="210">
        <f t="shared" si="7"/>
        <v>223000</v>
      </c>
      <c r="K13" s="210">
        <f t="shared" ref="K13" si="8">SUM(K14:K16)</f>
        <v>223000</v>
      </c>
      <c r="L13" s="210">
        <f t="shared" ref="L13:M13" si="9">SUM(L14:L16)</f>
        <v>35000</v>
      </c>
      <c r="M13" s="210">
        <f t="shared" si="9"/>
        <v>20000</v>
      </c>
      <c r="N13" s="210">
        <f t="shared" ref="N13" si="10">SUM(N14:N16)</f>
        <v>30000</v>
      </c>
    </row>
    <row r="14" spans="2:14" ht="29.25" customHeight="1" x14ac:dyDescent="0.25">
      <c r="B14" s="259"/>
      <c r="C14" s="259"/>
      <c r="D14" s="259"/>
      <c r="E14" s="358" t="s">
        <v>240</v>
      </c>
      <c r="F14" s="359">
        <v>717</v>
      </c>
      <c r="G14" s="360" t="s">
        <v>429</v>
      </c>
      <c r="H14" s="54">
        <v>995.33</v>
      </c>
      <c r="I14" s="54">
        <v>3161.86</v>
      </c>
      <c r="J14" s="54">
        <v>8000</v>
      </c>
      <c r="K14" s="54">
        <v>8000</v>
      </c>
      <c r="L14" s="456">
        <v>0</v>
      </c>
      <c r="M14" s="456">
        <v>0</v>
      </c>
      <c r="N14" s="456">
        <v>0</v>
      </c>
    </row>
    <row r="15" spans="2:14" ht="29.25" customHeight="1" x14ac:dyDescent="0.25">
      <c r="B15" s="790"/>
      <c r="C15" s="791"/>
      <c r="D15" s="791"/>
      <c r="E15" s="792" t="s">
        <v>240</v>
      </c>
      <c r="F15" s="793">
        <v>717</v>
      </c>
      <c r="G15" s="360" t="s">
        <v>453</v>
      </c>
      <c r="H15" s="54">
        <v>0</v>
      </c>
      <c r="I15" s="54">
        <v>0</v>
      </c>
      <c r="J15" s="54">
        <v>200000</v>
      </c>
      <c r="K15" s="54">
        <v>200000</v>
      </c>
      <c r="L15" s="456">
        <v>30000</v>
      </c>
      <c r="M15" s="456">
        <v>20000</v>
      </c>
      <c r="N15" s="456">
        <v>30000</v>
      </c>
    </row>
    <row r="16" spans="2:14" ht="30" customHeight="1" thickBot="1" x14ac:dyDescent="0.3">
      <c r="B16" s="361"/>
      <c r="C16" s="362"/>
      <c r="D16" s="362"/>
      <c r="E16" s="363" t="s">
        <v>240</v>
      </c>
      <c r="F16" s="364">
        <v>716</v>
      </c>
      <c r="G16" s="360" t="s">
        <v>238</v>
      </c>
      <c r="H16" s="54">
        <v>2336.77</v>
      </c>
      <c r="I16" s="54">
        <v>5813.68</v>
      </c>
      <c r="J16" s="54">
        <v>15000</v>
      </c>
      <c r="K16" s="54">
        <v>15000</v>
      </c>
      <c r="L16" s="456">
        <v>5000</v>
      </c>
      <c r="M16" s="456"/>
      <c r="N16" s="456"/>
    </row>
    <row r="17" spans="2:14" ht="16.5" customHeight="1" x14ac:dyDescent="0.25">
      <c r="H17"/>
    </row>
    <row r="18" spans="2:14" ht="16.5" customHeight="1" x14ac:dyDescent="0.25">
      <c r="B18" s="914" t="s">
        <v>217</v>
      </c>
      <c r="C18" s="915"/>
      <c r="D18" s="915"/>
      <c r="E18" s="915"/>
      <c r="F18" s="915"/>
      <c r="G18" s="915"/>
      <c r="H18" s="365">
        <f>H5+H13</f>
        <v>4080.83</v>
      </c>
      <c r="I18" s="365">
        <f t="shared" ref="I18:M18" si="11">I5+I13</f>
        <v>14150.550000000001</v>
      </c>
      <c r="J18" s="365">
        <f t="shared" si="11"/>
        <v>227093.61</v>
      </c>
      <c r="K18" s="365">
        <f t="shared" ref="K18" si="12">K5+K13</f>
        <v>227093.61</v>
      </c>
      <c r="L18" s="365">
        <f t="shared" si="11"/>
        <v>39116</v>
      </c>
      <c r="M18" s="365">
        <f t="shared" si="11"/>
        <v>23500</v>
      </c>
      <c r="N18" s="365">
        <f t="shared" ref="N18" si="13">N5+N13</f>
        <v>33800</v>
      </c>
    </row>
    <row r="21" spans="2:14" ht="16.5" customHeight="1" x14ac:dyDescent="0.25">
      <c r="C21" s="4"/>
    </row>
  </sheetData>
  <mergeCells count="5">
    <mergeCell ref="B2:G2"/>
    <mergeCell ref="B3:G3"/>
    <mergeCell ref="B4:G4"/>
    <mergeCell ref="B12:G12"/>
    <mergeCell ref="B18:G1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8"/>
  <sheetViews>
    <sheetView topLeftCell="A67" workbookViewId="0">
      <selection activeCell="J4" sqref="J4"/>
    </sheetView>
  </sheetViews>
  <sheetFormatPr defaultRowHeight="15" x14ac:dyDescent="0.25"/>
  <cols>
    <col min="1" max="1" width="4" customWidth="1"/>
    <col min="2" max="2" width="3.7109375" customWidth="1"/>
    <col min="3" max="3" width="4.42578125" customWidth="1"/>
    <col min="4" max="4" width="7.5703125" customWidth="1"/>
    <col min="5" max="5" width="8.140625" customWidth="1"/>
    <col min="6" max="6" width="27.5703125" customWidth="1"/>
    <col min="7" max="7" width="9.5703125" customWidth="1"/>
    <col min="8" max="8" width="9.42578125" customWidth="1"/>
    <col min="9" max="9" width="10.140625" customWidth="1"/>
    <col min="10" max="10" width="10.7109375" customWidth="1"/>
    <col min="11" max="11" width="10" customWidth="1"/>
    <col min="12" max="12" width="8.7109375" customWidth="1"/>
    <col min="13" max="13" width="9.42578125" customWidth="1"/>
    <col min="14" max="14" width="7.42578125" customWidth="1"/>
    <col min="15" max="15" width="8.28515625" customWidth="1"/>
    <col min="17" max="17" width="13.42578125" customWidth="1"/>
    <col min="257" max="257" width="4" customWidth="1"/>
    <col min="258" max="258" width="3.7109375" customWidth="1"/>
    <col min="259" max="259" width="4.42578125" customWidth="1"/>
    <col min="260" max="260" width="7.5703125" customWidth="1"/>
    <col min="261" max="261" width="8.140625" customWidth="1"/>
    <col min="262" max="262" width="32.28515625" customWidth="1"/>
    <col min="263" max="263" width="12.42578125" customWidth="1"/>
    <col min="264" max="265" width="13.140625" customWidth="1"/>
    <col min="266" max="266" width="13.7109375" customWidth="1"/>
    <col min="267" max="267" width="11.5703125" customWidth="1"/>
    <col min="268" max="268" width="10.42578125" customWidth="1"/>
    <col min="269" max="269" width="10.140625" customWidth="1"/>
    <col min="270" max="270" width="13.5703125" customWidth="1"/>
    <col min="271" max="271" width="10.7109375" customWidth="1"/>
    <col min="273" max="273" width="13.42578125" customWidth="1"/>
    <col min="513" max="513" width="4" customWidth="1"/>
    <col min="514" max="514" width="3.7109375" customWidth="1"/>
    <col min="515" max="515" width="4.42578125" customWidth="1"/>
    <col min="516" max="516" width="7.5703125" customWidth="1"/>
    <col min="517" max="517" width="8.140625" customWidth="1"/>
    <col min="518" max="518" width="32.28515625" customWidth="1"/>
    <col min="519" max="519" width="12.42578125" customWidth="1"/>
    <col min="520" max="521" width="13.140625" customWidth="1"/>
    <col min="522" max="522" width="13.7109375" customWidth="1"/>
    <col min="523" max="523" width="11.5703125" customWidth="1"/>
    <col min="524" max="524" width="10.42578125" customWidth="1"/>
    <col min="525" max="525" width="10.140625" customWidth="1"/>
    <col min="526" max="526" width="13.5703125" customWidth="1"/>
    <col min="527" max="527" width="10.7109375" customWidth="1"/>
    <col min="529" max="529" width="13.42578125" customWidth="1"/>
    <col min="769" max="769" width="4" customWidth="1"/>
    <col min="770" max="770" width="3.7109375" customWidth="1"/>
    <col min="771" max="771" width="4.42578125" customWidth="1"/>
    <col min="772" max="772" width="7.5703125" customWidth="1"/>
    <col min="773" max="773" width="8.140625" customWidth="1"/>
    <col min="774" max="774" width="32.28515625" customWidth="1"/>
    <col min="775" max="775" width="12.42578125" customWidth="1"/>
    <col min="776" max="777" width="13.140625" customWidth="1"/>
    <col min="778" max="778" width="13.7109375" customWidth="1"/>
    <col min="779" max="779" width="11.5703125" customWidth="1"/>
    <col min="780" max="780" width="10.42578125" customWidth="1"/>
    <col min="781" max="781" width="10.140625" customWidth="1"/>
    <col min="782" max="782" width="13.5703125" customWidth="1"/>
    <col min="783" max="783" width="10.7109375" customWidth="1"/>
    <col min="785" max="785" width="13.42578125" customWidth="1"/>
    <col min="1025" max="1025" width="4" customWidth="1"/>
    <col min="1026" max="1026" width="3.7109375" customWidth="1"/>
    <col min="1027" max="1027" width="4.42578125" customWidth="1"/>
    <col min="1028" max="1028" width="7.5703125" customWidth="1"/>
    <col min="1029" max="1029" width="8.140625" customWidth="1"/>
    <col min="1030" max="1030" width="32.28515625" customWidth="1"/>
    <col min="1031" max="1031" width="12.42578125" customWidth="1"/>
    <col min="1032" max="1033" width="13.140625" customWidth="1"/>
    <col min="1034" max="1034" width="13.7109375" customWidth="1"/>
    <col min="1035" max="1035" width="11.5703125" customWidth="1"/>
    <col min="1036" max="1036" width="10.42578125" customWidth="1"/>
    <col min="1037" max="1037" width="10.140625" customWidth="1"/>
    <col min="1038" max="1038" width="13.5703125" customWidth="1"/>
    <col min="1039" max="1039" width="10.7109375" customWidth="1"/>
    <col min="1041" max="1041" width="13.42578125" customWidth="1"/>
    <col min="1281" max="1281" width="4" customWidth="1"/>
    <col min="1282" max="1282" width="3.7109375" customWidth="1"/>
    <col min="1283" max="1283" width="4.42578125" customWidth="1"/>
    <col min="1284" max="1284" width="7.5703125" customWidth="1"/>
    <col min="1285" max="1285" width="8.140625" customWidth="1"/>
    <col min="1286" max="1286" width="32.28515625" customWidth="1"/>
    <col min="1287" max="1287" width="12.42578125" customWidth="1"/>
    <col min="1288" max="1289" width="13.140625" customWidth="1"/>
    <col min="1290" max="1290" width="13.7109375" customWidth="1"/>
    <col min="1291" max="1291" width="11.5703125" customWidth="1"/>
    <col min="1292" max="1292" width="10.42578125" customWidth="1"/>
    <col min="1293" max="1293" width="10.140625" customWidth="1"/>
    <col min="1294" max="1294" width="13.5703125" customWidth="1"/>
    <col min="1295" max="1295" width="10.7109375" customWidth="1"/>
    <col min="1297" max="1297" width="13.42578125" customWidth="1"/>
    <col min="1537" max="1537" width="4" customWidth="1"/>
    <col min="1538" max="1538" width="3.7109375" customWidth="1"/>
    <col min="1539" max="1539" width="4.42578125" customWidth="1"/>
    <col min="1540" max="1540" width="7.5703125" customWidth="1"/>
    <col min="1541" max="1541" width="8.140625" customWidth="1"/>
    <col min="1542" max="1542" width="32.28515625" customWidth="1"/>
    <col min="1543" max="1543" width="12.42578125" customWidth="1"/>
    <col min="1544" max="1545" width="13.140625" customWidth="1"/>
    <col min="1546" max="1546" width="13.7109375" customWidth="1"/>
    <col min="1547" max="1547" width="11.5703125" customWidth="1"/>
    <col min="1548" max="1548" width="10.42578125" customWidth="1"/>
    <col min="1549" max="1549" width="10.140625" customWidth="1"/>
    <col min="1550" max="1550" width="13.5703125" customWidth="1"/>
    <col min="1551" max="1551" width="10.7109375" customWidth="1"/>
    <col min="1553" max="1553" width="13.42578125" customWidth="1"/>
    <col min="1793" max="1793" width="4" customWidth="1"/>
    <col min="1794" max="1794" width="3.7109375" customWidth="1"/>
    <col min="1795" max="1795" width="4.42578125" customWidth="1"/>
    <col min="1796" max="1796" width="7.5703125" customWidth="1"/>
    <col min="1797" max="1797" width="8.140625" customWidth="1"/>
    <col min="1798" max="1798" width="32.28515625" customWidth="1"/>
    <col min="1799" max="1799" width="12.42578125" customWidth="1"/>
    <col min="1800" max="1801" width="13.140625" customWidth="1"/>
    <col min="1802" max="1802" width="13.7109375" customWidth="1"/>
    <col min="1803" max="1803" width="11.5703125" customWidth="1"/>
    <col min="1804" max="1804" width="10.42578125" customWidth="1"/>
    <col min="1805" max="1805" width="10.140625" customWidth="1"/>
    <col min="1806" max="1806" width="13.5703125" customWidth="1"/>
    <col min="1807" max="1807" width="10.7109375" customWidth="1"/>
    <col min="1809" max="1809" width="13.42578125" customWidth="1"/>
    <col min="2049" max="2049" width="4" customWidth="1"/>
    <col min="2050" max="2050" width="3.7109375" customWidth="1"/>
    <col min="2051" max="2051" width="4.42578125" customWidth="1"/>
    <col min="2052" max="2052" width="7.5703125" customWidth="1"/>
    <col min="2053" max="2053" width="8.140625" customWidth="1"/>
    <col min="2054" max="2054" width="32.28515625" customWidth="1"/>
    <col min="2055" max="2055" width="12.42578125" customWidth="1"/>
    <col min="2056" max="2057" width="13.140625" customWidth="1"/>
    <col min="2058" max="2058" width="13.7109375" customWidth="1"/>
    <col min="2059" max="2059" width="11.5703125" customWidth="1"/>
    <col min="2060" max="2060" width="10.42578125" customWidth="1"/>
    <col min="2061" max="2061" width="10.140625" customWidth="1"/>
    <col min="2062" max="2062" width="13.5703125" customWidth="1"/>
    <col min="2063" max="2063" width="10.7109375" customWidth="1"/>
    <col min="2065" max="2065" width="13.42578125" customWidth="1"/>
    <col min="2305" max="2305" width="4" customWidth="1"/>
    <col min="2306" max="2306" width="3.7109375" customWidth="1"/>
    <col min="2307" max="2307" width="4.42578125" customWidth="1"/>
    <col min="2308" max="2308" width="7.5703125" customWidth="1"/>
    <col min="2309" max="2309" width="8.140625" customWidth="1"/>
    <col min="2310" max="2310" width="32.28515625" customWidth="1"/>
    <col min="2311" max="2311" width="12.42578125" customWidth="1"/>
    <col min="2312" max="2313" width="13.140625" customWidth="1"/>
    <col min="2314" max="2314" width="13.7109375" customWidth="1"/>
    <col min="2315" max="2315" width="11.5703125" customWidth="1"/>
    <col min="2316" max="2316" width="10.42578125" customWidth="1"/>
    <col min="2317" max="2317" width="10.140625" customWidth="1"/>
    <col min="2318" max="2318" width="13.5703125" customWidth="1"/>
    <col min="2319" max="2319" width="10.7109375" customWidth="1"/>
    <col min="2321" max="2321" width="13.42578125" customWidth="1"/>
    <col min="2561" max="2561" width="4" customWidth="1"/>
    <col min="2562" max="2562" width="3.7109375" customWidth="1"/>
    <col min="2563" max="2563" width="4.42578125" customWidth="1"/>
    <col min="2564" max="2564" width="7.5703125" customWidth="1"/>
    <col min="2565" max="2565" width="8.140625" customWidth="1"/>
    <col min="2566" max="2566" width="32.28515625" customWidth="1"/>
    <col min="2567" max="2567" width="12.42578125" customWidth="1"/>
    <col min="2568" max="2569" width="13.140625" customWidth="1"/>
    <col min="2570" max="2570" width="13.7109375" customWidth="1"/>
    <col min="2571" max="2571" width="11.5703125" customWidth="1"/>
    <col min="2572" max="2572" width="10.42578125" customWidth="1"/>
    <col min="2573" max="2573" width="10.140625" customWidth="1"/>
    <col min="2574" max="2574" width="13.5703125" customWidth="1"/>
    <col min="2575" max="2575" width="10.7109375" customWidth="1"/>
    <col min="2577" max="2577" width="13.42578125" customWidth="1"/>
    <col min="2817" max="2817" width="4" customWidth="1"/>
    <col min="2818" max="2818" width="3.7109375" customWidth="1"/>
    <col min="2819" max="2819" width="4.42578125" customWidth="1"/>
    <col min="2820" max="2820" width="7.5703125" customWidth="1"/>
    <col min="2821" max="2821" width="8.140625" customWidth="1"/>
    <col min="2822" max="2822" width="32.28515625" customWidth="1"/>
    <col min="2823" max="2823" width="12.42578125" customWidth="1"/>
    <col min="2824" max="2825" width="13.140625" customWidth="1"/>
    <col min="2826" max="2826" width="13.7109375" customWidth="1"/>
    <col min="2827" max="2827" width="11.5703125" customWidth="1"/>
    <col min="2828" max="2828" width="10.42578125" customWidth="1"/>
    <col min="2829" max="2829" width="10.140625" customWidth="1"/>
    <col min="2830" max="2830" width="13.5703125" customWidth="1"/>
    <col min="2831" max="2831" width="10.7109375" customWidth="1"/>
    <col min="2833" max="2833" width="13.42578125" customWidth="1"/>
    <col min="3073" max="3073" width="4" customWidth="1"/>
    <col min="3074" max="3074" width="3.7109375" customWidth="1"/>
    <col min="3075" max="3075" width="4.42578125" customWidth="1"/>
    <col min="3076" max="3076" width="7.5703125" customWidth="1"/>
    <col min="3077" max="3077" width="8.140625" customWidth="1"/>
    <col min="3078" max="3078" width="32.28515625" customWidth="1"/>
    <col min="3079" max="3079" width="12.42578125" customWidth="1"/>
    <col min="3080" max="3081" width="13.140625" customWidth="1"/>
    <col min="3082" max="3082" width="13.7109375" customWidth="1"/>
    <col min="3083" max="3083" width="11.5703125" customWidth="1"/>
    <col min="3084" max="3084" width="10.42578125" customWidth="1"/>
    <col min="3085" max="3085" width="10.140625" customWidth="1"/>
    <col min="3086" max="3086" width="13.5703125" customWidth="1"/>
    <col min="3087" max="3087" width="10.7109375" customWidth="1"/>
    <col min="3089" max="3089" width="13.42578125" customWidth="1"/>
    <col min="3329" max="3329" width="4" customWidth="1"/>
    <col min="3330" max="3330" width="3.7109375" customWidth="1"/>
    <col min="3331" max="3331" width="4.42578125" customWidth="1"/>
    <col min="3332" max="3332" width="7.5703125" customWidth="1"/>
    <col min="3333" max="3333" width="8.140625" customWidth="1"/>
    <col min="3334" max="3334" width="32.28515625" customWidth="1"/>
    <col min="3335" max="3335" width="12.42578125" customWidth="1"/>
    <col min="3336" max="3337" width="13.140625" customWidth="1"/>
    <col min="3338" max="3338" width="13.7109375" customWidth="1"/>
    <col min="3339" max="3339" width="11.5703125" customWidth="1"/>
    <col min="3340" max="3340" width="10.42578125" customWidth="1"/>
    <col min="3341" max="3341" width="10.140625" customWidth="1"/>
    <col min="3342" max="3342" width="13.5703125" customWidth="1"/>
    <col min="3343" max="3343" width="10.7109375" customWidth="1"/>
    <col min="3345" max="3345" width="13.42578125" customWidth="1"/>
    <col min="3585" max="3585" width="4" customWidth="1"/>
    <col min="3586" max="3586" width="3.7109375" customWidth="1"/>
    <col min="3587" max="3587" width="4.42578125" customWidth="1"/>
    <col min="3588" max="3588" width="7.5703125" customWidth="1"/>
    <col min="3589" max="3589" width="8.140625" customWidth="1"/>
    <col min="3590" max="3590" width="32.28515625" customWidth="1"/>
    <col min="3591" max="3591" width="12.42578125" customWidth="1"/>
    <col min="3592" max="3593" width="13.140625" customWidth="1"/>
    <col min="3594" max="3594" width="13.7109375" customWidth="1"/>
    <col min="3595" max="3595" width="11.5703125" customWidth="1"/>
    <col min="3596" max="3596" width="10.42578125" customWidth="1"/>
    <col min="3597" max="3597" width="10.140625" customWidth="1"/>
    <col min="3598" max="3598" width="13.5703125" customWidth="1"/>
    <col min="3599" max="3599" width="10.7109375" customWidth="1"/>
    <col min="3601" max="3601" width="13.42578125" customWidth="1"/>
    <col min="3841" max="3841" width="4" customWidth="1"/>
    <col min="3842" max="3842" width="3.7109375" customWidth="1"/>
    <col min="3843" max="3843" width="4.42578125" customWidth="1"/>
    <col min="3844" max="3844" width="7.5703125" customWidth="1"/>
    <col min="3845" max="3845" width="8.140625" customWidth="1"/>
    <col min="3846" max="3846" width="32.28515625" customWidth="1"/>
    <col min="3847" max="3847" width="12.42578125" customWidth="1"/>
    <col min="3848" max="3849" width="13.140625" customWidth="1"/>
    <col min="3850" max="3850" width="13.7109375" customWidth="1"/>
    <col min="3851" max="3851" width="11.5703125" customWidth="1"/>
    <col min="3852" max="3852" width="10.42578125" customWidth="1"/>
    <col min="3853" max="3853" width="10.140625" customWidth="1"/>
    <col min="3854" max="3854" width="13.5703125" customWidth="1"/>
    <col min="3855" max="3855" width="10.7109375" customWidth="1"/>
    <col min="3857" max="3857" width="13.42578125" customWidth="1"/>
    <col min="4097" max="4097" width="4" customWidth="1"/>
    <col min="4098" max="4098" width="3.7109375" customWidth="1"/>
    <col min="4099" max="4099" width="4.42578125" customWidth="1"/>
    <col min="4100" max="4100" width="7.5703125" customWidth="1"/>
    <col min="4101" max="4101" width="8.140625" customWidth="1"/>
    <col min="4102" max="4102" width="32.28515625" customWidth="1"/>
    <col min="4103" max="4103" width="12.42578125" customWidth="1"/>
    <col min="4104" max="4105" width="13.140625" customWidth="1"/>
    <col min="4106" max="4106" width="13.7109375" customWidth="1"/>
    <col min="4107" max="4107" width="11.5703125" customWidth="1"/>
    <col min="4108" max="4108" width="10.42578125" customWidth="1"/>
    <col min="4109" max="4109" width="10.140625" customWidth="1"/>
    <col min="4110" max="4110" width="13.5703125" customWidth="1"/>
    <col min="4111" max="4111" width="10.7109375" customWidth="1"/>
    <col min="4113" max="4113" width="13.42578125" customWidth="1"/>
    <col min="4353" max="4353" width="4" customWidth="1"/>
    <col min="4354" max="4354" width="3.7109375" customWidth="1"/>
    <col min="4355" max="4355" width="4.42578125" customWidth="1"/>
    <col min="4356" max="4356" width="7.5703125" customWidth="1"/>
    <col min="4357" max="4357" width="8.140625" customWidth="1"/>
    <col min="4358" max="4358" width="32.28515625" customWidth="1"/>
    <col min="4359" max="4359" width="12.42578125" customWidth="1"/>
    <col min="4360" max="4361" width="13.140625" customWidth="1"/>
    <col min="4362" max="4362" width="13.7109375" customWidth="1"/>
    <col min="4363" max="4363" width="11.5703125" customWidth="1"/>
    <col min="4364" max="4364" width="10.42578125" customWidth="1"/>
    <col min="4365" max="4365" width="10.140625" customWidth="1"/>
    <col min="4366" max="4366" width="13.5703125" customWidth="1"/>
    <col min="4367" max="4367" width="10.7109375" customWidth="1"/>
    <col min="4369" max="4369" width="13.42578125" customWidth="1"/>
    <col min="4609" max="4609" width="4" customWidth="1"/>
    <col min="4610" max="4610" width="3.7109375" customWidth="1"/>
    <col min="4611" max="4611" width="4.42578125" customWidth="1"/>
    <col min="4612" max="4612" width="7.5703125" customWidth="1"/>
    <col min="4613" max="4613" width="8.140625" customWidth="1"/>
    <col min="4614" max="4614" width="32.28515625" customWidth="1"/>
    <col min="4615" max="4615" width="12.42578125" customWidth="1"/>
    <col min="4616" max="4617" width="13.140625" customWidth="1"/>
    <col min="4618" max="4618" width="13.7109375" customWidth="1"/>
    <col min="4619" max="4619" width="11.5703125" customWidth="1"/>
    <col min="4620" max="4620" width="10.42578125" customWidth="1"/>
    <col min="4621" max="4621" width="10.140625" customWidth="1"/>
    <col min="4622" max="4622" width="13.5703125" customWidth="1"/>
    <col min="4623" max="4623" width="10.7109375" customWidth="1"/>
    <col min="4625" max="4625" width="13.42578125" customWidth="1"/>
    <col min="4865" max="4865" width="4" customWidth="1"/>
    <col min="4866" max="4866" width="3.7109375" customWidth="1"/>
    <col min="4867" max="4867" width="4.42578125" customWidth="1"/>
    <col min="4868" max="4868" width="7.5703125" customWidth="1"/>
    <col min="4869" max="4869" width="8.140625" customWidth="1"/>
    <col min="4870" max="4870" width="32.28515625" customWidth="1"/>
    <col min="4871" max="4871" width="12.42578125" customWidth="1"/>
    <col min="4872" max="4873" width="13.140625" customWidth="1"/>
    <col min="4874" max="4874" width="13.7109375" customWidth="1"/>
    <col min="4875" max="4875" width="11.5703125" customWidth="1"/>
    <col min="4876" max="4876" width="10.42578125" customWidth="1"/>
    <col min="4877" max="4877" width="10.140625" customWidth="1"/>
    <col min="4878" max="4878" width="13.5703125" customWidth="1"/>
    <col min="4879" max="4879" width="10.7109375" customWidth="1"/>
    <col min="4881" max="4881" width="13.42578125" customWidth="1"/>
    <col min="5121" max="5121" width="4" customWidth="1"/>
    <col min="5122" max="5122" width="3.7109375" customWidth="1"/>
    <col min="5123" max="5123" width="4.42578125" customWidth="1"/>
    <col min="5124" max="5124" width="7.5703125" customWidth="1"/>
    <col min="5125" max="5125" width="8.140625" customWidth="1"/>
    <col min="5126" max="5126" width="32.28515625" customWidth="1"/>
    <col min="5127" max="5127" width="12.42578125" customWidth="1"/>
    <col min="5128" max="5129" width="13.140625" customWidth="1"/>
    <col min="5130" max="5130" width="13.7109375" customWidth="1"/>
    <col min="5131" max="5131" width="11.5703125" customWidth="1"/>
    <col min="5132" max="5132" width="10.42578125" customWidth="1"/>
    <col min="5133" max="5133" width="10.140625" customWidth="1"/>
    <col min="5134" max="5134" width="13.5703125" customWidth="1"/>
    <col min="5135" max="5135" width="10.7109375" customWidth="1"/>
    <col min="5137" max="5137" width="13.42578125" customWidth="1"/>
    <col min="5377" max="5377" width="4" customWidth="1"/>
    <col min="5378" max="5378" width="3.7109375" customWidth="1"/>
    <col min="5379" max="5379" width="4.42578125" customWidth="1"/>
    <col min="5380" max="5380" width="7.5703125" customWidth="1"/>
    <col min="5381" max="5381" width="8.140625" customWidth="1"/>
    <col min="5382" max="5382" width="32.28515625" customWidth="1"/>
    <col min="5383" max="5383" width="12.42578125" customWidth="1"/>
    <col min="5384" max="5385" width="13.140625" customWidth="1"/>
    <col min="5386" max="5386" width="13.7109375" customWidth="1"/>
    <col min="5387" max="5387" width="11.5703125" customWidth="1"/>
    <col min="5388" max="5388" width="10.42578125" customWidth="1"/>
    <col min="5389" max="5389" width="10.140625" customWidth="1"/>
    <col min="5390" max="5390" width="13.5703125" customWidth="1"/>
    <col min="5391" max="5391" width="10.7109375" customWidth="1"/>
    <col min="5393" max="5393" width="13.42578125" customWidth="1"/>
    <col min="5633" max="5633" width="4" customWidth="1"/>
    <col min="5634" max="5634" width="3.7109375" customWidth="1"/>
    <col min="5635" max="5635" width="4.42578125" customWidth="1"/>
    <col min="5636" max="5636" width="7.5703125" customWidth="1"/>
    <col min="5637" max="5637" width="8.140625" customWidth="1"/>
    <col min="5638" max="5638" width="32.28515625" customWidth="1"/>
    <col min="5639" max="5639" width="12.42578125" customWidth="1"/>
    <col min="5640" max="5641" width="13.140625" customWidth="1"/>
    <col min="5642" max="5642" width="13.7109375" customWidth="1"/>
    <col min="5643" max="5643" width="11.5703125" customWidth="1"/>
    <col min="5644" max="5644" width="10.42578125" customWidth="1"/>
    <col min="5645" max="5645" width="10.140625" customWidth="1"/>
    <col min="5646" max="5646" width="13.5703125" customWidth="1"/>
    <col min="5647" max="5647" width="10.7109375" customWidth="1"/>
    <col min="5649" max="5649" width="13.42578125" customWidth="1"/>
    <col min="5889" max="5889" width="4" customWidth="1"/>
    <col min="5890" max="5890" width="3.7109375" customWidth="1"/>
    <col min="5891" max="5891" width="4.42578125" customWidth="1"/>
    <col min="5892" max="5892" width="7.5703125" customWidth="1"/>
    <col min="5893" max="5893" width="8.140625" customWidth="1"/>
    <col min="5894" max="5894" width="32.28515625" customWidth="1"/>
    <col min="5895" max="5895" width="12.42578125" customWidth="1"/>
    <col min="5896" max="5897" width="13.140625" customWidth="1"/>
    <col min="5898" max="5898" width="13.7109375" customWidth="1"/>
    <col min="5899" max="5899" width="11.5703125" customWidth="1"/>
    <col min="5900" max="5900" width="10.42578125" customWidth="1"/>
    <col min="5901" max="5901" width="10.140625" customWidth="1"/>
    <col min="5902" max="5902" width="13.5703125" customWidth="1"/>
    <col min="5903" max="5903" width="10.7109375" customWidth="1"/>
    <col min="5905" max="5905" width="13.42578125" customWidth="1"/>
    <col min="6145" max="6145" width="4" customWidth="1"/>
    <col min="6146" max="6146" width="3.7109375" customWidth="1"/>
    <col min="6147" max="6147" width="4.42578125" customWidth="1"/>
    <col min="6148" max="6148" width="7.5703125" customWidth="1"/>
    <col min="6149" max="6149" width="8.140625" customWidth="1"/>
    <col min="6150" max="6150" width="32.28515625" customWidth="1"/>
    <col min="6151" max="6151" width="12.42578125" customWidth="1"/>
    <col min="6152" max="6153" width="13.140625" customWidth="1"/>
    <col min="6154" max="6154" width="13.7109375" customWidth="1"/>
    <col min="6155" max="6155" width="11.5703125" customWidth="1"/>
    <col min="6156" max="6156" width="10.42578125" customWidth="1"/>
    <col min="6157" max="6157" width="10.140625" customWidth="1"/>
    <col min="6158" max="6158" width="13.5703125" customWidth="1"/>
    <col min="6159" max="6159" width="10.7109375" customWidth="1"/>
    <col min="6161" max="6161" width="13.42578125" customWidth="1"/>
    <col min="6401" max="6401" width="4" customWidth="1"/>
    <col min="6402" max="6402" width="3.7109375" customWidth="1"/>
    <col min="6403" max="6403" width="4.42578125" customWidth="1"/>
    <col min="6404" max="6404" width="7.5703125" customWidth="1"/>
    <col min="6405" max="6405" width="8.140625" customWidth="1"/>
    <col min="6406" max="6406" width="32.28515625" customWidth="1"/>
    <col min="6407" max="6407" width="12.42578125" customWidth="1"/>
    <col min="6408" max="6409" width="13.140625" customWidth="1"/>
    <col min="6410" max="6410" width="13.7109375" customWidth="1"/>
    <col min="6411" max="6411" width="11.5703125" customWidth="1"/>
    <col min="6412" max="6412" width="10.42578125" customWidth="1"/>
    <col min="6413" max="6413" width="10.140625" customWidth="1"/>
    <col min="6414" max="6414" width="13.5703125" customWidth="1"/>
    <col min="6415" max="6415" width="10.7109375" customWidth="1"/>
    <col min="6417" max="6417" width="13.42578125" customWidth="1"/>
    <col min="6657" max="6657" width="4" customWidth="1"/>
    <col min="6658" max="6658" width="3.7109375" customWidth="1"/>
    <col min="6659" max="6659" width="4.42578125" customWidth="1"/>
    <col min="6660" max="6660" width="7.5703125" customWidth="1"/>
    <col min="6661" max="6661" width="8.140625" customWidth="1"/>
    <col min="6662" max="6662" width="32.28515625" customWidth="1"/>
    <col min="6663" max="6663" width="12.42578125" customWidth="1"/>
    <col min="6664" max="6665" width="13.140625" customWidth="1"/>
    <col min="6666" max="6666" width="13.7109375" customWidth="1"/>
    <col min="6667" max="6667" width="11.5703125" customWidth="1"/>
    <col min="6668" max="6668" width="10.42578125" customWidth="1"/>
    <col min="6669" max="6669" width="10.140625" customWidth="1"/>
    <col min="6670" max="6670" width="13.5703125" customWidth="1"/>
    <col min="6671" max="6671" width="10.7109375" customWidth="1"/>
    <col min="6673" max="6673" width="13.42578125" customWidth="1"/>
    <col min="6913" max="6913" width="4" customWidth="1"/>
    <col min="6914" max="6914" width="3.7109375" customWidth="1"/>
    <col min="6915" max="6915" width="4.42578125" customWidth="1"/>
    <col min="6916" max="6916" width="7.5703125" customWidth="1"/>
    <col min="6917" max="6917" width="8.140625" customWidth="1"/>
    <col min="6918" max="6918" width="32.28515625" customWidth="1"/>
    <col min="6919" max="6919" width="12.42578125" customWidth="1"/>
    <col min="6920" max="6921" width="13.140625" customWidth="1"/>
    <col min="6922" max="6922" width="13.7109375" customWidth="1"/>
    <col min="6923" max="6923" width="11.5703125" customWidth="1"/>
    <col min="6924" max="6924" width="10.42578125" customWidth="1"/>
    <col min="6925" max="6925" width="10.140625" customWidth="1"/>
    <col min="6926" max="6926" width="13.5703125" customWidth="1"/>
    <col min="6927" max="6927" width="10.7109375" customWidth="1"/>
    <col min="6929" max="6929" width="13.42578125" customWidth="1"/>
    <col min="7169" max="7169" width="4" customWidth="1"/>
    <col min="7170" max="7170" width="3.7109375" customWidth="1"/>
    <col min="7171" max="7171" width="4.42578125" customWidth="1"/>
    <col min="7172" max="7172" width="7.5703125" customWidth="1"/>
    <col min="7173" max="7173" width="8.140625" customWidth="1"/>
    <col min="7174" max="7174" width="32.28515625" customWidth="1"/>
    <col min="7175" max="7175" width="12.42578125" customWidth="1"/>
    <col min="7176" max="7177" width="13.140625" customWidth="1"/>
    <col min="7178" max="7178" width="13.7109375" customWidth="1"/>
    <col min="7179" max="7179" width="11.5703125" customWidth="1"/>
    <col min="7180" max="7180" width="10.42578125" customWidth="1"/>
    <col min="7181" max="7181" width="10.140625" customWidth="1"/>
    <col min="7182" max="7182" width="13.5703125" customWidth="1"/>
    <col min="7183" max="7183" width="10.7109375" customWidth="1"/>
    <col min="7185" max="7185" width="13.42578125" customWidth="1"/>
    <col min="7425" max="7425" width="4" customWidth="1"/>
    <col min="7426" max="7426" width="3.7109375" customWidth="1"/>
    <col min="7427" max="7427" width="4.42578125" customWidth="1"/>
    <col min="7428" max="7428" width="7.5703125" customWidth="1"/>
    <col min="7429" max="7429" width="8.140625" customWidth="1"/>
    <col min="7430" max="7430" width="32.28515625" customWidth="1"/>
    <col min="7431" max="7431" width="12.42578125" customWidth="1"/>
    <col min="7432" max="7433" width="13.140625" customWidth="1"/>
    <col min="7434" max="7434" width="13.7109375" customWidth="1"/>
    <col min="7435" max="7435" width="11.5703125" customWidth="1"/>
    <col min="7436" max="7436" width="10.42578125" customWidth="1"/>
    <col min="7437" max="7437" width="10.140625" customWidth="1"/>
    <col min="7438" max="7438" width="13.5703125" customWidth="1"/>
    <col min="7439" max="7439" width="10.7109375" customWidth="1"/>
    <col min="7441" max="7441" width="13.42578125" customWidth="1"/>
    <col min="7681" max="7681" width="4" customWidth="1"/>
    <col min="7682" max="7682" width="3.7109375" customWidth="1"/>
    <col min="7683" max="7683" width="4.42578125" customWidth="1"/>
    <col min="7684" max="7684" width="7.5703125" customWidth="1"/>
    <col min="7685" max="7685" width="8.140625" customWidth="1"/>
    <col min="7686" max="7686" width="32.28515625" customWidth="1"/>
    <col min="7687" max="7687" width="12.42578125" customWidth="1"/>
    <col min="7688" max="7689" width="13.140625" customWidth="1"/>
    <col min="7690" max="7690" width="13.7109375" customWidth="1"/>
    <col min="7691" max="7691" width="11.5703125" customWidth="1"/>
    <col min="7692" max="7692" width="10.42578125" customWidth="1"/>
    <col min="7693" max="7693" width="10.140625" customWidth="1"/>
    <col min="7694" max="7694" width="13.5703125" customWidth="1"/>
    <col min="7695" max="7695" width="10.7109375" customWidth="1"/>
    <col min="7697" max="7697" width="13.42578125" customWidth="1"/>
    <col min="7937" max="7937" width="4" customWidth="1"/>
    <col min="7938" max="7938" width="3.7109375" customWidth="1"/>
    <col min="7939" max="7939" width="4.42578125" customWidth="1"/>
    <col min="7940" max="7940" width="7.5703125" customWidth="1"/>
    <col min="7941" max="7941" width="8.140625" customWidth="1"/>
    <col min="7942" max="7942" width="32.28515625" customWidth="1"/>
    <col min="7943" max="7943" width="12.42578125" customWidth="1"/>
    <col min="7944" max="7945" width="13.140625" customWidth="1"/>
    <col min="7946" max="7946" width="13.7109375" customWidth="1"/>
    <col min="7947" max="7947" width="11.5703125" customWidth="1"/>
    <col min="7948" max="7948" width="10.42578125" customWidth="1"/>
    <col min="7949" max="7949" width="10.140625" customWidth="1"/>
    <col min="7950" max="7950" width="13.5703125" customWidth="1"/>
    <col min="7951" max="7951" width="10.7109375" customWidth="1"/>
    <col min="7953" max="7953" width="13.42578125" customWidth="1"/>
    <col min="8193" max="8193" width="4" customWidth="1"/>
    <col min="8194" max="8194" width="3.7109375" customWidth="1"/>
    <col min="8195" max="8195" width="4.42578125" customWidth="1"/>
    <col min="8196" max="8196" width="7.5703125" customWidth="1"/>
    <col min="8197" max="8197" width="8.140625" customWidth="1"/>
    <col min="8198" max="8198" width="32.28515625" customWidth="1"/>
    <col min="8199" max="8199" width="12.42578125" customWidth="1"/>
    <col min="8200" max="8201" width="13.140625" customWidth="1"/>
    <col min="8202" max="8202" width="13.7109375" customWidth="1"/>
    <col min="8203" max="8203" width="11.5703125" customWidth="1"/>
    <col min="8204" max="8204" width="10.42578125" customWidth="1"/>
    <col min="8205" max="8205" width="10.140625" customWidth="1"/>
    <col min="8206" max="8206" width="13.5703125" customWidth="1"/>
    <col min="8207" max="8207" width="10.7109375" customWidth="1"/>
    <col min="8209" max="8209" width="13.42578125" customWidth="1"/>
    <col min="8449" max="8449" width="4" customWidth="1"/>
    <col min="8450" max="8450" width="3.7109375" customWidth="1"/>
    <col min="8451" max="8451" width="4.42578125" customWidth="1"/>
    <col min="8452" max="8452" width="7.5703125" customWidth="1"/>
    <col min="8453" max="8453" width="8.140625" customWidth="1"/>
    <col min="8454" max="8454" width="32.28515625" customWidth="1"/>
    <col min="8455" max="8455" width="12.42578125" customWidth="1"/>
    <col min="8456" max="8457" width="13.140625" customWidth="1"/>
    <col min="8458" max="8458" width="13.7109375" customWidth="1"/>
    <col min="8459" max="8459" width="11.5703125" customWidth="1"/>
    <col min="8460" max="8460" width="10.42578125" customWidth="1"/>
    <col min="8461" max="8461" width="10.140625" customWidth="1"/>
    <col min="8462" max="8462" width="13.5703125" customWidth="1"/>
    <col min="8463" max="8463" width="10.7109375" customWidth="1"/>
    <col min="8465" max="8465" width="13.42578125" customWidth="1"/>
    <col min="8705" max="8705" width="4" customWidth="1"/>
    <col min="8706" max="8706" width="3.7109375" customWidth="1"/>
    <col min="8707" max="8707" width="4.42578125" customWidth="1"/>
    <col min="8708" max="8708" width="7.5703125" customWidth="1"/>
    <col min="8709" max="8709" width="8.140625" customWidth="1"/>
    <col min="8710" max="8710" width="32.28515625" customWidth="1"/>
    <col min="8711" max="8711" width="12.42578125" customWidth="1"/>
    <col min="8712" max="8713" width="13.140625" customWidth="1"/>
    <col min="8714" max="8714" width="13.7109375" customWidth="1"/>
    <col min="8715" max="8715" width="11.5703125" customWidth="1"/>
    <col min="8716" max="8716" width="10.42578125" customWidth="1"/>
    <col min="8717" max="8717" width="10.140625" customWidth="1"/>
    <col min="8718" max="8718" width="13.5703125" customWidth="1"/>
    <col min="8719" max="8719" width="10.7109375" customWidth="1"/>
    <col min="8721" max="8721" width="13.42578125" customWidth="1"/>
    <col min="8961" max="8961" width="4" customWidth="1"/>
    <col min="8962" max="8962" width="3.7109375" customWidth="1"/>
    <col min="8963" max="8963" width="4.42578125" customWidth="1"/>
    <col min="8964" max="8964" width="7.5703125" customWidth="1"/>
    <col min="8965" max="8965" width="8.140625" customWidth="1"/>
    <col min="8966" max="8966" width="32.28515625" customWidth="1"/>
    <col min="8967" max="8967" width="12.42578125" customWidth="1"/>
    <col min="8968" max="8969" width="13.140625" customWidth="1"/>
    <col min="8970" max="8970" width="13.7109375" customWidth="1"/>
    <col min="8971" max="8971" width="11.5703125" customWidth="1"/>
    <col min="8972" max="8972" width="10.42578125" customWidth="1"/>
    <col min="8973" max="8973" width="10.140625" customWidth="1"/>
    <col min="8974" max="8974" width="13.5703125" customWidth="1"/>
    <col min="8975" max="8975" width="10.7109375" customWidth="1"/>
    <col min="8977" max="8977" width="13.42578125" customWidth="1"/>
    <col min="9217" max="9217" width="4" customWidth="1"/>
    <col min="9218" max="9218" width="3.7109375" customWidth="1"/>
    <col min="9219" max="9219" width="4.42578125" customWidth="1"/>
    <col min="9220" max="9220" width="7.5703125" customWidth="1"/>
    <col min="9221" max="9221" width="8.140625" customWidth="1"/>
    <col min="9222" max="9222" width="32.28515625" customWidth="1"/>
    <col min="9223" max="9223" width="12.42578125" customWidth="1"/>
    <col min="9224" max="9225" width="13.140625" customWidth="1"/>
    <col min="9226" max="9226" width="13.7109375" customWidth="1"/>
    <col min="9227" max="9227" width="11.5703125" customWidth="1"/>
    <col min="9228" max="9228" width="10.42578125" customWidth="1"/>
    <col min="9229" max="9229" width="10.140625" customWidth="1"/>
    <col min="9230" max="9230" width="13.5703125" customWidth="1"/>
    <col min="9231" max="9231" width="10.7109375" customWidth="1"/>
    <col min="9233" max="9233" width="13.42578125" customWidth="1"/>
    <col min="9473" max="9473" width="4" customWidth="1"/>
    <col min="9474" max="9474" width="3.7109375" customWidth="1"/>
    <col min="9475" max="9475" width="4.42578125" customWidth="1"/>
    <col min="9476" max="9476" width="7.5703125" customWidth="1"/>
    <col min="9477" max="9477" width="8.140625" customWidth="1"/>
    <col min="9478" max="9478" width="32.28515625" customWidth="1"/>
    <col min="9479" max="9479" width="12.42578125" customWidth="1"/>
    <col min="9480" max="9481" width="13.140625" customWidth="1"/>
    <col min="9482" max="9482" width="13.7109375" customWidth="1"/>
    <col min="9483" max="9483" width="11.5703125" customWidth="1"/>
    <col min="9484" max="9484" width="10.42578125" customWidth="1"/>
    <col min="9485" max="9485" width="10.140625" customWidth="1"/>
    <col min="9486" max="9486" width="13.5703125" customWidth="1"/>
    <col min="9487" max="9487" width="10.7109375" customWidth="1"/>
    <col min="9489" max="9489" width="13.42578125" customWidth="1"/>
    <col min="9729" max="9729" width="4" customWidth="1"/>
    <col min="9730" max="9730" width="3.7109375" customWidth="1"/>
    <col min="9731" max="9731" width="4.42578125" customWidth="1"/>
    <col min="9732" max="9732" width="7.5703125" customWidth="1"/>
    <col min="9733" max="9733" width="8.140625" customWidth="1"/>
    <col min="9734" max="9734" width="32.28515625" customWidth="1"/>
    <col min="9735" max="9735" width="12.42578125" customWidth="1"/>
    <col min="9736" max="9737" width="13.140625" customWidth="1"/>
    <col min="9738" max="9738" width="13.7109375" customWidth="1"/>
    <col min="9739" max="9739" width="11.5703125" customWidth="1"/>
    <col min="9740" max="9740" width="10.42578125" customWidth="1"/>
    <col min="9741" max="9741" width="10.140625" customWidth="1"/>
    <col min="9742" max="9742" width="13.5703125" customWidth="1"/>
    <col min="9743" max="9743" width="10.7109375" customWidth="1"/>
    <col min="9745" max="9745" width="13.42578125" customWidth="1"/>
    <col min="9985" max="9985" width="4" customWidth="1"/>
    <col min="9986" max="9986" width="3.7109375" customWidth="1"/>
    <col min="9987" max="9987" width="4.42578125" customWidth="1"/>
    <col min="9988" max="9988" width="7.5703125" customWidth="1"/>
    <col min="9989" max="9989" width="8.140625" customWidth="1"/>
    <col min="9990" max="9990" width="32.28515625" customWidth="1"/>
    <col min="9991" max="9991" width="12.42578125" customWidth="1"/>
    <col min="9992" max="9993" width="13.140625" customWidth="1"/>
    <col min="9994" max="9994" width="13.7109375" customWidth="1"/>
    <col min="9995" max="9995" width="11.5703125" customWidth="1"/>
    <col min="9996" max="9996" width="10.42578125" customWidth="1"/>
    <col min="9997" max="9997" width="10.140625" customWidth="1"/>
    <col min="9998" max="9998" width="13.5703125" customWidth="1"/>
    <col min="9999" max="9999" width="10.7109375" customWidth="1"/>
    <col min="10001" max="10001" width="13.42578125" customWidth="1"/>
    <col min="10241" max="10241" width="4" customWidth="1"/>
    <col min="10242" max="10242" width="3.7109375" customWidth="1"/>
    <col min="10243" max="10243" width="4.42578125" customWidth="1"/>
    <col min="10244" max="10244" width="7.5703125" customWidth="1"/>
    <col min="10245" max="10245" width="8.140625" customWidth="1"/>
    <col min="10246" max="10246" width="32.28515625" customWidth="1"/>
    <col min="10247" max="10247" width="12.42578125" customWidth="1"/>
    <col min="10248" max="10249" width="13.140625" customWidth="1"/>
    <col min="10250" max="10250" width="13.7109375" customWidth="1"/>
    <col min="10251" max="10251" width="11.5703125" customWidth="1"/>
    <col min="10252" max="10252" width="10.42578125" customWidth="1"/>
    <col min="10253" max="10253" width="10.140625" customWidth="1"/>
    <col min="10254" max="10254" width="13.5703125" customWidth="1"/>
    <col min="10255" max="10255" width="10.7109375" customWidth="1"/>
    <col min="10257" max="10257" width="13.42578125" customWidth="1"/>
    <col min="10497" max="10497" width="4" customWidth="1"/>
    <col min="10498" max="10498" width="3.7109375" customWidth="1"/>
    <col min="10499" max="10499" width="4.42578125" customWidth="1"/>
    <col min="10500" max="10500" width="7.5703125" customWidth="1"/>
    <col min="10501" max="10501" width="8.140625" customWidth="1"/>
    <col min="10502" max="10502" width="32.28515625" customWidth="1"/>
    <col min="10503" max="10503" width="12.42578125" customWidth="1"/>
    <col min="10504" max="10505" width="13.140625" customWidth="1"/>
    <col min="10506" max="10506" width="13.7109375" customWidth="1"/>
    <col min="10507" max="10507" width="11.5703125" customWidth="1"/>
    <col min="10508" max="10508" width="10.42578125" customWidth="1"/>
    <col min="10509" max="10509" width="10.140625" customWidth="1"/>
    <col min="10510" max="10510" width="13.5703125" customWidth="1"/>
    <col min="10511" max="10511" width="10.7109375" customWidth="1"/>
    <col min="10513" max="10513" width="13.42578125" customWidth="1"/>
    <col min="10753" max="10753" width="4" customWidth="1"/>
    <col min="10754" max="10754" width="3.7109375" customWidth="1"/>
    <col min="10755" max="10755" width="4.42578125" customWidth="1"/>
    <col min="10756" max="10756" width="7.5703125" customWidth="1"/>
    <col min="10757" max="10757" width="8.140625" customWidth="1"/>
    <col min="10758" max="10758" width="32.28515625" customWidth="1"/>
    <col min="10759" max="10759" width="12.42578125" customWidth="1"/>
    <col min="10760" max="10761" width="13.140625" customWidth="1"/>
    <col min="10762" max="10762" width="13.7109375" customWidth="1"/>
    <col min="10763" max="10763" width="11.5703125" customWidth="1"/>
    <col min="10764" max="10764" width="10.42578125" customWidth="1"/>
    <col min="10765" max="10765" width="10.140625" customWidth="1"/>
    <col min="10766" max="10766" width="13.5703125" customWidth="1"/>
    <col min="10767" max="10767" width="10.7109375" customWidth="1"/>
    <col min="10769" max="10769" width="13.42578125" customWidth="1"/>
    <col min="11009" max="11009" width="4" customWidth="1"/>
    <col min="11010" max="11010" width="3.7109375" customWidth="1"/>
    <col min="11011" max="11011" width="4.42578125" customWidth="1"/>
    <col min="11012" max="11012" width="7.5703125" customWidth="1"/>
    <col min="11013" max="11013" width="8.140625" customWidth="1"/>
    <col min="11014" max="11014" width="32.28515625" customWidth="1"/>
    <col min="11015" max="11015" width="12.42578125" customWidth="1"/>
    <col min="11016" max="11017" width="13.140625" customWidth="1"/>
    <col min="11018" max="11018" width="13.7109375" customWidth="1"/>
    <col min="11019" max="11019" width="11.5703125" customWidth="1"/>
    <col min="11020" max="11020" width="10.42578125" customWidth="1"/>
    <col min="11021" max="11021" width="10.140625" customWidth="1"/>
    <col min="11022" max="11022" width="13.5703125" customWidth="1"/>
    <col min="11023" max="11023" width="10.7109375" customWidth="1"/>
    <col min="11025" max="11025" width="13.42578125" customWidth="1"/>
    <col min="11265" max="11265" width="4" customWidth="1"/>
    <col min="11266" max="11266" width="3.7109375" customWidth="1"/>
    <col min="11267" max="11267" width="4.42578125" customWidth="1"/>
    <col min="11268" max="11268" width="7.5703125" customWidth="1"/>
    <col min="11269" max="11269" width="8.140625" customWidth="1"/>
    <col min="11270" max="11270" width="32.28515625" customWidth="1"/>
    <col min="11271" max="11271" width="12.42578125" customWidth="1"/>
    <col min="11272" max="11273" width="13.140625" customWidth="1"/>
    <col min="11274" max="11274" width="13.7109375" customWidth="1"/>
    <col min="11275" max="11275" width="11.5703125" customWidth="1"/>
    <col min="11276" max="11276" width="10.42578125" customWidth="1"/>
    <col min="11277" max="11277" width="10.140625" customWidth="1"/>
    <col min="11278" max="11278" width="13.5703125" customWidth="1"/>
    <col min="11279" max="11279" width="10.7109375" customWidth="1"/>
    <col min="11281" max="11281" width="13.42578125" customWidth="1"/>
    <col min="11521" max="11521" width="4" customWidth="1"/>
    <col min="11522" max="11522" width="3.7109375" customWidth="1"/>
    <col min="11523" max="11523" width="4.42578125" customWidth="1"/>
    <col min="11524" max="11524" width="7.5703125" customWidth="1"/>
    <col min="11525" max="11525" width="8.140625" customWidth="1"/>
    <col min="11526" max="11526" width="32.28515625" customWidth="1"/>
    <col min="11527" max="11527" width="12.42578125" customWidth="1"/>
    <col min="11528" max="11529" width="13.140625" customWidth="1"/>
    <col min="11530" max="11530" width="13.7109375" customWidth="1"/>
    <col min="11531" max="11531" width="11.5703125" customWidth="1"/>
    <col min="11532" max="11532" width="10.42578125" customWidth="1"/>
    <col min="11533" max="11533" width="10.140625" customWidth="1"/>
    <col min="11534" max="11534" width="13.5703125" customWidth="1"/>
    <col min="11535" max="11535" width="10.7109375" customWidth="1"/>
    <col min="11537" max="11537" width="13.42578125" customWidth="1"/>
    <col min="11777" max="11777" width="4" customWidth="1"/>
    <col min="11778" max="11778" width="3.7109375" customWidth="1"/>
    <col min="11779" max="11779" width="4.42578125" customWidth="1"/>
    <col min="11780" max="11780" width="7.5703125" customWidth="1"/>
    <col min="11781" max="11781" width="8.140625" customWidth="1"/>
    <col min="11782" max="11782" width="32.28515625" customWidth="1"/>
    <col min="11783" max="11783" width="12.42578125" customWidth="1"/>
    <col min="11784" max="11785" width="13.140625" customWidth="1"/>
    <col min="11786" max="11786" width="13.7109375" customWidth="1"/>
    <col min="11787" max="11787" width="11.5703125" customWidth="1"/>
    <col min="11788" max="11788" width="10.42578125" customWidth="1"/>
    <col min="11789" max="11789" width="10.140625" customWidth="1"/>
    <col min="11790" max="11790" width="13.5703125" customWidth="1"/>
    <col min="11791" max="11791" width="10.7109375" customWidth="1"/>
    <col min="11793" max="11793" width="13.42578125" customWidth="1"/>
    <col min="12033" max="12033" width="4" customWidth="1"/>
    <col min="12034" max="12034" width="3.7109375" customWidth="1"/>
    <col min="12035" max="12035" width="4.42578125" customWidth="1"/>
    <col min="12036" max="12036" width="7.5703125" customWidth="1"/>
    <col min="12037" max="12037" width="8.140625" customWidth="1"/>
    <col min="12038" max="12038" width="32.28515625" customWidth="1"/>
    <col min="12039" max="12039" width="12.42578125" customWidth="1"/>
    <col min="12040" max="12041" width="13.140625" customWidth="1"/>
    <col min="12042" max="12042" width="13.7109375" customWidth="1"/>
    <col min="12043" max="12043" width="11.5703125" customWidth="1"/>
    <col min="12044" max="12044" width="10.42578125" customWidth="1"/>
    <col min="12045" max="12045" width="10.140625" customWidth="1"/>
    <col min="12046" max="12046" width="13.5703125" customWidth="1"/>
    <col min="12047" max="12047" width="10.7109375" customWidth="1"/>
    <col min="12049" max="12049" width="13.42578125" customWidth="1"/>
    <col min="12289" max="12289" width="4" customWidth="1"/>
    <col min="12290" max="12290" width="3.7109375" customWidth="1"/>
    <col min="12291" max="12291" width="4.42578125" customWidth="1"/>
    <col min="12292" max="12292" width="7.5703125" customWidth="1"/>
    <col min="12293" max="12293" width="8.140625" customWidth="1"/>
    <col min="12294" max="12294" width="32.28515625" customWidth="1"/>
    <col min="12295" max="12295" width="12.42578125" customWidth="1"/>
    <col min="12296" max="12297" width="13.140625" customWidth="1"/>
    <col min="12298" max="12298" width="13.7109375" customWidth="1"/>
    <col min="12299" max="12299" width="11.5703125" customWidth="1"/>
    <col min="12300" max="12300" width="10.42578125" customWidth="1"/>
    <col min="12301" max="12301" width="10.140625" customWidth="1"/>
    <col min="12302" max="12302" width="13.5703125" customWidth="1"/>
    <col min="12303" max="12303" width="10.7109375" customWidth="1"/>
    <col min="12305" max="12305" width="13.42578125" customWidth="1"/>
    <col min="12545" max="12545" width="4" customWidth="1"/>
    <col min="12546" max="12546" width="3.7109375" customWidth="1"/>
    <col min="12547" max="12547" width="4.42578125" customWidth="1"/>
    <col min="12548" max="12548" width="7.5703125" customWidth="1"/>
    <col min="12549" max="12549" width="8.140625" customWidth="1"/>
    <col min="12550" max="12550" width="32.28515625" customWidth="1"/>
    <col min="12551" max="12551" width="12.42578125" customWidth="1"/>
    <col min="12552" max="12553" width="13.140625" customWidth="1"/>
    <col min="12554" max="12554" width="13.7109375" customWidth="1"/>
    <col min="12555" max="12555" width="11.5703125" customWidth="1"/>
    <col min="12556" max="12556" width="10.42578125" customWidth="1"/>
    <col min="12557" max="12557" width="10.140625" customWidth="1"/>
    <col min="12558" max="12558" width="13.5703125" customWidth="1"/>
    <col min="12559" max="12559" width="10.7109375" customWidth="1"/>
    <col min="12561" max="12561" width="13.42578125" customWidth="1"/>
    <col min="12801" max="12801" width="4" customWidth="1"/>
    <col min="12802" max="12802" width="3.7109375" customWidth="1"/>
    <col min="12803" max="12803" width="4.42578125" customWidth="1"/>
    <col min="12804" max="12804" width="7.5703125" customWidth="1"/>
    <col min="12805" max="12805" width="8.140625" customWidth="1"/>
    <col min="12806" max="12806" width="32.28515625" customWidth="1"/>
    <col min="12807" max="12807" width="12.42578125" customWidth="1"/>
    <col min="12808" max="12809" width="13.140625" customWidth="1"/>
    <col min="12810" max="12810" width="13.7109375" customWidth="1"/>
    <col min="12811" max="12811" width="11.5703125" customWidth="1"/>
    <col min="12812" max="12812" width="10.42578125" customWidth="1"/>
    <col min="12813" max="12813" width="10.140625" customWidth="1"/>
    <col min="12814" max="12814" width="13.5703125" customWidth="1"/>
    <col min="12815" max="12815" width="10.7109375" customWidth="1"/>
    <col min="12817" max="12817" width="13.42578125" customWidth="1"/>
    <col min="13057" max="13057" width="4" customWidth="1"/>
    <col min="13058" max="13058" width="3.7109375" customWidth="1"/>
    <col min="13059" max="13059" width="4.42578125" customWidth="1"/>
    <col min="13060" max="13060" width="7.5703125" customWidth="1"/>
    <col min="13061" max="13061" width="8.140625" customWidth="1"/>
    <col min="13062" max="13062" width="32.28515625" customWidth="1"/>
    <col min="13063" max="13063" width="12.42578125" customWidth="1"/>
    <col min="13064" max="13065" width="13.140625" customWidth="1"/>
    <col min="13066" max="13066" width="13.7109375" customWidth="1"/>
    <col min="13067" max="13067" width="11.5703125" customWidth="1"/>
    <col min="13068" max="13068" width="10.42578125" customWidth="1"/>
    <col min="13069" max="13069" width="10.140625" customWidth="1"/>
    <col min="13070" max="13070" width="13.5703125" customWidth="1"/>
    <col min="13071" max="13071" width="10.7109375" customWidth="1"/>
    <col min="13073" max="13073" width="13.42578125" customWidth="1"/>
    <col min="13313" max="13313" width="4" customWidth="1"/>
    <col min="13314" max="13314" width="3.7109375" customWidth="1"/>
    <col min="13315" max="13315" width="4.42578125" customWidth="1"/>
    <col min="13316" max="13316" width="7.5703125" customWidth="1"/>
    <col min="13317" max="13317" width="8.140625" customWidth="1"/>
    <col min="13318" max="13318" width="32.28515625" customWidth="1"/>
    <col min="13319" max="13319" width="12.42578125" customWidth="1"/>
    <col min="13320" max="13321" width="13.140625" customWidth="1"/>
    <col min="13322" max="13322" width="13.7109375" customWidth="1"/>
    <col min="13323" max="13323" width="11.5703125" customWidth="1"/>
    <col min="13324" max="13324" width="10.42578125" customWidth="1"/>
    <col min="13325" max="13325" width="10.140625" customWidth="1"/>
    <col min="13326" max="13326" width="13.5703125" customWidth="1"/>
    <col min="13327" max="13327" width="10.7109375" customWidth="1"/>
    <col min="13329" max="13329" width="13.42578125" customWidth="1"/>
    <col min="13569" max="13569" width="4" customWidth="1"/>
    <col min="13570" max="13570" width="3.7109375" customWidth="1"/>
    <col min="13571" max="13571" width="4.42578125" customWidth="1"/>
    <col min="13572" max="13572" width="7.5703125" customWidth="1"/>
    <col min="13573" max="13573" width="8.140625" customWidth="1"/>
    <col min="13574" max="13574" width="32.28515625" customWidth="1"/>
    <col min="13575" max="13575" width="12.42578125" customWidth="1"/>
    <col min="13576" max="13577" width="13.140625" customWidth="1"/>
    <col min="13578" max="13578" width="13.7109375" customWidth="1"/>
    <col min="13579" max="13579" width="11.5703125" customWidth="1"/>
    <col min="13580" max="13580" width="10.42578125" customWidth="1"/>
    <col min="13581" max="13581" width="10.140625" customWidth="1"/>
    <col min="13582" max="13582" width="13.5703125" customWidth="1"/>
    <col min="13583" max="13583" width="10.7109375" customWidth="1"/>
    <col min="13585" max="13585" width="13.42578125" customWidth="1"/>
    <col min="13825" max="13825" width="4" customWidth="1"/>
    <col min="13826" max="13826" width="3.7109375" customWidth="1"/>
    <col min="13827" max="13827" width="4.42578125" customWidth="1"/>
    <col min="13828" max="13828" width="7.5703125" customWidth="1"/>
    <col min="13829" max="13829" width="8.140625" customWidth="1"/>
    <col min="13830" max="13830" width="32.28515625" customWidth="1"/>
    <col min="13831" max="13831" width="12.42578125" customWidth="1"/>
    <col min="13832" max="13833" width="13.140625" customWidth="1"/>
    <col min="13834" max="13834" width="13.7109375" customWidth="1"/>
    <col min="13835" max="13835" width="11.5703125" customWidth="1"/>
    <col min="13836" max="13836" width="10.42578125" customWidth="1"/>
    <col min="13837" max="13837" width="10.140625" customWidth="1"/>
    <col min="13838" max="13838" width="13.5703125" customWidth="1"/>
    <col min="13839" max="13839" width="10.7109375" customWidth="1"/>
    <col min="13841" max="13841" width="13.42578125" customWidth="1"/>
    <col min="14081" max="14081" width="4" customWidth="1"/>
    <col min="14082" max="14082" width="3.7109375" customWidth="1"/>
    <col min="14083" max="14083" width="4.42578125" customWidth="1"/>
    <col min="14084" max="14084" width="7.5703125" customWidth="1"/>
    <col min="14085" max="14085" width="8.140625" customWidth="1"/>
    <col min="14086" max="14086" width="32.28515625" customWidth="1"/>
    <col min="14087" max="14087" width="12.42578125" customWidth="1"/>
    <col min="14088" max="14089" width="13.140625" customWidth="1"/>
    <col min="14090" max="14090" width="13.7109375" customWidth="1"/>
    <col min="14091" max="14091" width="11.5703125" customWidth="1"/>
    <col min="14092" max="14092" width="10.42578125" customWidth="1"/>
    <col min="14093" max="14093" width="10.140625" customWidth="1"/>
    <col min="14094" max="14094" width="13.5703125" customWidth="1"/>
    <col min="14095" max="14095" width="10.7109375" customWidth="1"/>
    <col min="14097" max="14097" width="13.42578125" customWidth="1"/>
    <col min="14337" max="14337" width="4" customWidth="1"/>
    <col min="14338" max="14338" width="3.7109375" customWidth="1"/>
    <col min="14339" max="14339" width="4.42578125" customWidth="1"/>
    <col min="14340" max="14340" width="7.5703125" customWidth="1"/>
    <col min="14341" max="14341" width="8.140625" customWidth="1"/>
    <col min="14342" max="14342" width="32.28515625" customWidth="1"/>
    <col min="14343" max="14343" width="12.42578125" customWidth="1"/>
    <col min="14344" max="14345" width="13.140625" customWidth="1"/>
    <col min="14346" max="14346" width="13.7109375" customWidth="1"/>
    <col min="14347" max="14347" width="11.5703125" customWidth="1"/>
    <col min="14348" max="14348" width="10.42578125" customWidth="1"/>
    <col min="14349" max="14349" width="10.140625" customWidth="1"/>
    <col min="14350" max="14350" width="13.5703125" customWidth="1"/>
    <col min="14351" max="14351" width="10.7109375" customWidth="1"/>
    <col min="14353" max="14353" width="13.42578125" customWidth="1"/>
    <col min="14593" max="14593" width="4" customWidth="1"/>
    <col min="14594" max="14594" width="3.7109375" customWidth="1"/>
    <col min="14595" max="14595" width="4.42578125" customWidth="1"/>
    <col min="14596" max="14596" width="7.5703125" customWidth="1"/>
    <col min="14597" max="14597" width="8.140625" customWidth="1"/>
    <col min="14598" max="14598" width="32.28515625" customWidth="1"/>
    <col min="14599" max="14599" width="12.42578125" customWidth="1"/>
    <col min="14600" max="14601" width="13.140625" customWidth="1"/>
    <col min="14602" max="14602" width="13.7109375" customWidth="1"/>
    <col min="14603" max="14603" width="11.5703125" customWidth="1"/>
    <col min="14604" max="14604" width="10.42578125" customWidth="1"/>
    <col min="14605" max="14605" width="10.140625" customWidth="1"/>
    <col min="14606" max="14606" width="13.5703125" customWidth="1"/>
    <col min="14607" max="14607" width="10.7109375" customWidth="1"/>
    <col min="14609" max="14609" width="13.42578125" customWidth="1"/>
    <col min="14849" max="14849" width="4" customWidth="1"/>
    <col min="14850" max="14850" width="3.7109375" customWidth="1"/>
    <col min="14851" max="14851" width="4.42578125" customWidth="1"/>
    <col min="14852" max="14852" width="7.5703125" customWidth="1"/>
    <col min="14853" max="14853" width="8.140625" customWidth="1"/>
    <col min="14854" max="14854" width="32.28515625" customWidth="1"/>
    <col min="14855" max="14855" width="12.42578125" customWidth="1"/>
    <col min="14856" max="14857" width="13.140625" customWidth="1"/>
    <col min="14858" max="14858" width="13.7109375" customWidth="1"/>
    <col min="14859" max="14859" width="11.5703125" customWidth="1"/>
    <col min="14860" max="14860" width="10.42578125" customWidth="1"/>
    <col min="14861" max="14861" width="10.140625" customWidth="1"/>
    <col min="14862" max="14862" width="13.5703125" customWidth="1"/>
    <col min="14863" max="14863" width="10.7109375" customWidth="1"/>
    <col min="14865" max="14865" width="13.42578125" customWidth="1"/>
    <col min="15105" max="15105" width="4" customWidth="1"/>
    <col min="15106" max="15106" width="3.7109375" customWidth="1"/>
    <col min="15107" max="15107" width="4.42578125" customWidth="1"/>
    <col min="15108" max="15108" width="7.5703125" customWidth="1"/>
    <col min="15109" max="15109" width="8.140625" customWidth="1"/>
    <col min="15110" max="15110" width="32.28515625" customWidth="1"/>
    <col min="15111" max="15111" width="12.42578125" customWidth="1"/>
    <col min="15112" max="15113" width="13.140625" customWidth="1"/>
    <col min="15114" max="15114" width="13.7109375" customWidth="1"/>
    <col min="15115" max="15115" width="11.5703125" customWidth="1"/>
    <col min="15116" max="15116" width="10.42578125" customWidth="1"/>
    <col min="15117" max="15117" width="10.140625" customWidth="1"/>
    <col min="15118" max="15118" width="13.5703125" customWidth="1"/>
    <col min="15119" max="15119" width="10.7109375" customWidth="1"/>
    <col min="15121" max="15121" width="13.42578125" customWidth="1"/>
    <col min="15361" max="15361" width="4" customWidth="1"/>
    <col min="15362" max="15362" width="3.7109375" customWidth="1"/>
    <col min="15363" max="15363" width="4.42578125" customWidth="1"/>
    <col min="15364" max="15364" width="7.5703125" customWidth="1"/>
    <col min="15365" max="15365" width="8.140625" customWidth="1"/>
    <col min="15366" max="15366" width="32.28515625" customWidth="1"/>
    <col min="15367" max="15367" width="12.42578125" customWidth="1"/>
    <col min="15368" max="15369" width="13.140625" customWidth="1"/>
    <col min="15370" max="15370" width="13.7109375" customWidth="1"/>
    <col min="15371" max="15371" width="11.5703125" customWidth="1"/>
    <col min="15372" max="15372" width="10.42578125" customWidth="1"/>
    <col min="15373" max="15373" width="10.140625" customWidth="1"/>
    <col min="15374" max="15374" width="13.5703125" customWidth="1"/>
    <col min="15375" max="15375" width="10.7109375" customWidth="1"/>
    <col min="15377" max="15377" width="13.42578125" customWidth="1"/>
    <col min="15617" max="15617" width="4" customWidth="1"/>
    <col min="15618" max="15618" width="3.7109375" customWidth="1"/>
    <col min="15619" max="15619" width="4.42578125" customWidth="1"/>
    <col min="15620" max="15620" width="7.5703125" customWidth="1"/>
    <col min="15621" max="15621" width="8.140625" customWidth="1"/>
    <col min="15622" max="15622" width="32.28515625" customWidth="1"/>
    <col min="15623" max="15623" width="12.42578125" customWidth="1"/>
    <col min="15624" max="15625" width="13.140625" customWidth="1"/>
    <col min="15626" max="15626" width="13.7109375" customWidth="1"/>
    <col min="15627" max="15627" width="11.5703125" customWidth="1"/>
    <col min="15628" max="15628" width="10.42578125" customWidth="1"/>
    <col min="15629" max="15629" width="10.140625" customWidth="1"/>
    <col min="15630" max="15630" width="13.5703125" customWidth="1"/>
    <col min="15631" max="15631" width="10.7109375" customWidth="1"/>
    <col min="15633" max="15633" width="13.42578125" customWidth="1"/>
    <col min="15873" max="15873" width="4" customWidth="1"/>
    <col min="15874" max="15874" width="3.7109375" customWidth="1"/>
    <col min="15875" max="15875" width="4.42578125" customWidth="1"/>
    <col min="15876" max="15876" width="7.5703125" customWidth="1"/>
    <col min="15877" max="15877" width="8.140625" customWidth="1"/>
    <col min="15878" max="15878" width="32.28515625" customWidth="1"/>
    <col min="15879" max="15879" width="12.42578125" customWidth="1"/>
    <col min="15880" max="15881" width="13.140625" customWidth="1"/>
    <col min="15882" max="15882" width="13.7109375" customWidth="1"/>
    <col min="15883" max="15883" width="11.5703125" customWidth="1"/>
    <col min="15884" max="15884" width="10.42578125" customWidth="1"/>
    <col min="15885" max="15885" width="10.140625" customWidth="1"/>
    <col min="15886" max="15886" width="13.5703125" customWidth="1"/>
    <col min="15887" max="15887" width="10.7109375" customWidth="1"/>
    <col min="15889" max="15889" width="13.42578125" customWidth="1"/>
    <col min="16129" max="16129" width="4" customWidth="1"/>
    <col min="16130" max="16130" width="3.7109375" customWidth="1"/>
    <col min="16131" max="16131" width="4.42578125" customWidth="1"/>
    <col min="16132" max="16132" width="7.5703125" customWidth="1"/>
    <col min="16133" max="16133" width="8.140625" customWidth="1"/>
    <col min="16134" max="16134" width="32.28515625" customWidth="1"/>
    <col min="16135" max="16135" width="12.42578125" customWidth="1"/>
    <col min="16136" max="16137" width="13.140625" customWidth="1"/>
    <col min="16138" max="16138" width="13.7109375" customWidth="1"/>
    <col min="16139" max="16139" width="11.5703125" customWidth="1"/>
    <col min="16140" max="16140" width="10.42578125" customWidth="1"/>
    <col min="16141" max="16141" width="10.140625" customWidth="1"/>
    <col min="16142" max="16142" width="13.5703125" customWidth="1"/>
    <col min="16143" max="16143" width="10.7109375" customWidth="1"/>
    <col min="16145" max="16145" width="13.42578125" customWidth="1"/>
  </cols>
  <sheetData>
    <row r="1" spans="1:16" ht="9.75" customHeight="1" thickBot="1" x14ac:dyDescent="0.3">
      <c r="A1" s="485"/>
      <c r="B1" s="485"/>
      <c r="C1" s="485"/>
      <c r="D1" s="485"/>
      <c r="E1" s="485"/>
      <c r="F1" s="486"/>
      <c r="G1" s="486"/>
      <c r="H1" s="486" t="s">
        <v>294</v>
      </c>
      <c r="I1" s="486"/>
      <c r="J1" s="486"/>
      <c r="K1" s="486"/>
      <c r="L1" s="486"/>
      <c r="M1" s="486"/>
      <c r="N1" s="486"/>
      <c r="O1" s="486"/>
    </row>
    <row r="2" spans="1:16" ht="19.5" thickBot="1" x14ac:dyDescent="0.35">
      <c r="A2" s="918" t="s">
        <v>286</v>
      </c>
      <c r="B2" s="919"/>
      <c r="C2" s="919"/>
      <c r="D2" s="919"/>
      <c r="E2" s="919"/>
      <c r="F2" s="919"/>
      <c r="G2" s="487"/>
      <c r="H2" s="487"/>
      <c r="I2" s="487"/>
      <c r="J2" s="487"/>
      <c r="K2" s="487"/>
      <c r="L2" s="399"/>
      <c r="M2" s="399"/>
      <c r="N2" s="486"/>
      <c r="O2" s="486"/>
      <c r="P2" s="8"/>
    </row>
    <row r="3" spans="1:16" ht="38.25" customHeight="1" x14ac:dyDescent="0.25">
      <c r="A3" s="920" t="s">
        <v>0</v>
      </c>
      <c r="B3" s="921"/>
      <c r="C3" s="921"/>
      <c r="D3" s="921"/>
      <c r="E3" s="921"/>
      <c r="F3" s="922"/>
      <c r="G3" s="768" t="s">
        <v>432</v>
      </c>
      <c r="H3" s="768" t="s">
        <v>433</v>
      </c>
      <c r="I3" s="768" t="s">
        <v>434</v>
      </c>
      <c r="J3" s="768" t="s">
        <v>457</v>
      </c>
      <c r="K3" s="794" t="s">
        <v>287</v>
      </c>
      <c r="L3" s="768" t="s">
        <v>378</v>
      </c>
      <c r="M3" s="428" t="s">
        <v>421</v>
      </c>
      <c r="N3" s="486"/>
      <c r="O3" s="486"/>
      <c r="P3" s="8"/>
    </row>
    <row r="4" spans="1:16" ht="29.25" x14ac:dyDescent="0.25">
      <c r="A4" s="795" t="s">
        <v>193</v>
      </c>
      <c r="B4" s="350" t="s">
        <v>219</v>
      </c>
      <c r="C4" s="351" t="s">
        <v>195</v>
      </c>
      <c r="D4" s="351" t="s">
        <v>196</v>
      </c>
      <c r="E4" s="351" t="s">
        <v>263</v>
      </c>
      <c r="F4" s="209" t="s">
        <v>198</v>
      </c>
      <c r="G4" s="796">
        <f>G6+G212+G333+G337+G340</f>
        <v>585354</v>
      </c>
      <c r="H4" s="796">
        <f>H6+H212+H333+H337+H340+H346+H349+H351</f>
        <v>651225</v>
      </c>
      <c r="I4" s="488">
        <f>I6+I212+I333+I337+I340+I346+I349+I351+I353</f>
        <v>669966</v>
      </c>
      <c r="J4" s="488">
        <f>J6+J212+J333+J337+J340+J346+J349+J351+J353</f>
        <v>698844.20700000005</v>
      </c>
      <c r="K4" s="488">
        <f>K6+K212+K333+K337+K340+K346+K349+K351+K353</f>
        <v>744504.14199999999</v>
      </c>
      <c r="L4" s="488">
        <f>L6+L212+L333+L337+L340+L346+L349+L351+L353</f>
        <v>767503.60350000008</v>
      </c>
      <c r="M4" s="488">
        <f>M6+M212+M333+M337+M340+M346+M349+M351+M353</f>
        <v>794895.16250000009</v>
      </c>
      <c r="N4" s="486"/>
      <c r="O4" s="486"/>
      <c r="P4" s="8"/>
    </row>
    <row r="5" spans="1:16" x14ac:dyDescent="0.25">
      <c r="A5" s="797"/>
      <c r="B5" s="798"/>
      <c r="C5" s="799"/>
      <c r="D5" s="800"/>
      <c r="E5" s="800"/>
      <c r="F5" s="801"/>
      <c r="G5" s="802"/>
      <c r="H5" s="802"/>
      <c r="I5" s="803"/>
      <c r="J5" s="803"/>
      <c r="K5" s="803"/>
      <c r="L5" s="803"/>
      <c r="M5" s="804"/>
      <c r="N5" s="486"/>
      <c r="O5" s="486"/>
      <c r="P5" s="8"/>
    </row>
    <row r="6" spans="1:16" ht="15" customHeight="1" x14ac:dyDescent="0.25">
      <c r="A6" s="516"/>
      <c r="B6" s="523">
        <v>1</v>
      </c>
      <c r="C6" s="524"/>
      <c r="D6" s="525"/>
      <c r="E6" s="923" t="s">
        <v>288</v>
      </c>
      <c r="F6" s="924"/>
      <c r="G6" s="528">
        <f>G7+G75+G122</f>
        <v>199160</v>
      </c>
      <c r="H6" s="528">
        <f>H7+H75+H122</f>
        <v>241875</v>
      </c>
      <c r="I6" s="526">
        <v>247895</v>
      </c>
      <c r="J6" s="526">
        <v>247895</v>
      </c>
      <c r="K6" s="526">
        <f>K7+K75+K122</f>
        <v>271568.21000000002</v>
      </c>
      <c r="L6" s="526">
        <f>L7+L75+L122</f>
        <v>279224.27300000004</v>
      </c>
      <c r="M6" s="528">
        <f>M7+M75+M122</f>
        <v>290079.951</v>
      </c>
      <c r="N6" s="486"/>
      <c r="O6" s="486"/>
      <c r="P6" s="8"/>
    </row>
    <row r="7" spans="1:16" x14ac:dyDescent="0.25">
      <c r="A7" s="517"/>
      <c r="B7" s="529"/>
      <c r="C7" s="530"/>
      <c r="D7" s="531"/>
      <c r="E7" s="532" t="s">
        <v>289</v>
      </c>
      <c r="F7" s="533"/>
      <c r="G7" s="535">
        <f>G8+G16+G34+G72</f>
        <v>112744</v>
      </c>
      <c r="H7" s="535">
        <f>H8+H16+H34+H72</f>
        <v>141669</v>
      </c>
      <c r="I7" s="534">
        <f>I8+I16+I34</f>
        <v>136716.359</v>
      </c>
      <c r="J7" s="534">
        <f>J8+J16+J34</f>
        <v>136716.359</v>
      </c>
      <c r="K7" s="534">
        <f>K8+K16+K34+K72</f>
        <v>151080.76150000002</v>
      </c>
      <c r="L7" s="536">
        <f>L8+L16+L34+L72</f>
        <v>155648.31900000002</v>
      </c>
      <c r="M7" s="536">
        <f>M8+M16+M34+M72</f>
        <v>163291.23749999999</v>
      </c>
      <c r="N7" s="486"/>
      <c r="O7" s="486"/>
      <c r="P7" s="8" t="s">
        <v>294</v>
      </c>
    </row>
    <row r="8" spans="1:16" x14ac:dyDescent="0.25">
      <c r="A8" s="518"/>
      <c r="B8" s="537"/>
      <c r="C8" s="538"/>
      <c r="D8" s="539" t="s">
        <v>290</v>
      </c>
      <c r="E8" s="540">
        <v>610</v>
      </c>
      <c r="F8" s="541" t="s">
        <v>291</v>
      </c>
      <c r="G8" s="542">
        <f>G9+G11</f>
        <v>69735</v>
      </c>
      <c r="H8" s="542">
        <f>H9+H10+H11+H14+H15</f>
        <v>85908</v>
      </c>
      <c r="I8" s="542">
        <f>I9+I11</f>
        <v>86962</v>
      </c>
      <c r="J8" s="542">
        <f>J9+J11</f>
        <v>86962</v>
      </c>
      <c r="K8" s="542">
        <f>K9+K11+K14+K15+K10</f>
        <v>96977</v>
      </c>
      <c r="L8" s="542">
        <f>L9+L11+L15</f>
        <v>100362</v>
      </c>
      <c r="M8" s="541">
        <f>M9+M11+M14+M15</f>
        <v>106025</v>
      </c>
      <c r="N8" s="486"/>
      <c r="O8" s="486"/>
      <c r="P8" s="8"/>
    </row>
    <row r="9" spans="1:16" ht="27.75" customHeight="1" x14ac:dyDescent="0.25">
      <c r="A9" s="518"/>
      <c r="B9" s="537"/>
      <c r="C9" s="538"/>
      <c r="D9" s="539"/>
      <c r="E9" s="540">
        <v>611</v>
      </c>
      <c r="F9" s="543" t="s">
        <v>292</v>
      </c>
      <c r="G9" s="542">
        <v>61658</v>
      </c>
      <c r="H9" s="542">
        <v>73702</v>
      </c>
      <c r="I9" s="542">
        <v>76462</v>
      </c>
      <c r="J9" s="542">
        <v>76462</v>
      </c>
      <c r="K9" s="542">
        <v>84639</v>
      </c>
      <c r="L9" s="541">
        <v>89717</v>
      </c>
      <c r="M9" s="541">
        <v>95100</v>
      </c>
      <c r="N9" s="486"/>
      <c r="O9" s="486" t="s">
        <v>294</v>
      </c>
      <c r="P9" s="8"/>
    </row>
    <row r="10" spans="1:16" ht="27.75" customHeight="1" x14ac:dyDescent="0.25">
      <c r="A10" s="518"/>
      <c r="B10" s="537"/>
      <c r="C10" s="538"/>
      <c r="D10" s="539"/>
      <c r="E10" s="805">
        <v>611</v>
      </c>
      <c r="F10" s="806" t="s">
        <v>292</v>
      </c>
      <c r="G10" s="807">
        <v>0</v>
      </c>
      <c r="H10" s="552">
        <v>309</v>
      </c>
      <c r="I10" s="807">
        <v>0</v>
      </c>
      <c r="J10" s="807">
        <v>0</v>
      </c>
      <c r="K10" s="807">
        <v>0</v>
      </c>
      <c r="L10" s="807">
        <v>0</v>
      </c>
      <c r="M10" s="808">
        <v>0</v>
      </c>
      <c r="N10" s="486"/>
      <c r="O10" s="486"/>
      <c r="P10" s="8"/>
    </row>
    <row r="11" spans="1:16" x14ac:dyDescent="0.25">
      <c r="A11" s="518"/>
      <c r="B11" s="537"/>
      <c r="C11" s="538"/>
      <c r="D11" s="539"/>
      <c r="E11" s="540">
        <v>612</v>
      </c>
      <c r="F11" s="541" t="s">
        <v>5</v>
      </c>
      <c r="G11" s="542">
        <f>G12+G13+G14+G15</f>
        <v>8077</v>
      </c>
      <c r="H11" s="542">
        <f t="shared" ref="H11:M11" si="0">H12+H13</f>
        <v>9427</v>
      </c>
      <c r="I11" s="542">
        <f t="shared" si="0"/>
        <v>10500</v>
      </c>
      <c r="J11" s="542">
        <f t="shared" si="0"/>
        <v>10500</v>
      </c>
      <c r="K11" s="542">
        <f t="shared" si="0"/>
        <v>10505</v>
      </c>
      <c r="L11" s="542">
        <f t="shared" si="0"/>
        <v>10645</v>
      </c>
      <c r="M11" s="541">
        <f t="shared" si="0"/>
        <v>10925</v>
      </c>
      <c r="N11" s="486"/>
      <c r="O11" s="486"/>
      <c r="P11" s="8"/>
    </row>
    <row r="12" spans="1:16" x14ac:dyDescent="0.25">
      <c r="A12" s="518"/>
      <c r="B12" s="537"/>
      <c r="C12" s="538"/>
      <c r="D12" s="539"/>
      <c r="E12" s="544">
        <v>612001</v>
      </c>
      <c r="F12" s="76" t="s">
        <v>293</v>
      </c>
      <c r="G12" s="76">
        <v>4244</v>
      </c>
      <c r="H12" s="76">
        <v>5264</v>
      </c>
      <c r="I12" s="545">
        <v>7000</v>
      </c>
      <c r="J12" s="545">
        <v>7000</v>
      </c>
      <c r="K12" s="545">
        <v>6910</v>
      </c>
      <c r="L12" s="76">
        <v>7050</v>
      </c>
      <c r="M12" s="76">
        <v>7330</v>
      </c>
      <c r="N12" s="486"/>
      <c r="O12" s="486"/>
      <c r="P12" s="8"/>
    </row>
    <row r="13" spans="1:16" x14ac:dyDescent="0.25">
      <c r="A13" s="518"/>
      <c r="B13" s="537"/>
      <c r="C13" s="538"/>
      <c r="D13" s="539" t="s">
        <v>294</v>
      </c>
      <c r="E13" s="544">
        <v>612002</v>
      </c>
      <c r="F13" s="76" t="s">
        <v>295</v>
      </c>
      <c r="G13" s="76">
        <v>2993</v>
      </c>
      <c r="H13" s="76">
        <v>4163</v>
      </c>
      <c r="I13" s="545">
        <v>3500</v>
      </c>
      <c r="J13" s="545">
        <v>3500</v>
      </c>
      <c r="K13" s="545">
        <v>3595</v>
      </c>
      <c r="L13" s="76">
        <v>3595</v>
      </c>
      <c r="M13" s="76">
        <v>3595</v>
      </c>
      <c r="N13" s="486"/>
      <c r="O13" s="486"/>
      <c r="P13" s="8"/>
    </row>
    <row r="14" spans="1:16" x14ac:dyDescent="0.25">
      <c r="A14" s="518"/>
      <c r="B14" s="537"/>
      <c r="C14" s="538"/>
      <c r="D14" s="539"/>
      <c r="E14" s="544">
        <v>614</v>
      </c>
      <c r="F14" s="76" t="s">
        <v>6</v>
      </c>
      <c r="G14" s="76">
        <v>840</v>
      </c>
      <c r="H14" s="76">
        <v>2044</v>
      </c>
      <c r="I14" s="545">
        <v>0</v>
      </c>
      <c r="J14" s="545">
        <v>0</v>
      </c>
      <c r="K14" s="545">
        <v>1833</v>
      </c>
      <c r="L14" s="76">
        <v>0</v>
      </c>
      <c r="M14" s="76">
        <v>0</v>
      </c>
      <c r="N14" s="486"/>
      <c r="O14" s="486"/>
      <c r="P14" s="8"/>
    </row>
    <row r="15" spans="1:16" x14ac:dyDescent="0.25">
      <c r="A15" s="518"/>
      <c r="B15" s="537"/>
      <c r="C15" s="538"/>
      <c r="D15" s="539"/>
      <c r="E15" s="550">
        <v>614</v>
      </c>
      <c r="F15" s="551" t="s">
        <v>6</v>
      </c>
      <c r="G15" s="551">
        <v>0</v>
      </c>
      <c r="H15" s="551">
        <v>426</v>
      </c>
      <c r="I15" s="552">
        <v>0</v>
      </c>
      <c r="J15" s="552">
        <v>0</v>
      </c>
      <c r="K15" s="552">
        <v>0</v>
      </c>
      <c r="L15" s="551">
        <v>0</v>
      </c>
      <c r="M15" s="551">
        <v>0</v>
      </c>
      <c r="N15" s="486"/>
      <c r="O15" s="486"/>
      <c r="P15" s="8"/>
    </row>
    <row r="16" spans="1:16" x14ac:dyDescent="0.25">
      <c r="A16" s="518"/>
      <c r="B16" s="537"/>
      <c r="C16" s="538"/>
      <c r="D16" s="539" t="s">
        <v>290</v>
      </c>
      <c r="E16" s="540">
        <v>620</v>
      </c>
      <c r="F16" s="541" t="s">
        <v>296</v>
      </c>
      <c r="G16" s="541">
        <f>G17+G19+G21</f>
        <v>24451</v>
      </c>
      <c r="H16" s="541">
        <f>H17+H18+H19+H20+H21</f>
        <v>30068</v>
      </c>
      <c r="I16" s="542">
        <f>I17+I21</f>
        <v>30393.359</v>
      </c>
      <c r="J16" s="542">
        <f>J17+J21</f>
        <v>30393.359</v>
      </c>
      <c r="K16" s="542">
        <f>K17+K19+K21</f>
        <v>33893.761500000008</v>
      </c>
      <c r="L16" s="542">
        <f>L17+L18+L19+L20+L21</f>
        <v>35076.319000000003</v>
      </c>
      <c r="M16" s="541">
        <f>M17+M18+M19+M20+M21</f>
        <v>37056.237500000003</v>
      </c>
      <c r="N16" s="486"/>
      <c r="O16" s="486"/>
      <c r="P16" s="8"/>
    </row>
    <row r="17" spans="1:16" x14ac:dyDescent="0.25">
      <c r="A17" s="518"/>
      <c r="B17" s="537"/>
      <c r="C17" s="538"/>
      <c r="D17" s="539"/>
      <c r="E17" s="540">
        <v>621</v>
      </c>
      <c r="F17" s="541" t="s">
        <v>297</v>
      </c>
      <c r="G17" s="542">
        <v>6726</v>
      </c>
      <c r="H17" s="542">
        <v>8153</v>
      </c>
      <c r="I17" s="542">
        <f>I8*10%</f>
        <v>8696.2000000000007</v>
      </c>
      <c r="J17" s="542">
        <f>J8*10%</f>
        <v>8696.2000000000007</v>
      </c>
      <c r="K17" s="542">
        <v>8990</v>
      </c>
      <c r="L17" s="542">
        <v>9032</v>
      </c>
      <c r="M17" s="541">
        <v>9543</v>
      </c>
      <c r="N17" s="486"/>
      <c r="O17" s="486"/>
      <c r="P17" s="8"/>
    </row>
    <row r="18" spans="1:16" x14ac:dyDescent="0.25">
      <c r="A18" s="518"/>
      <c r="B18" s="537"/>
      <c r="C18" s="538"/>
      <c r="D18" s="539"/>
      <c r="E18" s="550">
        <v>621</v>
      </c>
      <c r="F18" s="551" t="s">
        <v>297</v>
      </c>
      <c r="G18" s="785">
        <v>0</v>
      </c>
      <c r="H18" s="785">
        <v>19</v>
      </c>
      <c r="I18" s="785">
        <v>0</v>
      </c>
      <c r="J18" s="785">
        <v>0</v>
      </c>
      <c r="K18" s="785">
        <v>0</v>
      </c>
      <c r="L18" s="785">
        <v>0</v>
      </c>
      <c r="M18" s="786"/>
      <c r="N18" s="486"/>
      <c r="O18" s="486"/>
      <c r="P18" s="8"/>
    </row>
    <row r="19" spans="1:16" x14ac:dyDescent="0.25">
      <c r="A19" s="518"/>
      <c r="B19" s="537"/>
      <c r="C19" s="538"/>
      <c r="D19" s="539"/>
      <c r="E19" s="540">
        <v>623</v>
      </c>
      <c r="F19" s="541" t="s">
        <v>298</v>
      </c>
      <c r="G19" s="542">
        <v>270</v>
      </c>
      <c r="H19" s="542">
        <v>407</v>
      </c>
      <c r="I19" s="542">
        <v>0</v>
      </c>
      <c r="J19" s="542">
        <v>0</v>
      </c>
      <c r="K19" s="542">
        <v>708</v>
      </c>
      <c r="L19" s="542">
        <v>1004</v>
      </c>
      <c r="M19" s="541">
        <v>1060</v>
      </c>
      <c r="N19" s="486"/>
      <c r="O19" s="486"/>
      <c r="P19" s="8"/>
    </row>
    <row r="20" spans="1:16" x14ac:dyDescent="0.25">
      <c r="A20" s="518"/>
      <c r="B20" s="537"/>
      <c r="C20" s="538"/>
      <c r="D20" s="539"/>
      <c r="E20" s="550">
        <v>623</v>
      </c>
      <c r="F20" s="551" t="s">
        <v>298</v>
      </c>
      <c r="G20" s="785">
        <v>0</v>
      </c>
      <c r="H20" s="785">
        <v>24</v>
      </c>
      <c r="I20" s="785">
        <v>0</v>
      </c>
      <c r="J20" s="785">
        <v>0</v>
      </c>
      <c r="K20" s="785">
        <v>0</v>
      </c>
      <c r="L20" s="785">
        <v>0</v>
      </c>
      <c r="M20" s="786"/>
      <c r="N20" s="486"/>
      <c r="O20" s="486"/>
      <c r="P20" s="8"/>
    </row>
    <row r="21" spans="1:16" x14ac:dyDescent="0.25">
      <c r="A21" s="518"/>
      <c r="B21" s="537"/>
      <c r="C21" s="538"/>
      <c r="D21" s="539"/>
      <c r="E21" s="540">
        <v>625</v>
      </c>
      <c r="F21" s="541" t="s">
        <v>299</v>
      </c>
      <c r="G21" s="542">
        <f>G22+G24+G26+G28+G30+G32</f>
        <v>17455</v>
      </c>
      <c r="H21" s="542">
        <f>H22+H23+H24+H25+H26+H27+H28+H29+H30+H31+H32+H33</f>
        <v>21465</v>
      </c>
      <c r="I21" s="542">
        <f>I22+I24+I26+I28+I30+I32</f>
        <v>21697.159</v>
      </c>
      <c r="J21" s="542">
        <f>J22+J24+J26+J28+J30+J32</f>
        <v>21697.159</v>
      </c>
      <c r="K21" s="542">
        <f>K22+K23+K24+K25+K26+K27+K28+K29+K30+K31+K32+K33</f>
        <v>24195.761500000004</v>
      </c>
      <c r="L21" s="542">
        <f>L22+L24+L23+L25+L26+L27+L28+L29+L30+L31+L32+L33</f>
        <v>25040.319</v>
      </c>
      <c r="M21" s="541">
        <f>M22+M23+M24+M25+M26+M27+M28+M29+M30+M31+M32+M33</f>
        <v>26453.237500000003</v>
      </c>
      <c r="N21" s="486"/>
      <c r="O21" s="486"/>
      <c r="P21" s="8"/>
    </row>
    <row r="22" spans="1:16" x14ac:dyDescent="0.25">
      <c r="A22" s="518"/>
      <c r="B22" s="537"/>
      <c r="C22" s="538"/>
      <c r="D22" s="539"/>
      <c r="E22" s="544">
        <v>625001</v>
      </c>
      <c r="F22" s="76" t="s">
        <v>12</v>
      </c>
      <c r="G22" s="545">
        <v>979</v>
      </c>
      <c r="H22" s="545">
        <v>1198</v>
      </c>
      <c r="I22" s="545">
        <f>I8*1.4%</f>
        <v>1217.4679999999998</v>
      </c>
      <c r="J22" s="545">
        <f>J8*1.4%</f>
        <v>1217.4679999999998</v>
      </c>
      <c r="K22" s="545">
        <f>K8*1.4%</f>
        <v>1357.6779999999999</v>
      </c>
      <c r="L22" s="545">
        <f>L8*1.4%</f>
        <v>1405.0679999999998</v>
      </c>
      <c r="M22" s="76">
        <f>M8*1.4%</f>
        <v>1484.35</v>
      </c>
      <c r="N22" s="486"/>
      <c r="O22" s="486"/>
      <c r="P22" s="8"/>
    </row>
    <row r="23" spans="1:16" x14ac:dyDescent="0.25">
      <c r="A23" s="518"/>
      <c r="B23" s="537"/>
      <c r="C23" s="538"/>
      <c r="D23" s="539"/>
      <c r="E23" s="550">
        <v>625001</v>
      </c>
      <c r="F23" s="551" t="s">
        <v>12</v>
      </c>
      <c r="G23" s="552">
        <v>0</v>
      </c>
      <c r="H23" s="552">
        <v>6</v>
      </c>
      <c r="I23" s="552">
        <v>0</v>
      </c>
      <c r="J23" s="552">
        <v>0</v>
      </c>
      <c r="K23" s="552">
        <v>0</v>
      </c>
      <c r="L23" s="552">
        <v>0</v>
      </c>
      <c r="M23" s="551">
        <v>0</v>
      </c>
      <c r="N23" s="486"/>
      <c r="O23" s="486"/>
      <c r="P23" s="8"/>
    </row>
    <row r="24" spans="1:16" x14ac:dyDescent="0.25">
      <c r="A24" s="518"/>
      <c r="B24" s="537"/>
      <c r="C24" s="538"/>
      <c r="D24" s="539"/>
      <c r="E24" s="544">
        <v>625002</v>
      </c>
      <c r="F24" s="76" t="s">
        <v>14</v>
      </c>
      <c r="G24" s="545">
        <v>9795</v>
      </c>
      <c r="H24" s="545">
        <v>11984</v>
      </c>
      <c r="I24" s="545">
        <f>I8*14%</f>
        <v>12174.68</v>
      </c>
      <c r="J24" s="545">
        <f>J8*14%</f>
        <v>12174.68</v>
      </c>
      <c r="K24" s="545">
        <f>K8*14%</f>
        <v>13576.78</v>
      </c>
      <c r="L24" s="545">
        <f>L8*14%</f>
        <v>14050.680000000002</v>
      </c>
      <c r="M24" s="76">
        <f>M8*14%</f>
        <v>14843.500000000002</v>
      </c>
      <c r="N24" s="486"/>
      <c r="O24" s="486"/>
      <c r="P24" s="8"/>
    </row>
    <row r="25" spans="1:16" x14ac:dyDescent="0.25">
      <c r="A25" s="518"/>
      <c r="B25" s="537"/>
      <c r="C25" s="538"/>
      <c r="D25" s="539"/>
      <c r="E25" s="550">
        <v>625002</v>
      </c>
      <c r="F25" s="551" t="s">
        <v>14</v>
      </c>
      <c r="G25" s="552">
        <v>0</v>
      </c>
      <c r="H25" s="552">
        <v>61</v>
      </c>
      <c r="I25" s="552">
        <v>0</v>
      </c>
      <c r="J25" s="552">
        <v>0</v>
      </c>
      <c r="K25" s="552">
        <v>0</v>
      </c>
      <c r="L25" s="552">
        <v>0</v>
      </c>
      <c r="M25" s="551">
        <v>0</v>
      </c>
      <c r="N25" s="486"/>
      <c r="O25" s="486"/>
      <c r="P25" s="8"/>
    </row>
    <row r="26" spans="1:16" x14ac:dyDescent="0.25">
      <c r="A26" s="518"/>
      <c r="B26" s="537"/>
      <c r="C26" s="538"/>
      <c r="D26" s="539"/>
      <c r="E26" s="544">
        <v>625003</v>
      </c>
      <c r="F26" s="76" t="s">
        <v>15</v>
      </c>
      <c r="G26" s="545">
        <v>559</v>
      </c>
      <c r="H26" s="545">
        <v>685</v>
      </c>
      <c r="I26" s="545">
        <f>I8*0.8%</f>
        <v>695.69600000000003</v>
      </c>
      <c r="J26" s="545">
        <f>J8*0.8%</f>
        <v>695.69600000000003</v>
      </c>
      <c r="K26" s="545">
        <f>K8*0.8%</f>
        <v>775.81600000000003</v>
      </c>
      <c r="L26" s="545">
        <f>L8*0.8%</f>
        <v>802.89600000000007</v>
      </c>
      <c r="M26" s="76">
        <f>M8*0.8%</f>
        <v>848.2</v>
      </c>
      <c r="N26" s="486"/>
      <c r="O26" s="486"/>
      <c r="P26" s="8"/>
    </row>
    <row r="27" spans="1:16" x14ac:dyDescent="0.25">
      <c r="A27" s="518"/>
      <c r="B27" s="537"/>
      <c r="C27" s="538"/>
      <c r="D27" s="539"/>
      <c r="E27" s="550">
        <v>625003</v>
      </c>
      <c r="F27" s="551" t="s">
        <v>15</v>
      </c>
      <c r="G27" s="552">
        <v>0</v>
      </c>
      <c r="H27" s="552">
        <v>3</v>
      </c>
      <c r="I27" s="552">
        <v>0</v>
      </c>
      <c r="J27" s="552">
        <v>0</v>
      </c>
      <c r="K27" s="552">
        <v>0</v>
      </c>
      <c r="L27" s="552">
        <v>0</v>
      </c>
      <c r="M27" s="551">
        <v>0</v>
      </c>
      <c r="N27" s="486"/>
      <c r="O27" s="486"/>
      <c r="P27" s="8"/>
    </row>
    <row r="28" spans="1:16" x14ac:dyDescent="0.25">
      <c r="A28" s="518"/>
      <c r="B28" s="537"/>
      <c r="C28" s="538"/>
      <c r="D28" s="539"/>
      <c r="E28" s="544">
        <v>625004</v>
      </c>
      <c r="F28" s="76" t="s">
        <v>16</v>
      </c>
      <c r="G28" s="545">
        <v>2099</v>
      </c>
      <c r="H28" s="545">
        <v>2568</v>
      </c>
      <c r="I28" s="545">
        <v>2609</v>
      </c>
      <c r="J28" s="545">
        <v>2609</v>
      </c>
      <c r="K28" s="545">
        <f>K8*3%</f>
        <v>2909.31</v>
      </c>
      <c r="L28" s="545">
        <f>L8*3%</f>
        <v>3010.8599999999997</v>
      </c>
      <c r="M28" s="76">
        <f>M8*3%</f>
        <v>3180.75</v>
      </c>
      <c r="N28" s="486"/>
      <c r="O28" s="486"/>
      <c r="P28" s="8"/>
    </row>
    <row r="29" spans="1:16" x14ac:dyDescent="0.25">
      <c r="A29" s="518"/>
      <c r="B29" s="537"/>
      <c r="C29" s="538"/>
      <c r="D29" s="539"/>
      <c r="E29" s="550">
        <v>625004</v>
      </c>
      <c r="F29" s="551" t="s">
        <v>16</v>
      </c>
      <c r="G29" s="552">
        <v>0</v>
      </c>
      <c r="H29" s="552">
        <v>13</v>
      </c>
      <c r="I29" s="552">
        <v>0</v>
      </c>
      <c r="J29" s="552">
        <v>0</v>
      </c>
      <c r="K29" s="552">
        <v>0</v>
      </c>
      <c r="L29" s="552">
        <v>0</v>
      </c>
      <c r="M29" s="551">
        <v>0</v>
      </c>
      <c r="N29" s="486"/>
      <c r="O29" s="486"/>
      <c r="P29" s="8"/>
    </row>
    <row r="30" spans="1:16" x14ac:dyDescent="0.25">
      <c r="A30" s="518"/>
      <c r="B30" s="537"/>
      <c r="C30" s="538"/>
      <c r="D30" s="539"/>
      <c r="E30" s="544">
        <v>625005</v>
      </c>
      <c r="F30" s="76" t="s">
        <v>300</v>
      </c>
      <c r="G30" s="545">
        <v>783</v>
      </c>
      <c r="H30" s="545">
        <v>856</v>
      </c>
      <c r="I30" s="545">
        <f>I8*1%</f>
        <v>869.62</v>
      </c>
      <c r="J30" s="545">
        <f>J8*1%</f>
        <v>869.62</v>
      </c>
      <c r="K30" s="545">
        <f>K8*1%</f>
        <v>969.77</v>
      </c>
      <c r="L30" s="545">
        <f>L8*1%</f>
        <v>1003.62</v>
      </c>
      <c r="M30" s="76">
        <f>M8*1%</f>
        <v>1060.25</v>
      </c>
      <c r="N30" s="486"/>
      <c r="O30" s="486"/>
      <c r="P30" s="8"/>
    </row>
    <row r="31" spans="1:16" x14ac:dyDescent="0.25">
      <c r="A31" s="518"/>
      <c r="B31" s="537"/>
      <c r="C31" s="538"/>
      <c r="D31" s="539"/>
      <c r="E31" s="550">
        <v>625005</v>
      </c>
      <c r="F31" s="551" t="s">
        <v>300</v>
      </c>
      <c r="G31" s="552">
        <v>0</v>
      </c>
      <c r="H31" s="552">
        <v>4</v>
      </c>
      <c r="I31" s="552">
        <v>0</v>
      </c>
      <c r="J31" s="552">
        <v>0</v>
      </c>
      <c r="K31" s="552">
        <v>0</v>
      </c>
      <c r="L31" s="552">
        <v>0</v>
      </c>
      <c r="M31" s="551">
        <v>0</v>
      </c>
      <c r="N31" s="486"/>
      <c r="O31" s="486"/>
      <c r="P31" s="8"/>
    </row>
    <row r="32" spans="1:16" x14ac:dyDescent="0.25">
      <c r="A32" s="518"/>
      <c r="B32" s="537"/>
      <c r="C32" s="538"/>
      <c r="D32" s="539"/>
      <c r="E32" s="544">
        <v>625007</v>
      </c>
      <c r="F32" s="76" t="s">
        <v>301</v>
      </c>
      <c r="G32" s="545">
        <v>3240</v>
      </c>
      <c r="H32" s="545">
        <v>4066</v>
      </c>
      <c r="I32" s="545">
        <f>I8*4.75%</f>
        <v>4130.6949999999997</v>
      </c>
      <c r="J32" s="545">
        <f>J8*4.75%</f>
        <v>4130.6949999999997</v>
      </c>
      <c r="K32" s="545">
        <f>K8*4.75%</f>
        <v>4606.4075000000003</v>
      </c>
      <c r="L32" s="545">
        <f>L8*4.75%</f>
        <v>4767.1949999999997</v>
      </c>
      <c r="M32" s="76">
        <f>M8*4.75%</f>
        <v>5036.1875</v>
      </c>
      <c r="N32" s="486"/>
      <c r="O32" s="486"/>
      <c r="P32" s="8"/>
    </row>
    <row r="33" spans="1:17" x14ac:dyDescent="0.25">
      <c r="A33" s="518"/>
      <c r="B33" s="537"/>
      <c r="C33" s="538"/>
      <c r="D33" s="539"/>
      <c r="E33" s="550">
        <v>625007</v>
      </c>
      <c r="F33" s="551" t="s">
        <v>301</v>
      </c>
      <c r="G33" s="552">
        <v>0</v>
      </c>
      <c r="H33" s="552">
        <v>21</v>
      </c>
      <c r="I33" s="552">
        <v>0</v>
      </c>
      <c r="J33" s="552">
        <v>0</v>
      </c>
      <c r="K33" s="552">
        <v>0</v>
      </c>
      <c r="L33" s="552">
        <v>0</v>
      </c>
      <c r="M33" s="551">
        <v>0</v>
      </c>
      <c r="N33" s="486"/>
      <c r="O33" s="486"/>
      <c r="P33" s="8"/>
    </row>
    <row r="34" spans="1:17" x14ac:dyDescent="0.25">
      <c r="A34" s="518"/>
      <c r="B34" s="537"/>
      <c r="C34" s="538"/>
      <c r="D34" s="539" t="s">
        <v>290</v>
      </c>
      <c r="E34" s="540">
        <v>630</v>
      </c>
      <c r="F34" s="541" t="s">
        <v>19</v>
      </c>
      <c r="G34" s="542">
        <f>G37+G46+G58+G62</f>
        <v>18340</v>
      </c>
      <c r="H34" s="542">
        <f>H37+H35+H46+H58+H62</f>
        <v>25386</v>
      </c>
      <c r="I34" s="542">
        <f>I37+I46+I58+I62</f>
        <v>19361</v>
      </c>
      <c r="J34" s="542">
        <f>J37+J46+J58+J62</f>
        <v>19361</v>
      </c>
      <c r="K34" s="542">
        <f>K35+K37+K46+K58+K62</f>
        <v>20210</v>
      </c>
      <c r="L34" s="542">
        <f>L35+L37+L46+L58+L62</f>
        <v>20210</v>
      </c>
      <c r="M34" s="541">
        <f>M35+M37+M46+M58+M62</f>
        <v>20210</v>
      </c>
      <c r="N34" s="298"/>
      <c r="O34" s="486"/>
      <c r="P34" s="8"/>
    </row>
    <row r="35" spans="1:17" x14ac:dyDescent="0.25">
      <c r="A35" s="518"/>
      <c r="B35" s="537"/>
      <c r="C35" s="538"/>
      <c r="D35" s="539"/>
      <c r="E35" s="540">
        <v>631</v>
      </c>
      <c r="F35" s="541" t="s">
        <v>21</v>
      </c>
      <c r="G35" s="542">
        <v>0</v>
      </c>
      <c r="H35" s="542">
        <f>H36</f>
        <v>4</v>
      </c>
      <c r="I35" s="542">
        <v>0</v>
      </c>
      <c r="J35" s="542">
        <v>0</v>
      </c>
      <c r="K35" s="542">
        <f>K36</f>
        <v>100</v>
      </c>
      <c r="L35" s="542">
        <f>L36</f>
        <v>100</v>
      </c>
      <c r="M35" s="541">
        <f>M36</f>
        <v>100</v>
      </c>
      <c r="N35" s="298"/>
      <c r="O35" s="486"/>
      <c r="P35" s="8"/>
    </row>
    <row r="36" spans="1:17" x14ac:dyDescent="0.25">
      <c r="A36" s="518"/>
      <c r="B36" s="537"/>
      <c r="C36" s="538"/>
      <c r="D36" s="539"/>
      <c r="E36" s="544">
        <v>631001</v>
      </c>
      <c r="F36" s="76" t="s">
        <v>23</v>
      </c>
      <c r="G36" s="545">
        <v>0</v>
      </c>
      <c r="H36" s="545">
        <v>4</v>
      </c>
      <c r="I36" s="545">
        <v>0</v>
      </c>
      <c r="J36" s="545">
        <v>0</v>
      </c>
      <c r="K36" s="545">
        <v>100</v>
      </c>
      <c r="L36" s="545">
        <v>100</v>
      </c>
      <c r="M36" s="76">
        <v>100</v>
      </c>
      <c r="N36" s="298"/>
      <c r="O36" s="486"/>
      <c r="P36" s="8"/>
    </row>
    <row r="37" spans="1:17" x14ac:dyDescent="0.25">
      <c r="A37" s="518"/>
      <c r="B37" s="537"/>
      <c r="C37" s="538"/>
      <c r="D37" s="539" t="s">
        <v>290</v>
      </c>
      <c r="E37" s="540">
        <v>632</v>
      </c>
      <c r="F37" s="541" t="s">
        <v>302</v>
      </c>
      <c r="G37" s="541">
        <f>G38+G39+G40+G41+G42+G43+G44</f>
        <v>4262</v>
      </c>
      <c r="H37" s="541">
        <f>H38+H39+H40+H41+H42+H43+H44</f>
        <v>3413</v>
      </c>
      <c r="I37" s="542">
        <f>I38+I39+I40+I41+I42+I43+I44</f>
        <v>5121</v>
      </c>
      <c r="J37" s="542">
        <f>J38+J39+J40+J41+J42+J43+J44</f>
        <v>5121</v>
      </c>
      <c r="K37" s="542">
        <f>K38+K39+K40+K41+K42+K43+K44+K45</f>
        <v>5800</v>
      </c>
      <c r="L37" s="542">
        <f>L38+L39+L40+L41+L42+L43+L44+L45</f>
        <v>5800</v>
      </c>
      <c r="M37" s="541">
        <f>M38+M39+M40+M41+M42+M43+M44+M45</f>
        <v>5800</v>
      </c>
      <c r="N37" s="298"/>
      <c r="O37" s="486"/>
      <c r="P37" s="8"/>
    </row>
    <row r="38" spans="1:17" x14ac:dyDescent="0.25">
      <c r="A38" s="518"/>
      <c r="B38" s="537"/>
      <c r="C38" s="538"/>
      <c r="D38" s="539"/>
      <c r="E38" s="544">
        <v>632001</v>
      </c>
      <c r="F38" s="76" t="s">
        <v>25</v>
      </c>
      <c r="G38" s="76">
        <v>3243</v>
      </c>
      <c r="H38" s="76">
        <v>3034</v>
      </c>
      <c r="I38" s="545">
        <v>1000</v>
      </c>
      <c r="J38" s="545">
        <v>1000</v>
      </c>
      <c r="K38" s="545">
        <v>3000</v>
      </c>
      <c r="L38" s="545">
        <v>3000</v>
      </c>
      <c r="M38" s="76">
        <v>3000</v>
      </c>
      <c r="N38" s="486"/>
      <c r="O38" s="486"/>
      <c r="P38" s="8"/>
    </row>
    <row r="39" spans="1:17" ht="26.25" x14ac:dyDescent="0.25">
      <c r="A39" s="518"/>
      <c r="B39" s="537"/>
      <c r="C39" s="538"/>
      <c r="D39" s="539"/>
      <c r="E39" s="546">
        <v>632001</v>
      </c>
      <c r="F39" s="547" t="s">
        <v>303</v>
      </c>
      <c r="G39" s="547">
        <v>0</v>
      </c>
      <c r="H39" s="547">
        <v>0</v>
      </c>
      <c r="I39" s="548">
        <v>1500</v>
      </c>
      <c r="J39" s="548">
        <v>1500</v>
      </c>
      <c r="K39" s="548">
        <v>1500</v>
      </c>
      <c r="L39" s="548">
        <v>1500</v>
      </c>
      <c r="M39" s="547">
        <v>1500</v>
      </c>
      <c r="N39" s="809" t="s">
        <v>435</v>
      </c>
      <c r="O39" s="809" t="s">
        <v>304</v>
      </c>
      <c r="P39" s="8"/>
    </row>
    <row r="40" spans="1:17" x14ac:dyDescent="0.25">
      <c r="A40" s="518"/>
      <c r="B40" s="537"/>
      <c r="C40" s="538"/>
      <c r="D40" s="539"/>
      <c r="E40" s="544">
        <v>632002</v>
      </c>
      <c r="F40" s="76" t="s">
        <v>26</v>
      </c>
      <c r="G40" s="76">
        <v>608</v>
      </c>
      <c r="H40" s="76">
        <v>0</v>
      </c>
      <c r="I40" s="545">
        <v>700</v>
      </c>
      <c r="J40" s="545">
        <v>700</v>
      </c>
      <c r="K40" s="545">
        <v>0</v>
      </c>
      <c r="L40" s="545">
        <v>0</v>
      </c>
      <c r="M40" s="76">
        <v>0</v>
      </c>
      <c r="N40" s="810">
        <f>K39+K42+K44+K48+K51+K53+K55+K61+K65</f>
        <v>7440</v>
      </c>
      <c r="O40" s="486">
        <f>K8+K16+K34-N40</f>
        <v>143640.76150000002</v>
      </c>
      <c r="Q40" s="490"/>
    </row>
    <row r="41" spans="1:17" x14ac:dyDescent="0.25">
      <c r="A41" s="518"/>
      <c r="B41" s="537"/>
      <c r="C41" s="538"/>
      <c r="D41" s="539"/>
      <c r="E41" s="544">
        <v>632003</v>
      </c>
      <c r="F41" s="76" t="s">
        <v>436</v>
      </c>
      <c r="G41" s="76">
        <v>203</v>
      </c>
      <c r="H41" s="76">
        <v>210</v>
      </c>
      <c r="I41" s="545">
        <v>500</v>
      </c>
      <c r="J41" s="545">
        <v>500</v>
      </c>
      <c r="K41" s="545">
        <v>50</v>
      </c>
      <c r="L41" s="545">
        <v>50</v>
      </c>
      <c r="M41" s="76">
        <v>50</v>
      </c>
      <c r="N41" s="810"/>
      <c r="O41" s="486"/>
      <c r="P41" s="8"/>
    </row>
    <row r="42" spans="1:17" x14ac:dyDescent="0.25">
      <c r="A42" s="811"/>
      <c r="B42" s="812"/>
      <c r="C42" s="813"/>
      <c r="D42" s="814"/>
      <c r="E42" s="546">
        <v>632003</v>
      </c>
      <c r="F42" s="547" t="s">
        <v>437</v>
      </c>
      <c r="G42" s="547">
        <v>0</v>
      </c>
      <c r="H42" s="547">
        <v>56</v>
      </c>
      <c r="I42" s="548">
        <v>500</v>
      </c>
      <c r="J42" s="548">
        <v>500</v>
      </c>
      <c r="K42" s="548">
        <v>500</v>
      </c>
      <c r="L42" s="548">
        <v>500</v>
      </c>
      <c r="M42" s="547">
        <v>500</v>
      </c>
      <c r="N42" s="486"/>
      <c r="O42" s="486"/>
      <c r="P42" s="8"/>
    </row>
    <row r="43" spans="1:17" x14ac:dyDescent="0.25">
      <c r="A43" s="518"/>
      <c r="B43" s="537"/>
      <c r="C43" s="538"/>
      <c r="D43" s="539"/>
      <c r="E43" s="544">
        <v>632004</v>
      </c>
      <c r="F43" s="76" t="s">
        <v>306</v>
      </c>
      <c r="G43" s="76">
        <v>208</v>
      </c>
      <c r="H43" s="76">
        <v>17</v>
      </c>
      <c r="I43" s="545">
        <v>421</v>
      </c>
      <c r="J43" s="545">
        <v>421</v>
      </c>
      <c r="K43" s="545">
        <v>0</v>
      </c>
      <c r="L43" s="545">
        <v>0</v>
      </c>
      <c r="M43" s="76">
        <v>0</v>
      </c>
      <c r="N43" s="486"/>
      <c r="O43" s="486"/>
      <c r="P43" s="8"/>
    </row>
    <row r="44" spans="1:17" x14ac:dyDescent="0.25">
      <c r="A44" s="518"/>
      <c r="B44" s="537"/>
      <c r="C44" s="538"/>
      <c r="D44" s="539"/>
      <c r="E44" s="546">
        <v>632004</v>
      </c>
      <c r="F44" s="547" t="s">
        <v>306</v>
      </c>
      <c r="G44" s="547">
        <v>0</v>
      </c>
      <c r="H44" s="547">
        <v>96</v>
      </c>
      <c r="I44" s="547">
        <v>500</v>
      </c>
      <c r="J44" s="547">
        <v>500</v>
      </c>
      <c r="K44" s="547">
        <v>500</v>
      </c>
      <c r="L44" s="547">
        <v>500</v>
      </c>
      <c r="M44" s="547">
        <v>500</v>
      </c>
      <c r="N44" s="486"/>
      <c r="O44" s="486"/>
      <c r="P44" s="8"/>
    </row>
    <row r="45" spans="1:17" x14ac:dyDescent="0.25">
      <c r="A45" s="518"/>
      <c r="B45" s="537"/>
      <c r="C45" s="538"/>
      <c r="D45" s="539"/>
      <c r="E45" s="544">
        <v>632005</v>
      </c>
      <c r="F45" s="76" t="s">
        <v>438</v>
      </c>
      <c r="G45" s="76">
        <v>0</v>
      </c>
      <c r="H45" s="76">
        <v>0</v>
      </c>
      <c r="I45" s="76">
        <v>0</v>
      </c>
      <c r="J45" s="76">
        <v>0</v>
      </c>
      <c r="K45" s="76">
        <v>250</v>
      </c>
      <c r="L45" s="76">
        <v>250</v>
      </c>
      <c r="M45" s="76">
        <v>250</v>
      </c>
      <c r="N45" s="486"/>
      <c r="O45" s="486"/>
      <c r="P45" s="8"/>
    </row>
    <row r="46" spans="1:17" x14ac:dyDescent="0.25">
      <c r="A46" s="518"/>
      <c r="B46" s="537"/>
      <c r="C46" s="538"/>
      <c r="D46" s="539" t="s">
        <v>290</v>
      </c>
      <c r="E46" s="540">
        <v>633</v>
      </c>
      <c r="F46" s="541" t="s">
        <v>68</v>
      </c>
      <c r="G46" s="541">
        <f>G47+G48+G50+G51+G52+G53+G54+G55+G56</f>
        <v>7484</v>
      </c>
      <c r="H46" s="541">
        <f>H47+H48+H49+H50+H51+H52+H53+H54+H55+H56+H57</f>
        <v>10065</v>
      </c>
      <c r="I46" s="541">
        <f>I47+I48+I50+I51+I52+I53+I54+I55+I56</f>
        <v>7200</v>
      </c>
      <c r="J46" s="541">
        <f>J47+J48+J50+J51+J52+J53+J54+J55+J56</f>
        <v>7200</v>
      </c>
      <c r="K46" s="541">
        <f>K47+K48+K49+K50+K51+K52+K53+K54+K55+K56+K57</f>
        <v>6600</v>
      </c>
      <c r="L46" s="541">
        <f>L47+L48+L49+L50+L51+L52+L53+L54+L55+L56+L57</f>
        <v>6600</v>
      </c>
      <c r="M46" s="541">
        <f>M47+M48+M49+M50+M51+M52+M53+M54+M55+M56+M57</f>
        <v>6600</v>
      </c>
      <c r="N46" s="486"/>
      <c r="O46" s="486"/>
      <c r="P46" s="8"/>
    </row>
    <row r="47" spans="1:17" x14ac:dyDescent="0.25">
      <c r="A47" s="518"/>
      <c r="B47" s="537"/>
      <c r="C47" s="538"/>
      <c r="D47" s="539"/>
      <c r="E47" s="544">
        <v>633001</v>
      </c>
      <c r="F47" s="76" t="s">
        <v>307</v>
      </c>
      <c r="G47" s="76">
        <v>4704</v>
      </c>
      <c r="H47" s="76">
        <v>0</v>
      </c>
      <c r="I47" s="545">
        <v>1300</v>
      </c>
      <c r="J47" s="545">
        <v>1300</v>
      </c>
      <c r="K47" s="545">
        <v>1000</v>
      </c>
      <c r="L47" s="545">
        <v>1000</v>
      </c>
      <c r="M47" s="76">
        <v>1000</v>
      </c>
      <c r="N47" s="486"/>
      <c r="O47" s="486"/>
      <c r="P47" s="8"/>
    </row>
    <row r="48" spans="1:17" x14ac:dyDescent="0.25">
      <c r="A48" s="518"/>
      <c r="B48" s="537"/>
      <c r="C48" s="538"/>
      <c r="D48" s="539"/>
      <c r="E48" s="546">
        <v>633001</v>
      </c>
      <c r="F48" s="547" t="s">
        <v>307</v>
      </c>
      <c r="G48" s="547">
        <v>0</v>
      </c>
      <c r="H48" s="547">
        <v>2520</v>
      </c>
      <c r="I48" s="548">
        <v>1000</v>
      </c>
      <c r="J48" s="548">
        <v>1000</v>
      </c>
      <c r="K48" s="548">
        <v>1000</v>
      </c>
      <c r="L48" s="548">
        <v>1000</v>
      </c>
      <c r="M48" s="547">
        <v>1000</v>
      </c>
      <c r="N48" s="486"/>
      <c r="O48" s="486"/>
      <c r="P48" s="8"/>
    </row>
    <row r="49" spans="1:16" x14ac:dyDescent="0.25">
      <c r="A49" s="518"/>
      <c r="B49" s="537"/>
      <c r="C49" s="538"/>
      <c r="D49" s="539"/>
      <c r="E49" s="546">
        <v>633002</v>
      </c>
      <c r="F49" s="551" t="s">
        <v>29</v>
      </c>
      <c r="G49" s="547">
        <v>0</v>
      </c>
      <c r="H49" s="547">
        <v>740</v>
      </c>
      <c r="I49" s="548">
        <v>0</v>
      </c>
      <c r="J49" s="548">
        <v>0</v>
      </c>
      <c r="K49" s="548">
        <v>0</v>
      </c>
      <c r="L49" s="548">
        <v>0</v>
      </c>
      <c r="M49" s="547">
        <v>0</v>
      </c>
      <c r="N49" s="486"/>
      <c r="O49" s="486"/>
      <c r="P49" s="8"/>
    </row>
    <row r="50" spans="1:16" x14ac:dyDescent="0.25">
      <c r="A50" s="518"/>
      <c r="B50" s="537"/>
      <c r="C50" s="538"/>
      <c r="D50" s="539"/>
      <c r="E50" s="544">
        <v>633004</v>
      </c>
      <c r="F50" s="76" t="s">
        <v>308</v>
      </c>
      <c r="G50" s="76">
        <v>0</v>
      </c>
      <c r="H50" s="76">
        <v>70</v>
      </c>
      <c r="I50" s="545">
        <v>700</v>
      </c>
      <c r="J50" s="545">
        <v>700</v>
      </c>
      <c r="K50" s="545">
        <v>300</v>
      </c>
      <c r="L50" s="545">
        <v>300</v>
      </c>
      <c r="M50" s="76">
        <v>300</v>
      </c>
      <c r="N50" s="486"/>
      <c r="O50" s="486"/>
      <c r="P50" s="8"/>
    </row>
    <row r="51" spans="1:16" x14ac:dyDescent="0.25">
      <c r="A51" s="518"/>
      <c r="B51" s="537"/>
      <c r="C51" s="538"/>
      <c r="D51" s="539"/>
      <c r="E51" s="546">
        <v>633004</v>
      </c>
      <c r="F51" s="547" t="s">
        <v>308</v>
      </c>
      <c r="G51" s="547">
        <v>0</v>
      </c>
      <c r="H51" s="547">
        <v>0</v>
      </c>
      <c r="I51" s="548">
        <v>500</v>
      </c>
      <c r="J51" s="548">
        <v>500</v>
      </c>
      <c r="K51" s="548">
        <v>500</v>
      </c>
      <c r="L51" s="548">
        <v>500</v>
      </c>
      <c r="M51" s="547">
        <v>500</v>
      </c>
      <c r="N51" s="486"/>
      <c r="O51" s="486"/>
      <c r="P51" s="8"/>
    </row>
    <row r="52" spans="1:16" x14ac:dyDescent="0.25">
      <c r="A52" s="518"/>
      <c r="B52" s="537"/>
      <c r="C52" s="538"/>
      <c r="D52" s="539"/>
      <c r="E52" s="544">
        <v>633006</v>
      </c>
      <c r="F52" s="76" t="s">
        <v>30</v>
      </c>
      <c r="G52" s="76">
        <v>926</v>
      </c>
      <c r="H52" s="76">
        <v>2667</v>
      </c>
      <c r="I52" s="545">
        <v>500</v>
      </c>
      <c r="J52" s="545">
        <v>500</v>
      </c>
      <c r="K52" s="545">
        <v>1500</v>
      </c>
      <c r="L52" s="545">
        <v>1500</v>
      </c>
      <c r="M52" s="76">
        <v>1500</v>
      </c>
      <c r="N52" s="486"/>
      <c r="O52" s="486"/>
      <c r="P52" s="8"/>
    </row>
    <row r="53" spans="1:16" x14ac:dyDescent="0.25">
      <c r="A53" s="518"/>
      <c r="B53" s="537"/>
      <c r="C53" s="538"/>
      <c r="D53" s="539"/>
      <c r="E53" s="546">
        <v>633006</v>
      </c>
      <c r="F53" s="547" t="s">
        <v>30</v>
      </c>
      <c r="G53" s="547">
        <v>0</v>
      </c>
      <c r="H53" s="547">
        <v>1357</v>
      </c>
      <c r="I53" s="548">
        <v>700</v>
      </c>
      <c r="J53" s="548">
        <v>700</v>
      </c>
      <c r="K53" s="548">
        <v>700</v>
      </c>
      <c r="L53" s="548">
        <v>700</v>
      </c>
      <c r="M53" s="547">
        <v>700</v>
      </c>
      <c r="N53" s="486"/>
      <c r="O53" s="486"/>
      <c r="P53" s="8"/>
    </row>
    <row r="54" spans="1:16" x14ac:dyDescent="0.25">
      <c r="A54" s="518"/>
      <c r="B54" s="537"/>
      <c r="C54" s="538"/>
      <c r="D54" s="539"/>
      <c r="E54" s="544">
        <v>633009</v>
      </c>
      <c r="F54" s="76" t="s">
        <v>309</v>
      </c>
      <c r="G54" s="76">
        <v>231</v>
      </c>
      <c r="H54" s="76">
        <v>166</v>
      </c>
      <c r="I54" s="545">
        <v>1000</v>
      </c>
      <c r="J54" s="545">
        <v>1000</v>
      </c>
      <c r="K54" s="545">
        <v>300</v>
      </c>
      <c r="L54" s="545">
        <v>300</v>
      </c>
      <c r="M54" s="76">
        <v>300</v>
      </c>
      <c r="N54" s="486"/>
      <c r="O54" s="486"/>
      <c r="P54" s="8"/>
    </row>
    <row r="55" spans="1:16" x14ac:dyDescent="0.25">
      <c r="A55" s="518"/>
      <c r="B55" s="537"/>
      <c r="C55" s="538"/>
      <c r="D55" s="539"/>
      <c r="E55" s="546">
        <v>633009</v>
      </c>
      <c r="F55" s="547" t="s">
        <v>309</v>
      </c>
      <c r="G55" s="547">
        <v>0</v>
      </c>
      <c r="H55" s="547">
        <v>2406</v>
      </c>
      <c r="I55" s="815">
        <v>1000</v>
      </c>
      <c r="J55" s="815">
        <v>1000</v>
      </c>
      <c r="K55" s="815">
        <v>1000</v>
      </c>
      <c r="L55" s="815">
        <v>1000</v>
      </c>
      <c r="M55" s="547">
        <v>1000</v>
      </c>
      <c r="N55" s="486"/>
      <c r="O55" s="486"/>
      <c r="P55" s="8"/>
    </row>
    <row r="56" spans="1:16" x14ac:dyDescent="0.25">
      <c r="A56" s="518"/>
      <c r="B56" s="537"/>
      <c r="C56" s="538"/>
      <c r="D56" s="539"/>
      <c r="E56" s="544">
        <v>633010</v>
      </c>
      <c r="F56" s="76" t="s">
        <v>310</v>
      </c>
      <c r="G56" s="76">
        <v>1623</v>
      </c>
      <c r="H56" s="76">
        <v>0</v>
      </c>
      <c r="I56" s="549">
        <v>500</v>
      </c>
      <c r="J56" s="549">
        <v>500</v>
      </c>
      <c r="K56" s="549">
        <v>100</v>
      </c>
      <c r="L56" s="549">
        <v>100</v>
      </c>
      <c r="M56" s="76">
        <v>100</v>
      </c>
      <c r="N56" s="486"/>
      <c r="O56" s="486"/>
      <c r="P56" s="8"/>
    </row>
    <row r="57" spans="1:16" x14ac:dyDescent="0.25">
      <c r="A57" s="518"/>
      <c r="B57" s="537"/>
      <c r="C57" s="538"/>
      <c r="D57" s="539"/>
      <c r="E57" s="544">
        <v>633013</v>
      </c>
      <c r="F57" s="76" t="s">
        <v>323</v>
      </c>
      <c r="G57" s="545">
        <v>0</v>
      </c>
      <c r="H57" s="545">
        <v>139</v>
      </c>
      <c r="I57" s="549">
        <v>0</v>
      </c>
      <c r="J57" s="549">
        <v>0</v>
      </c>
      <c r="K57" s="549">
        <v>200</v>
      </c>
      <c r="L57" s="549">
        <v>200</v>
      </c>
      <c r="M57" s="76">
        <v>200</v>
      </c>
      <c r="N57" s="486"/>
      <c r="O57" s="486"/>
      <c r="P57" s="8"/>
    </row>
    <row r="58" spans="1:16" x14ac:dyDescent="0.25">
      <c r="A58" s="518"/>
      <c r="B58" s="537"/>
      <c r="C58" s="538"/>
      <c r="D58" s="539" t="s">
        <v>290</v>
      </c>
      <c r="E58" s="540">
        <v>635</v>
      </c>
      <c r="F58" s="541" t="s">
        <v>311</v>
      </c>
      <c r="G58" s="542">
        <f>G59+G60+G61</f>
        <v>3241</v>
      </c>
      <c r="H58" s="542">
        <f>H59+H60</f>
        <v>5079</v>
      </c>
      <c r="I58" s="542">
        <f>I59+I60+I61</f>
        <v>2500</v>
      </c>
      <c r="J58" s="542">
        <f>J59+J60+J61</f>
        <v>2500</v>
      </c>
      <c r="K58" s="542">
        <f>K59+K60+K61</f>
        <v>2200</v>
      </c>
      <c r="L58" s="542">
        <f>L59+L60+L61</f>
        <v>2200</v>
      </c>
      <c r="M58" s="541">
        <f>M59+M60+M61</f>
        <v>2200</v>
      </c>
      <c r="N58" s="486"/>
      <c r="O58" s="486"/>
      <c r="P58" s="8"/>
    </row>
    <row r="59" spans="1:16" x14ac:dyDescent="0.25">
      <c r="A59" s="518"/>
      <c r="B59" s="537"/>
      <c r="C59" s="538"/>
      <c r="D59" s="539"/>
      <c r="E59" s="544">
        <v>635004</v>
      </c>
      <c r="F59" s="76" t="s">
        <v>308</v>
      </c>
      <c r="G59" s="545">
        <v>2156</v>
      </c>
      <c r="H59" s="545">
        <v>4367</v>
      </c>
      <c r="I59" s="545">
        <v>500</v>
      </c>
      <c r="J59" s="545">
        <v>500</v>
      </c>
      <c r="K59" s="545">
        <v>500</v>
      </c>
      <c r="L59" s="545">
        <v>500</v>
      </c>
      <c r="M59" s="76">
        <v>500</v>
      </c>
      <c r="N59" s="486"/>
      <c r="O59" s="486"/>
      <c r="P59" s="8"/>
    </row>
    <row r="60" spans="1:16" x14ac:dyDescent="0.25">
      <c r="A60" s="518"/>
      <c r="B60" s="537"/>
      <c r="C60" s="538"/>
      <c r="D60" s="539"/>
      <c r="E60" s="544">
        <v>635006</v>
      </c>
      <c r="F60" s="76" t="s">
        <v>47</v>
      </c>
      <c r="G60" s="545">
        <v>1085</v>
      </c>
      <c r="H60" s="545">
        <v>712</v>
      </c>
      <c r="I60" s="545">
        <v>1000</v>
      </c>
      <c r="J60" s="545">
        <v>1000</v>
      </c>
      <c r="K60" s="545">
        <v>700</v>
      </c>
      <c r="L60" s="545">
        <v>700</v>
      </c>
      <c r="M60" s="76">
        <v>700</v>
      </c>
      <c r="N60" s="486"/>
      <c r="O60" s="486"/>
      <c r="P60" s="8"/>
    </row>
    <row r="61" spans="1:16" x14ac:dyDescent="0.25">
      <c r="A61" s="518"/>
      <c r="B61" s="537"/>
      <c r="C61" s="538"/>
      <c r="D61" s="539"/>
      <c r="E61" s="550">
        <v>635006</v>
      </c>
      <c r="F61" s="551" t="s">
        <v>47</v>
      </c>
      <c r="G61" s="552">
        <v>0</v>
      </c>
      <c r="H61" s="552">
        <v>0</v>
      </c>
      <c r="I61" s="552">
        <v>1000</v>
      </c>
      <c r="J61" s="552">
        <v>1000</v>
      </c>
      <c r="K61" s="552">
        <v>1000</v>
      </c>
      <c r="L61" s="552">
        <v>1000</v>
      </c>
      <c r="M61" s="551">
        <v>1000</v>
      </c>
      <c r="N61" s="486"/>
      <c r="O61" s="486"/>
      <c r="P61" s="8"/>
    </row>
    <row r="62" spans="1:16" x14ac:dyDescent="0.25">
      <c r="A62" s="518"/>
      <c r="B62" s="537"/>
      <c r="C62" s="538"/>
      <c r="D62" s="539" t="s">
        <v>290</v>
      </c>
      <c r="E62" s="553">
        <v>637</v>
      </c>
      <c r="F62" s="541" t="s">
        <v>49</v>
      </c>
      <c r="G62" s="542">
        <f>G63+G64+G65+G66+G67+G68+G69+G70</f>
        <v>3353</v>
      </c>
      <c r="H62" s="542">
        <f>H63+H64+H65+H66+H67+H68+H69+H70+H71</f>
        <v>6825</v>
      </c>
      <c r="I62" s="542">
        <v>4540</v>
      </c>
      <c r="J62" s="542">
        <v>4540</v>
      </c>
      <c r="K62" s="542">
        <f>K63+K64+K65+K66+K67+K68+K69+K70+K71</f>
        <v>5510</v>
      </c>
      <c r="L62" s="542">
        <f>L63+L64+L65+L66+L67+L68+L69+L70+L71</f>
        <v>5510</v>
      </c>
      <c r="M62" s="541">
        <f>M63+M64+M65+M66+M67+M68+M69+M70+M71</f>
        <v>5510</v>
      </c>
      <c r="N62" s="486"/>
      <c r="O62" s="486"/>
      <c r="P62" s="8"/>
    </row>
    <row r="63" spans="1:16" x14ac:dyDescent="0.25">
      <c r="A63" s="518"/>
      <c r="B63" s="537"/>
      <c r="C63" s="538"/>
      <c r="D63" s="539"/>
      <c r="E63" s="554">
        <v>637001</v>
      </c>
      <c r="F63" s="76" t="s">
        <v>324</v>
      </c>
      <c r="G63" s="545">
        <v>48</v>
      </c>
      <c r="H63" s="545">
        <v>90</v>
      </c>
      <c r="I63" s="555">
        <v>0</v>
      </c>
      <c r="J63" s="555">
        <v>0</v>
      </c>
      <c r="K63" s="555">
        <v>170</v>
      </c>
      <c r="L63" s="555">
        <v>170</v>
      </c>
      <c r="M63" s="76">
        <v>170</v>
      </c>
      <c r="N63" s="486"/>
      <c r="O63" s="486"/>
      <c r="P63" s="8"/>
    </row>
    <row r="64" spans="1:16" x14ac:dyDescent="0.25">
      <c r="A64" s="518"/>
      <c r="B64" s="537"/>
      <c r="C64" s="538"/>
      <c r="D64" s="539"/>
      <c r="E64" s="554">
        <v>637004</v>
      </c>
      <c r="F64" s="76" t="s">
        <v>53</v>
      </c>
      <c r="G64" s="76">
        <v>338</v>
      </c>
      <c r="H64" s="76">
        <v>3250</v>
      </c>
      <c r="I64" s="555">
        <v>800</v>
      </c>
      <c r="J64" s="555">
        <v>800</v>
      </c>
      <c r="K64" s="555">
        <v>700</v>
      </c>
      <c r="L64" s="555">
        <v>700</v>
      </c>
      <c r="M64" s="76">
        <v>700</v>
      </c>
      <c r="N64" s="486"/>
      <c r="O64" s="486"/>
      <c r="P64" s="8"/>
    </row>
    <row r="65" spans="1:16" x14ac:dyDescent="0.25">
      <c r="A65" s="518"/>
      <c r="B65" s="537"/>
      <c r="C65" s="538"/>
      <c r="D65" s="539"/>
      <c r="E65" s="816">
        <v>637004</v>
      </c>
      <c r="F65" s="547" t="s">
        <v>53</v>
      </c>
      <c r="G65" s="547">
        <v>0</v>
      </c>
      <c r="H65" s="547">
        <v>168</v>
      </c>
      <c r="I65" s="817">
        <v>740</v>
      </c>
      <c r="J65" s="817">
        <v>740</v>
      </c>
      <c r="K65" s="817">
        <v>740</v>
      </c>
      <c r="L65" s="817">
        <v>740</v>
      </c>
      <c r="M65" s="547">
        <v>740</v>
      </c>
      <c r="N65" s="486"/>
      <c r="O65" s="486"/>
      <c r="P65" s="8"/>
    </row>
    <row r="66" spans="1:16" x14ac:dyDescent="0.25">
      <c r="A66" s="518"/>
      <c r="B66" s="537"/>
      <c r="C66" s="538"/>
      <c r="D66" s="539"/>
      <c r="E66" s="554">
        <v>637004</v>
      </c>
      <c r="F66" s="76" t="s">
        <v>379</v>
      </c>
      <c r="G66" s="76">
        <v>55</v>
      </c>
      <c r="H66" s="76">
        <v>97</v>
      </c>
      <c r="I66" s="555">
        <v>0</v>
      </c>
      <c r="J66" s="555">
        <v>0</v>
      </c>
      <c r="K66" s="555">
        <v>200</v>
      </c>
      <c r="L66" s="555">
        <v>200</v>
      </c>
      <c r="M66" s="76">
        <v>200</v>
      </c>
      <c r="N66" s="486"/>
      <c r="O66" s="486"/>
      <c r="P66" s="8"/>
    </row>
    <row r="67" spans="1:16" x14ac:dyDescent="0.25">
      <c r="A67" s="518"/>
      <c r="B67" s="537"/>
      <c r="C67" s="538"/>
      <c r="D67" s="539"/>
      <c r="E67" s="554">
        <v>637006</v>
      </c>
      <c r="F67" s="76" t="s">
        <v>312</v>
      </c>
      <c r="G67" s="76">
        <v>15</v>
      </c>
      <c r="H67" s="76">
        <v>0</v>
      </c>
      <c r="I67" s="545">
        <v>500</v>
      </c>
      <c r="J67" s="545">
        <v>500</v>
      </c>
      <c r="K67" s="545">
        <v>100</v>
      </c>
      <c r="L67" s="545">
        <v>100</v>
      </c>
      <c r="M67" s="76">
        <v>100</v>
      </c>
      <c r="N67" s="486"/>
      <c r="O67" s="486"/>
      <c r="P67" s="8"/>
    </row>
    <row r="68" spans="1:16" x14ac:dyDescent="0.25">
      <c r="A68" s="518"/>
      <c r="B68" s="537"/>
      <c r="C68" s="538"/>
      <c r="D68" s="539"/>
      <c r="E68" s="554">
        <v>637014</v>
      </c>
      <c r="F68" s="76" t="s">
        <v>56</v>
      </c>
      <c r="G68" s="76">
        <v>2228</v>
      </c>
      <c r="H68" s="76">
        <v>2416</v>
      </c>
      <c r="I68" s="545">
        <v>1500</v>
      </c>
      <c r="J68" s="545">
        <v>1500</v>
      </c>
      <c r="K68" s="545">
        <v>2500</v>
      </c>
      <c r="L68" s="545">
        <v>2500</v>
      </c>
      <c r="M68" s="76">
        <v>2500</v>
      </c>
      <c r="N68" s="486"/>
      <c r="O68" s="486"/>
      <c r="P68" s="8"/>
    </row>
    <row r="69" spans="1:16" x14ac:dyDescent="0.25">
      <c r="A69" s="518"/>
      <c r="B69" s="537"/>
      <c r="C69" s="538"/>
      <c r="D69" s="539"/>
      <c r="E69" s="554">
        <v>637015</v>
      </c>
      <c r="F69" s="76" t="s">
        <v>313</v>
      </c>
      <c r="G69" s="76">
        <v>69</v>
      </c>
      <c r="H69" s="76">
        <v>0</v>
      </c>
      <c r="I69" s="545">
        <v>0</v>
      </c>
      <c r="J69" s="545">
        <v>0</v>
      </c>
      <c r="K69" s="545">
        <v>200</v>
      </c>
      <c r="L69" s="545">
        <v>200</v>
      </c>
      <c r="M69" s="76">
        <v>200</v>
      </c>
      <c r="N69" s="486"/>
      <c r="O69" s="486"/>
      <c r="P69" s="8"/>
    </row>
    <row r="70" spans="1:16" x14ac:dyDescent="0.25">
      <c r="A70" s="518"/>
      <c r="B70" s="537"/>
      <c r="C70" s="538"/>
      <c r="D70" s="539"/>
      <c r="E70" s="554">
        <v>637016</v>
      </c>
      <c r="F70" s="76" t="s">
        <v>58</v>
      </c>
      <c r="G70" s="76">
        <v>600</v>
      </c>
      <c r="H70" s="76">
        <v>796</v>
      </c>
      <c r="I70" s="545">
        <v>1000</v>
      </c>
      <c r="J70" s="545">
        <v>1000</v>
      </c>
      <c r="K70" s="545">
        <v>900</v>
      </c>
      <c r="L70" s="545">
        <v>900</v>
      </c>
      <c r="M70" s="76">
        <v>900</v>
      </c>
      <c r="N70" s="486"/>
      <c r="O70" s="486"/>
      <c r="P70" s="8"/>
    </row>
    <row r="71" spans="1:16" x14ac:dyDescent="0.25">
      <c r="A71" s="518"/>
      <c r="B71" s="537"/>
      <c r="C71" s="538"/>
      <c r="D71" s="539"/>
      <c r="E71" s="562">
        <v>637027</v>
      </c>
      <c r="F71" s="818" t="s">
        <v>334</v>
      </c>
      <c r="G71" s="552">
        <v>0</v>
      </c>
      <c r="H71" s="552">
        <v>8</v>
      </c>
      <c r="I71" s="552">
        <v>0</v>
      </c>
      <c r="J71" s="552">
        <v>0</v>
      </c>
      <c r="K71" s="552">
        <v>0</v>
      </c>
      <c r="L71" s="552">
        <v>0</v>
      </c>
      <c r="M71" s="551">
        <v>0</v>
      </c>
      <c r="N71" s="486"/>
      <c r="O71" s="486"/>
      <c r="P71" s="8"/>
    </row>
    <row r="72" spans="1:16" x14ac:dyDescent="0.25">
      <c r="A72" s="518"/>
      <c r="B72" s="537"/>
      <c r="C72" s="538"/>
      <c r="D72" s="539" t="s">
        <v>290</v>
      </c>
      <c r="E72" s="553">
        <v>642</v>
      </c>
      <c r="F72" s="541" t="s">
        <v>314</v>
      </c>
      <c r="G72" s="542">
        <f>G73+G74</f>
        <v>218</v>
      </c>
      <c r="H72" s="542">
        <f>H73+H74</f>
        <v>307</v>
      </c>
      <c r="I72" s="542">
        <v>0</v>
      </c>
      <c r="J72" s="542">
        <v>0</v>
      </c>
      <c r="K72" s="542">
        <v>0</v>
      </c>
      <c r="L72" s="542">
        <v>0</v>
      </c>
      <c r="M72" s="541">
        <v>0</v>
      </c>
      <c r="N72" s="486"/>
      <c r="O72" s="486"/>
      <c r="P72" s="8"/>
    </row>
    <row r="73" spans="1:16" x14ac:dyDescent="0.25">
      <c r="A73" s="518"/>
      <c r="B73" s="537"/>
      <c r="C73" s="538"/>
      <c r="D73" s="556"/>
      <c r="E73" s="554">
        <v>642013</v>
      </c>
      <c r="F73" s="76" t="s">
        <v>315</v>
      </c>
      <c r="G73" s="76">
        <v>0</v>
      </c>
      <c r="H73" s="76">
        <v>0</v>
      </c>
      <c r="I73" s="545">
        <v>0</v>
      </c>
      <c r="J73" s="545">
        <v>0</v>
      </c>
      <c r="K73" s="545">
        <v>0</v>
      </c>
      <c r="L73" s="545">
        <v>0</v>
      </c>
      <c r="M73" s="76">
        <v>0</v>
      </c>
      <c r="N73" s="486"/>
      <c r="O73" s="486"/>
      <c r="P73" s="8"/>
    </row>
    <row r="74" spans="1:16" x14ac:dyDescent="0.25">
      <c r="A74" s="518"/>
      <c r="B74" s="537"/>
      <c r="C74" s="538"/>
      <c r="D74" s="556"/>
      <c r="E74" s="554">
        <v>642015</v>
      </c>
      <c r="F74" s="76" t="s">
        <v>316</v>
      </c>
      <c r="G74" s="76">
        <v>218</v>
      </c>
      <c r="H74" s="76">
        <v>307</v>
      </c>
      <c r="I74" s="545">
        <v>0</v>
      </c>
      <c r="J74" s="545">
        <v>0</v>
      </c>
      <c r="K74" s="545">
        <v>0</v>
      </c>
      <c r="L74" s="545">
        <v>0</v>
      </c>
      <c r="M74" s="76">
        <v>0</v>
      </c>
      <c r="N74" s="486"/>
      <c r="O74" s="486"/>
      <c r="P74" s="8"/>
    </row>
    <row r="75" spans="1:16" x14ac:dyDescent="0.25">
      <c r="A75" s="517"/>
      <c r="B75" s="529"/>
      <c r="C75" s="530"/>
      <c r="D75" s="557"/>
      <c r="E75" s="532" t="s">
        <v>317</v>
      </c>
      <c r="F75" s="536"/>
      <c r="G75" s="535">
        <f>G76+G82+G92+G120</f>
        <v>32315</v>
      </c>
      <c r="H75" s="535">
        <f>H76+H82+H92+H120</f>
        <v>37554</v>
      </c>
      <c r="I75" s="534">
        <f>I76+I82+I92</f>
        <v>46992.398000000001</v>
      </c>
      <c r="J75" s="534">
        <f>J76+J82+J92</f>
        <v>46992.398000000001</v>
      </c>
      <c r="K75" s="534">
        <f>K76+K82+K92+K120</f>
        <v>49260.332500000004</v>
      </c>
      <c r="L75" s="536">
        <f>L76+L82+L92+L120</f>
        <v>50575.595000000001</v>
      </c>
      <c r="M75" s="536">
        <f>M76+M82+M92+M120</f>
        <v>51943.588000000003</v>
      </c>
      <c r="N75" s="486"/>
      <c r="O75" s="486"/>
      <c r="P75" s="8"/>
    </row>
    <row r="76" spans="1:16" x14ac:dyDescent="0.25">
      <c r="A76" s="518"/>
      <c r="B76" s="537"/>
      <c r="C76" s="538"/>
      <c r="D76" s="539" t="s">
        <v>318</v>
      </c>
      <c r="E76" s="540">
        <v>610</v>
      </c>
      <c r="F76" s="541" t="s">
        <v>291</v>
      </c>
      <c r="G76" s="542">
        <f>G77+G78</f>
        <v>21567</v>
      </c>
      <c r="H76" s="542">
        <f>H77+H78+H81</f>
        <v>24059</v>
      </c>
      <c r="I76" s="542">
        <f>I77+I78</f>
        <v>26004</v>
      </c>
      <c r="J76" s="542">
        <f>J77+J78</f>
        <v>26004</v>
      </c>
      <c r="K76" s="542">
        <f>K77+K78+K81</f>
        <v>26835</v>
      </c>
      <c r="L76" s="541">
        <f>L77+L78+L81</f>
        <v>27810</v>
      </c>
      <c r="M76" s="541">
        <f>M77+M78+M81</f>
        <v>28824</v>
      </c>
      <c r="N76" s="486"/>
      <c r="O76" s="486"/>
      <c r="P76" s="8"/>
    </row>
    <row r="77" spans="1:16" ht="28.5" customHeight="1" x14ac:dyDescent="0.25">
      <c r="A77" s="518"/>
      <c r="B77" s="537"/>
      <c r="C77" s="538"/>
      <c r="D77" s="539"/>
      <c r="E77" s="540">
        <v>611</v>
      </c>
      <c r="F77" s="543" t="s">
        <v>292</v>
      </c>
      <c r="G77" s="541">
        <v>19527</v>
      </c>
      <c r="H77" s="541">
        <v>21274</v>
      </c>
      <c r="I77" s="542">
        <v>23640</v>
      </c>
      <c r="J77" s="542">
        <v>23640</v>
      </c>
      <c r="K77" s="542">
        <v>24378</v>
      </c>
      <c r="L77" s="541">
        <v>25353</v>
      </c>
      <c r="M77" s="541">
        <v>26367</v>
      </c>
      <c r="N77" s="486"/>
      <c r="O77" s="486"/>
      <c r="P77" s="8"/>
    </row>
    <row r="78" spans="1:16" x14ac:dyDescent="0.25">
      <c r="A78" s="518"/>
      <c r="B78" s="537"/>
      <c r="C78" s="538"/>
      <c r="D78" s="539"/>
      <c r="E78" s="540">
        <v>612</v>
      </c>
      <c r="F78" s="541" t="s">
        <v>5</v>
      </c>
      <c r="G78" s="542">
        <f>G79+G80+G81</f>
        <v>2040</v>
      </c>
      <c r="H78" s="542">
        <f>H79+H80</f>
        <v>1395</v>
      </c>
      <c r="I78" s="542">
        <f>I79+I80+I81</f>
        <v>2364</v>
      </c>
      <c r="J78" s="542">
        <f>J79+J80+J81</f>
        <v>2364</v>
      </c>
      <c r="K78" s="542">
        <f>K79+K80</f>
        <v>2457</v>
      </c>
      <c r="L78" s="541">
        <f>L79+L80</f>
        <v>2457</v>
      </c>
      <c r="M78" s="541">
        <f>M79+M80</f>
        <v>2457</v>
      </c>
      <c r="N78" s="486"/>
      <c r="O78" s="486"/>
      <c r="P78" s="8"/>
    </row>
    <row r="79" spans="1:16" x14ac:dyDescent="0.25">
      <c r="A79" s="518"/>
      <c r="B79" s="537"/>
      <c r="C79" s="538"/>
      <c r="D79" s="539"/>
      <c r="E79" s="544">
        <v>612001</v>
      </c>
      <c r="F79" s="76" t="s">
        <v>293</v>
      </c>
      <c r="G79" s="76">
        <v>1308</v>
      </c>
      <c r="H79" s="76">
        <v>1142</v>
      </c>
      <c r="I79" s="545">
        <v>1920</v>
      </c>
      <c r="J79" s="545">
        <v>1920</v>
      </c>
      <c r="K79" s="545">
        <v>2100</v>
      </c>
      <c r="L79" s="545">
        <v>2100</v>
      </c>
      <c r="M79" s="76">
        <v>2100</v>
      </c>
      <c r="N79" s="486"/>
      <c r="O79" s="486"/>
      <c r="P79" s="8"/>
    </row>
    <row r="80" spans="1:16" x14ac:dyDescent="0.25">
      <c r="A80" s="518"/>
      <c r="B80" s="537"/>
      <c r="C80" s="538"/>
      <c r="D80" s="539"/>
      <c r="E80" s="544">
        <v>612002</v>
      </c>
      <c r="F80" s="76" t="s">
        <v>295</v>
      </c>
      <c r="G80" s="76">
        <v>233</v>
      </c>
      <c r="H80" s="76">
        <v>253</v>
      </c>
      <c r="I80" s="545">
        <v>444</v>
      </c>
      <c r="J80" s="545">
        <v>444</v>
      </c>
      <c r="K80" s="545">
        <v>357</v>
      </c>
      <c r="L80" s="76">
        <v>357</v>
      </c>
      <c r="M80" s="76">
        <v>357</v>
      </c>
      <c r="N80" s="486"/>
      <c r="O80" s="486"/>
      <c r="P80" s="8"/>
    </row>
    <row r="81" spans="1:17" x14ac:dyDescent="0.25">
      <c r="A81" s="518"/>
      <c r="B81" s="537"/>
      <c r="C81" s="538"/>
      <c r="D81" s="539"/>
      <c r="E81" s="544">
        <v>614</v>
      </c>
      <c r="F81" s="76" t="s">
        <v>6</v>
      </c>
      <c r="G81" s="76">
        <v>499</v>
      </c>
      <c r="H81" s="76">
        <v>1390</v>
      </c>
      <c r="I81" s="545">
        <v>0</v>
      </c>
      <c r="J81" s="545">
        <v>0</v>
      </c>
      <c r="K81" s="545">
        <v>0</v>
      </c>
      <c r="L81" s="76">
        <v>0</v>
      </c>
      <c r="M81" s="76">
        <v>0</v>
      </c>
      <c r="N81" s="486"/>
      <c r="O81" s="486"/>
      <c r="P81" s="8"/>
    </row>
    <row r="82" spans="1:17" x14ac:dyDescent="0.25">
      <c r="A82" s="518"/>
      <c r="B82" s="537"/>
      <c r="C82" s="538"/>
      <c r="D82" s="539" t="s">
        <v>318</v>
      </c>
      <c r="E82" s="540">
        <v>620</v>
      </c>
      <c r="F82" s="541" t="s">
        <v>296</v>
      </c>
      <c r="G82" s="541">
        <f>G85+G83</f>
        <v>7156</v>
      </c>
      <c r="H82" s="541">
        <f>H83+H84+H85</f>
        <v>8029</v>
      </c>
      <c r="I82" s="542">
        <f>I83+I85</f>
        <v>9088.3979999999992</v>
      </c>
      <c r="J82" s="542">
        <f>J83+J85</f>
        <v>9088.3979999999992</v>
      </c>
      <c r="K82" s="542">
        <f>K83+K84+K85</f>
        <v>9379.3325000000004</v>
      </c>
      <c r="L82" s="542">
        <f>L83+L84+L85</f>
        <v>9719.5950000000012</v>
      </c>
      <c r="M82" s="541">
        <f>M83+M84+M85</f>
        <v>10073.588</v>
      </c>
      <c r="N82" s="486"/>
      <c r="O82" s="486"/>
      <c r="P82" s="8"/>
    </row>
    <row r="83" spans="1:17" x14ac:dyDescent="0.25">
      <c r="A83" s="518"/>
      <c r="B83" s="537"/>
      <c r="C83" s="538"/>
      <c r="D83" s="539"/>
      <c r="E83" s="540">
        <v>621</v>
      </c>
      <c r="F83" s="541" t="s">
        <v>297</v>
      </c>
      <c r="G83" s="542">
        <v>1759</v>
      </c>
      <c r="H83" s="542">
        <v>1830</v>
      </c>
      <c r="I83" s="542">
        <f>I76*10%</f>
        <v>2600.4</v>
      </c>
      <c r="J83" s="542">
        <f>J76*10%</f>
        <v>2600.4</v>
      </c>
      <c r="K83" s="542">
        <v>1789</v>
      </c>
      <c r="L83" s="542">
        <v>1854</v>
      </c>
      <c r="M83" s="541">
        <v>1921</v>
      </c>
      <c r="N83" s="486"/>
      <c r="O83" s="486"/>
      <c r="P83" s="8"/>
    </row>
    <row r="84" spans="1:17" x14ac:dyDescent="0.25">
      <c r="A84" s="518"/>
      <c r="B84" s="537"/>
      <c r="C84" s="538"/>
      <c r="D84" s="539"/>
      <c r="E84" s="540">
        <v>623</v>
      </c>
      <c r="F84" s="541" t="s">
        <v>298</v>
      </c>
      <c r="G84" s="542">
        <v>0</v>
      </c>
      <c r="H84" s="542">
        <v>185</v>
      </c>
      <c r="I84" s="542">
        <v>0</v>
      </c>
      <c r="J84" s="542">
        <v>0</v>
      </c>
      <c r="K84" s="542">
        <v>895</v>
      </c>
      <c r="L84" s="542">
        <v>927</v>
      </c>
      <c r="M84" s="541">
        <v>961</v>
      </c>
      <c r="N84" s="486"/>
      <c r="O84" s="486"/>
      <c r="P84" s="8"/>
    </row>
    <row r="85" spans="1:17" x14ac:dyDescent="0.25">
      <c r="A85" s="518"/>
      <c r="B85" s="537"/>
      <c r="C85" s="538"/>
      <c r="D85" s="539"/>
      <c r="E85" s="540">
        <v>625</v>
      </c>
      <c r="F85" s="541" t="s">
        <v>299</v>
      </c>
      <c r="G85" s="542">
        <f t="shared" ref="G85:M85" si="1">G86+G87+G88+G89+G90+G91</f>
        <v>5397</v>
      </c>
      <c r="H85" s="542">
        <f t="shared" si="1"/>
        <v>6014</v>
      </c>
      <c r="I85" s="542">
        <f t="shared" si="1"/>
        <v>6487.9979999999996</v>
      </c>
      <c r="J85" s="542">
        <f t="shared" si="1"/>
        <v>6487.9979999999996</v>
      </c>
      <c r="K85" s="542">
        <f t="shared" si="1"/>
        <v>6695.3325000000004</v>
      </c>
      <c r="L85" s="542">
        <f t="shared" si="1"/>
        <v>6938.5950000000012</v>
      </c>
      <c r="M85" s="541">
        <f t="shared" si="1"/>
        <v>7191.5880000000006</v>
      </c>
      <c r="N85" s="486"/>
      <c r="O85" s="486"/>
      <c r="P85" s="8"/>
    </row>
    <row r="86" spans="1:17" x14ac:dyDescent="0.25">
      <c r="A86" s="518"/>
      <c r="B86" s="537"/>
      <c r="C86" s="538"/>
      <c r="D86" s="539"/>
      <c r="E86" s="544">
        <v>625001</v>
      </c>
      <c r="F86" s="76" t="s">
        <v>12</v>
      </c>
      <c r="G86" s="545">
        <v>303</v>
      </c>
      <c r="H86" s="545">
        <v>337</v>
      </c>
      <c r="I86" s="545">
        <f>I76*1.4%</f>
        <v>364.05599999999998</v>
      </c>
      <c r="J86" s="545">
        <f>J76*1.4%</f>
        <v>364.05599999999998</v>
      </c>
      <c r="K86" s="545">
        <f>K76*1.4%</f>
        <v>375.68999999999994</v>
      </c>
      <c r="L86" s="545">
        <f>L76*1.4%</f>
        <v>389.34</v>
      </c>
      <c r="M86" s="76">
        <f>M76*1.4%</f>
        <v>403.53599999999994</v>
      </c>
      <c r="N86" s="486"/>
      <c r="O86" s="486"/>
      <c r="P86" s="8"/>
    </row>
    <row r="87" spans="1:17" x14ac:dyDescent="0.25">
      <c r="A87" s="518"/>
      <c r="B87" s="537"/>
      <c r="C87" s="538"/>
      <c r="D87" s="539"/>
      <c r="E87" s="544">
        <v>625002</v>
      </c>
      <c r="F87" s="76" t="s">
        <v>14</v>
      </c>
      <c r="G87" s="545">
        <v>3028</v>
      </c>
      <c r="H87" s="545">
        <v>3375</v>
      </c>
      <c r="I87" s="545">
        <f>I76*14%</f>
        <v>3640.5600000000004</v>
      </c>
      <c r="J87" s="545">
        <f>J76*14%</f>
        <v>3640.5600000000004</v>
      </c>
      <c r="K87" s="545">
        <f>K76*14%</f>
        <v>3756.9000000000005</v>
      </c>
      <c r="L87" s="545">
        <f>L76*14%</f>
        <v>3893.4000000000005</v>
      </c>
      <c r="M87" s="76">
        <f>M76*14%</f>
        <v>4035.3600000000006</v>
      </c>
      <c r="N87" s="486"/>
      <c r="O87" s="486"/>
      <c r="P87" s="8"/>
    </row>
    <row r="88" spans="1:17" x14ac:dyDescent="0.25">
      <c r="A88" s="518"/>
      <c r="B88" s="537"/>
      <c r="C88" s="538"/>
      <c r="D88" s="539"/>
      <c r="E88" s="544">
        <v>625003</v>
      </c>
      <c r="F88" s="76" t="s">
        <v>15</v>
      </c>
      <c r="G88" s="545">
        <v>173</v>
      </c>
      <c r="H88" s="545">
        <v>193</v>
      </c>
      <c r="I88" s="545">
        <f>I76*0.8%</f>
        <v>208.03200000000001</v>
      </c>
      <c r="J88" s="545">
        <f>J76*0.8%</f>
        <v>208.03200000000001</v>
      </c>
      <c r="K88" s="545">
        <f>K76*0.8%</f>
        <v>214.68</v>
      </c>
      <c r="L88" s="545">
        <f>L76*0.8%</f>
        <v>222.48000000000002</v>
      </c>
      <c r="M88" s="76">
        <f>M76*0.8%</f>
        <v>230.59200000000001</v>
      </c>
      <c r="N88" s="486"/>
      <c r="O88" s="486"/>
      <c r="P88" s="8"/>
    </row>
    <row r="89" spans="1:17" x14ac:dyDescent="0.25">
      <c r="A89" s="518"/>
      <c r="B89" s="537"/>
      <c r="C89" s="538"/>
      <c r="D89" s="539"/>
      <c r="E89" s="544">
        <v>625004</v>
      </c>
      <c r="F89" s="76" t="s">
        <v>16</v>
      </c>
      <c r="G89" s="545">
        <v>649</v>
      </c>
      <c r="H89" s="545">
        <v>723</v>
      </c>
      <c r="I89" s="545">
        <f>I76*3%</f>
        <v>780.12</v>
      </c>
      <c r="J89" s="545">
        <f>J76*3%</f>
        <v>780.12</v>
      </c>
      <c r="K89" s="545">
        <f>K76*3%</f>
        <v>805.05</v>
      </c>
      <c r="L89" s="545">
        <f>L76*3%</f>
        <v>834.3</v>
      </c>
      <c r="M89" s="76">
        <f>M76*3%</f>
        <v>864.71999999999991</v>
      </c>
      <c r="N89" s="486"/>
      <c r="O89" s="486"/>
      <c r="P89" s="8"/>
    </row>
    <row r="90" spans="1:17" x14ac:dyDescent="0.25">
      <c r="A90" s="518"/>
      <c r="B90" s="537"/>
      <c r="C90" s="538"/>
      <c r="D90" s="539"/>
      <c r="E90" s="544">
        <v>625005</v>
      </c>
      <c r="F90" s="76" t="s">
        <v>300</v>
      </c>
      <c r="G90" s="545">
        <v>216</v>
      </c>
      <c r="H90" s="545">
        <v>241</v>
      </c>
      <c r="I90" s="545">
        <f>I76*1%</f>
        <v>260.04000000000002</v>
      </c>
      <c r="J90" s="545">
        <f>J76*1%</f>
        <v>260.04000000000002</v>
      </c>
      <c r="K90" s="545">
        <f>K76*1%</f>
        <v>268.35000000000002</v>
      </c>
      <c r="L90" s="545">
        <f>L76*1%</f>
        <v>278.10000000000002</v>
      </c>
      <c r="M90" s="76">
        <f>M76*1%</f>
        <v>288.24</v>
      </c>
      <c r="N90" s="486"/>
      <c r="O90" s="486"/>
      <c r="P90" s="8"/>
    </row>
    <row r="91" spans="1:17" x14ac:dyDescent="0.25">
      <c r="A91" s="518"/>
      <c r="B91" s="537"/>
      <c r="C91" s="538"/>
      <c r="D91" s="539"/>
      <c r="E91" s="544">
        <v>625007</v>
      </c>
      <c r="F91" s="76" t="s">
        <v>301</v>
      </c>
      <c r="G91" s="545">
        <v>1028</v>
      </c>
      <c r="H91" s="545">
        <v>1145</v>
      </c>
      <c r="I91" s="545">
        <f>I76*4.75%</f>
        <v>1235.19</v>
      </c>
      <c r="J91" s="545">
        <f>J76*4.75%</f>
        <v>1235.19</v>
      </c>
      <c r="K91" s="545">
        <f>K76*4.75%</f>
        <v>1274.6624999999999</v>
      </c>
      <c r="L91" s="545">
        <f>L76*4.75%</f>
        <v>1320.9749999999999</v>
      </c>
      <c r="M91" s="76">
        <f>M76*4.75%</f>
        <v>1369.14</v>
      </c>
      <c r="N91" s="486"/>
      <c r="O91" s="486"/>
      <c r="P91" s="8"/>
    </row>
    <row r="92" spans="1:17" ht="27" customHeight="1" x14ac:dyDescent="0.25">
      <c r="A92" s="518"/>
      <c r="B92" s="537"/>
      <c r="C92" s="538"/>
      <c r="D92" s="539" t="s">
        <v>318</v>
      </c>
      <c r="E92" s="540">
        <v>630</v>
      </c>
      <c r="F92" s="541" t="s">
        <v>19</v>
      </c>
      <c r="G92" s="542">
        <f>G93+G95+G97+G108+G111</f>
        <v>3494</v>
      </c>
      <c r="H92" s="542">
        <f>H93+H95+H97+H108+H111</f>
        <v>5342</v>
      </c>
      <c r="I92" s="542">
        <f>I97+I93+I108+I111</f>
        <v>11900</v>
      </c>
      <c r="J92" s="542">
        <f>J97+J93+J108+J111</f>
        <v>11900</v>
      </c>
      <c r="K92" s="542">
        <f>K93+K97+K108+K111</f>
        <v>13046</v>
      </c>
      <c r="L92" s="542">
        <f>L93+L97+L108+L111</f>
        <v>13046</v>
      </c>
      <c r="M92" s="541">
        <f>M93+M97+M108+M111</f>
        <v>13046</v>
      </c>
      <c r="N92" s="809" t="s">
        <v>435</v>
      </c>
      <c r="O92" s="809" t="s">
        <v>304</v>
      </c>
      <c r="P92" s="8"/>
    </row>
    <row r="93" spans="1:17" x14ac:dyDescent="0.25">
      <c r="A93" s="518"/>
      <c r="B93" s="537"/>
      <c r="C93" s="538"/>
      <c r="D93" s="539"/>
      <c r="E93" s="540">
        <v>631</v>
      </c>
      <c r="F93" s="541" t="s">
        <v>21</v>
      </c>
      <c r="G93" s="542">
        <f>G94</f>
        <v>4</v>
      </c>
      <c r="H93" s="542">
        <f>H94</f>
        <v>23</v>
      </c>
      <c r="I93" s="542">
        <v>30</v>
      </c>
      <c r="J93" s="542">
        <v>30</v>
      </c>
      <c r="K93" s="542">
        <f>K94</f>
        <v>100</v>
      </c>
      <c r="L93" s="542">
        <f>L94</f>
        <v>100</v>
      </c>
      <c r="M93" s="541">
        <f>M94</f>
        <v>100</v>
      </c>
      <c r="N93" s="489">
        <f>K99+K102+K105+K107+K110+K114</f>
        <v>3900</v>
      </c>
      <c r="O93" s="486">
        <f>K76+K82+K92+K120-N93</f>
        <v>45360.332500000004</v>
      </c>
      <c r="P93" s="8"/>
      <c r="Q93" s="490"/>
    </row>
    <row r="94" spans="1:17" x14ac:dyDescent="0.25">
      <c r="A94" s="518"/>
      <c r="B94" s="537"/>
      <c r="C94" s="538"/>
      <c r="D94" s="539"/>
      <c r="E94" s="819">
        <v>631001</v>
      </c>
      <c r="F94" s="132" t="s">
        <v>23</v>
      </c>
      <c r="G94" s="545">
        <v>4</v>
      </c>
      <c r="H94" s="545">
        <v>23</v>
      </c>
      <c r="I94" s="545">
        <v>30</v>
      </c>
      <c r="J94" s="545">
        <v>30</v>
      </c>
      <c r="K94" s="545">
        <v>100</v>
      </c>
      <c r="L94" s="545">
        <v>100</v>
      </c>
      <c r="M94" s="76">
        <v>100</v>
      </c>
      <c r="N94" s="486"/>
      <c r="O94" s="486"/>
      <c r="P94" s="8"/>
    </row>
    <row r="95" spans="1:17" x14ac:dyDescent="0.25">
      <c r="A95" s="518"/>
      <c r="B95" s="537"/>
      <c r="C95" s="538"/>
      <c r="D95" s="539"/>
      <c r="E95" s="540">
        <v>632</v>
      </c>
      <c r="F95" s="541" t="s">
        <v>302</v>
      </c>
      <c r="G95" s="542">
        <f>G96</f>
        <v>49</v>
      </c>
      <c r="H95" s="542">
        <v>0</v>
      </c>
      <c r="I95" s="542">
        <v>0</v>
      </c>
      <c r="J95" s="542">
        <v>0</v>
      </c>
      <c r="K95" s="542">
        <f>K96</f>
        <v>0</v>
      </c>
      <c r="L95" s="542">
        <f>L96</f>
        <v>0</v>
      </c>
      <c r="M95" s="541">
        <f>M96</f>
        <v>0</v>
      </c>
      <c r="N95" s="486"/>
      <c r="O95" s="486"/>
      <c r="P95" s="8"/>
    </row>
    <row r="96" spans="1:17" x14ac:dyDescent="0.25">
      <c r="A96" s="518"/>
      <c r="B96" s="537"/>
      <c r="C96" s="538"/>
      <c r="D96" s="539"/>
      <c r="E96" s="544">
        <v>632002</v>
      </c>
      <c r="F96" s="76" t="s">
        <v>26</v>
      </c>
      <c r="G96" s="545">
        <v>49</v>
      </c>
      <c r="H96" s="545">
        <v>0</v>
      </c>
      <c r="I96" s="542">
        <v>0</v>
      </c>
      <c r="J96" s="542">
        <v>0</v>
      </c>
      <c r="K96" s="542">
        <v>0</v>
      </c>
      <c r="L96" s="542">
        <v>0</v>
      </c>
      <c r="M96" s="541">
        <v>0</v>
      </c>
      <c r="N96" s="486"/>
      <c r="O96" s="486"/>
      <c r="P96" s="8"/>
    </row>
    <row r="97" spans="1:16" x14ac:dyDescent="0.25">
      <c r="A97" s="518"/>
      <c r="B97" s="537"/>
      <c r="C97" s="538"/>
      <c r="D97" s="539" t="s">
        <v>318</v>
      </c>
      <c r="E97" s="540">
        <v>633</v>
      </c>
      <c r="F97" s="541" t="s">
        <v>68</v>
      </c>
      <c r="G97" s="541">
        <f>G98+G99+G100+G102+G103+G104+G105+G106+G107</f>
        <v>2149</v>
      </c>
      <c r="H97" s="541">
        <f>H98+H99+H100+H101+H102+H103+H104+H105+H106+H107</f>
        <v>4171</v>
      </c>
      <c r="I97" s="542">
        <f>I98+I99+I102+I103+I104+I105+I106+I107</f>
        <v>8500</v>
      </c>
      <c r="J97" s="542">
        <f>J98+J99+J102+J103+J104+J105+J106+J107</f>
        <v>8500</v>
      </c>
      <c r="K97" s="542">
        <f>K98+K99+K100+K101+K102+K103+K104+K105+K106+K107</f>
        <v>9276</v>
      </c>
      <c r="L97" s="542">
        <f>L98+L99+L100+L101+L102+L103+L104+L105+L106+L107</f>
        <v>9276</v>
      </c>
      <c r="M97" s="541">
        <f>M98+M99+M100+M101+M102+M103+M104+M105+M106+M107</f>
        <v>9276</v>
      </c>
      <c r="N97" s="486"/>
      <c r="O97" s="486"/>
      <c r="P97" s="8"/>
    </row>
    <row r="98" spans="1:16" x14ac:dyDescent="0.25">
      <c r="A98" s="518"/>
      <c r="B98" s="537"/>
      <c r="C98" s="538"/>
      <c r="D98" s="539"/>
      <c r="E98" s="544">
        <v>633001</v>
      </c>
      <c r="F98" s="76" t="s">
        <v>307</v>
      </c>
      <c r="G98" s="76">
        <v>0</v>
      </c>
      <c r="H98" s="76">
        <v>0</v>
      </c>
      <c r="I98" s="545">
        <v>1500</v>
      </c>
      <c r="J98" s="545">
        <v>1500</v>
      </c>
      <c r="K98" s="545">
        <v>1400</v>
      </c>
      <c r="L98" s="545">
        <v>1400</v>
      </c>
      <c r="M98" s="76">
        <v>1400</v>
      </c>
      <c r="N98" s="486"/>
      <c r="O98" s="486"/>
      <c r="P98" s="8"/>
    </row>
    <row r="99" spans="1:16" x14ac:dyDescent="0.25">
      <c r="A99" s="518"/>
      <c r="B99" s="537"/>
      <c r="C99" s="538"/>
      <c r="D99" s="539"/>
      <c r="E99" s="546">
        <v>633001</v>
      </c>
      <c r="F99" s="547" t="s">
        <v>307</v>
      </c>
      <c r="G99" s="547">
        <v>0</v>
      </c>
      <c r="H99" s="547">
        <v>594</v>
      </c>
      <c r="I99" s="548">
        <v>500</v>
      </c>
      <c r="J99" s="548">
        <v>500</v>
      </c>
      <c r="K99" s="548">
        <v>500</v>
      </c>
      <c r="L99" s="548">
        <v>500</v>
      </c>
      <c r="M99" s="547">
        <v>500</v>
      </c>
      <c r="N99" s="486"/>
      <c r="O99" s="486"/>
      <c r="P99" s="8"/>
    </row>
    <row r="100" spans="1:16" x14ac:dyDescent="0.25">
      <c r="A100" s="518"/>
      <c r="B100" s="537"/>
      <c r="C100" s="538"/>
      <c r="D100" s="539"/>
      <c r="E100" s="544">
        <v>633002</v>
      </c>
      <c r="F100" s="76" t="s">
        <v>29</v>
      </c>
      <c r="G100" s="76">
        <v>80</v>
      </c>
      <c r="H100" s="76">
        <v>0</v>
      </c>
      <c r="I100" s="545">
        <v>0</v>
      </c>
      <c r="J100" s="545">
        <v>0</v>
      </c>
      <c r="K100" s="545">
        <v>800</v>
      </c>
      <c r="L100" s="545">
        <v>800</v>
      </c>
      <c r="M100" s="76">
        <v>800</v>
      </c>
      <c r="N100" s="486"/>
      <c r="O100" s="486"/>
      <c r="P100" s="8"/>
    </row>
    <row r="101" spans="1:16" x14ac:dyDescent="0.25">
      <c r="A101" s="518"/>
      <c r="B101" s="537"/>
      <c r="C101" s="538"/>
      <c r="D101" s="539"/>
      <c r="E101" s="550">
        <v>633002</v>
      </c>
      <c r="F101" s="551" t="s">
        <v>29</v>
      </c>
      <c r="G101" s="551">
        <v>0</v>
      </c>
      <c r="H101" s="551">
        <v>2588</v>
      </c>
      <c r="I101" s="552">
        <v>0</v>
      </c>
      <c r="J101" s="552">
        <v>0</v>
      </c>
      <c r="K101" s="552">
        <v>0</v>
      </c>
      <c r="L101" s="552">
        <v>0</v>
      </c>
      <c r="M101" s="551">
        <v>0</v>
      </c>
      <c r="N101" s="486"/>
      <c r="O101" s="486"/>
      <c r="P101" s="8"/>
    </row>
    <row r="102" spans="1:16" x14ac:dyDescent="0.25">
      <c r="A102" s="518"/>
      <c r="B102" s="537"/>
      <c r="C102" s="538"/>
      <c r="D102" s="539"/>
      <c r="E102" s="546">
        <v>633004</v>
      </c>
      <c r="F102" s="547" t="s">
        <v>308</v>
      </c>
      <c r="G102" s="547">
        <v>0</v>
      </c>
      <c r="H102" s="547">
        <v>75</v>
      </c>
      <c r="I102" s="548">
        <v>500</v>
      </c>
      <c r="J102" s="548">
        <v>500</v>
      </c>
      <c r="K102" s="548">
        <v>530</v>
      </c>
      <c r="L102" s="548">
        <v>530</v>
      </c>
      <c r="M102" s="547">
        <v>530</v>
      </c>
      <c r="N102" s="486"/>
      <c r="O102" s="486"/>
      <c r="P102" s="8"/>
    </row>
    <row r="103" spans="1:16" x14ac:dyDescent="0.25">
      <c r="A103" s="518"/>
      <c r="B103" s="537"/>
      <c r="C103" s="538"/>
      <c r="D103" s="539"/>
      <c r="E103" s="544">
        <v>633004</v>
      </c>
      <c r="F103" s="76" t="s">
        <v>308</v>
      </c>
      <c r="G103" s="76">
        <v>589</v>
      </c>
      <c r="H103" s="76">
        <v>0</v>
      </c>
      <c r="I103" s="545">
        <v>500</v>
      </c>
      <c r="J103" s="545">
        <v>500</v>
      </c>
      <c r="K103" s="545">
        <v>600</v>
      </c>
      <c r="L103" s="545">
        <v>600</v>
      </c>
      <c r="M103" s="76">
        <v>600</v>
      </c>
      <c r="N103" s="486"/>
      <c r="O103" s="486"/>
      <c r="P103" s="8"/>
    </row>
    <row r="104" spans="1:16" x14ac:dyDescent="0.25">
      <c r="A104" s="518"/>
      <c r="B104" s="537"/>
      <c r="C104" s="538"/>
      <c r="D104" s="539"/>
      <c r="E104" s="544">
        <v>633006</v>
      </c>
      <c r="F104" s="76" t="s">
        <v>30</v>
      </c>
      <c r="G104" s="76">
        <v>289</v>
      </c>
      <c r="H104" s="76">
        <v>20</v>
      </c>
      <c r="I104" s="545">
        <v>1500</v>
      </c>
      <c r="J104" s="545">
        <v>1500</v>
      </c>
      <c r="K104" s="545">
        <v>946</v>
      </c>
      <c r="L104" s="545">
        <v>946</v>
      </c>
      <c r="M104" s="76">
        <v>946</v>
      </c>
      <c r="N104" s="486"/>
      <c r="O104" s="486"/>
      <c r="P104" s="8"/>
    </row>
    <row r="105" spans="1:16" x14ac:dyDescent="0.25">
      <c r="A105" s="518"/>
      <c r="B105" s="537"/>
      <c r="C105" s="538"/>
      <c r="D105" s="539"/>
      <c r="E105" s="546">
        <v>633006</v>
      </c>
      <c r="F105" s="547" t="s">
        <v>30</v>
      </c>
      <c r="G105" s="547">
        <v>0</v>
      </c>
      <c r="H105" s="547">
        <v>461</v>
      </c>
      <c r="I105" s="548">
        <v>500</v>
      </c>
      <c r="J105" s="548">
        <v>500</v>
      </c>
      <c r="K105" s="548">
        <v>500</v>
      </c>
      <c r="L105" s="548">
        <v>500</v>
      </c>
      <c r="M105" s="547">
        <v>500</v>
      </c>
      <c r="N105" s="486"/>
      <c r="O105" s="486"/>
      <c r="P105" s="8"/>
    </row>
    <row r="106" spans="1:16" x14ac:dyDescent="0.25">
      <c r="A106" s="518"/>
      <c r="B106" s="537"/>
      <c r="C106" s="538"/>
      <c r="D106" s="539"/>
      <c r="E106" s="544">
        <v>633009</v>
      </c>
      <c r="F106" s="76" t="s">
        <v>309</v>
      </c>
      <c r="G106" s="76">
        <v>0</v>
      </c>
      <c r="H106" s="76">
        <v>16</v>
      </c>
      <c r="I106" s="545">
        <v>2000</v>
      </c>
      <c r="J106" s="545">
        <v>2000</v>
      </c>
      <c r="K106" s="545">
        <v>2500</v>
      </c>
      <c r="L106" s="545">
        <v>2500</v>
      </c>
      <c r="M106" s="76">
        <v>2500</v>
      </c>
      <c r="N106" s="486"/>
      <c r="O106" s="486"/>
      <c r="P106" s="8"/>
    </row>
    <row r="107" spans="1:16" x14ac:dyDescent="0.25">
      <c r="A107" s="518"/>
      <c r="B107" s="537"/>
      <c r="C107" s="538"/>
      <c r="D107" s="539"/>
      <c r="E107" s="546">
        <v>633009</v>
      </c>
      <c r="F107" s="547" t="s">
        <v>309</v>
      </c>
      <c r="G107" s="547">
        <v>1191</v>
      </c>
      <c r="H107" s="547">
        <v>417</v>
      </c>
      <c r="I107" s="548">
        <v>1500</v>
      </c>
      <c r="J107" s="548">
        <v>1500</v>
      </c>
      <c r="K107" s="548">
        <v>1500</v>
      </c>
      <c r="L107" s="548">
        <v>1500</v>
      </c>
      <c r="M107" s="547">
        <v>1500</v>
      </c>
      <c r="N107" s="486"/>
      <c r="O107" s="486"/>
      <c r="P107" s="8"/>
    </row>
    <row r="108" spans="1:16" x14ac:dyDescent="0.25">
      <c r="A108" s="518"/>
      <c r="B108" s="537"/>
      <c r="C108" s="538"/>
      <c r="D108" s="539"/>
      <c r="E108" s="540">
        <v>635</v>
      </c>
      <c r="F108" s="541" t="s">
        <v>311</v>
      </c>
      <c r="G108" s="542">
        <f>G109+G110</f>
        <v>766</v>
      </c>
      <c r="H108" s="542">
        <f>H109+H110</f>
        <v>0</v>
      </c>
      <c r="I108" s="542">
        <v>400</v>
      </c>
      <c r="J108" s="542">
        <v>400</v>
      </c>
      <c r="K108" s="542">
        <f>K109+K110</f>
        <v>900</v>
      </c>
      <c r="L108" s="542">
        <f>L109+L110</f>
        <v>900</v>
      </c>
      <c r="M108" s="541">
        <f>M109+M110</f>
        <v>900</v>
      </c>
      <c r="N108" s="486"/>
      <c r="O108" s="486"/>
      <c r="P108" s="8"/>
    </row>
    <row r="109" spans="1:16" x14ac:dyDescent="0.25">
      <c r="A109" s="518"/>
      <c r="B109" s="537"/>
      <c r="C109" s="538"/>
      <c r="D109" s="539"/>
      <c r="E109" s="544">
        <v>635004</v>
      </c>
      <c r="F109" s="76" t="s">
        <v>308</v>
      </c>
      <c r="G109" s="545">
        <v>766</v>
      </c>
      <c r="H109" s="545">
        <v>0</v>
      </c>
      <c r="I109" s="545">
        <v>0</v>
      </c>
      <c r="J109" s="545">
        <v>0</v>
      </c>
      <c r="K109" s="545">
        <v>500</v>
      </c>
      <c r="L109" s="545">
        <v>500</v>
      </c>
      <c r="M109" s="76">
        <v>500</v>
      </c>
      <c r="N109" s="486"/>
      <c r="O109" s="486"/>
      <c r="P109" s="8"/>
    </row>
    <row r="110" spans="1:16" x14ac:dyDescent="0.25">
      <c r="A110" s="518"/>
      <c r="B110" s="537"/>
      <c r="C110" s="538"/>
      <c r="D110" s="539"/>
      <c r="E110" s="550">
        <v>635006</v>
      </c>
      <c r="F110" s="551" t="s">
        <v>47</v>
      </c>
      <c r="G110" s="548">
        <v>0</v>
      </c>
      <c r="H110" s="548">
        <v>0</v>
      </c>
      <c r="I110" s="548">
        <v>400</v>
      </c>
      <c r="J110" s="548">
        <v>400</v>
      </c>
      <c r="K110" s="548">
        <v>400</v>
      </c>
      <c r="L110" s="548">
        <v>400</v>
      </c>
      <c r="M110" s="547">
        <v>400</v>
      </c>
      <c r="N110" s="486"/>
      <c r="O110" s="486"/>
      <c r="P110" s="8"/>
    </row>
    <row r="111" spans="1:16" x14ac:dyDescent="0.25">
      <c r="A111" s="518"/>
      <c r="B111" s="537"/>
      <c r="C111" s="538"/>
      <c r="D111" s="539" t="s">
        <v>318</v>
      </c>
      <c r="E111" s="553">
        <v>637</v>
      </c>
      <c r="F111" s="541" t="s">
        <v>49</v>
      </c>
      <c r="G111" s="542">
        <f>G112+G113+G114+G115+G116+G117+G118+G119</f>
        <v>526</v>
      </c>
      <c r="H111" s="542">
        <f>H112+H113+H114+H115+H116+H117+H118+H119</f>
        <v>1148</v>
      </c>
      <c r="I111" s="542">
        <v>2970</v>
      </c>
      <c r="J111" s="542">
        <v>2970</v>
      </c>
      <c r="K111" s="542">
        <f>K112+K113+K114+K115+K116+K117+K118+K119</f>
        <v>2770</v>
      </c>
      <c r="L111" s="542">
        <f>L112+L113+L114+L115+L116+L117+L118+L119</f>
        <v>2770</v>
      </c>
      <c r="M111" s="541">
        <f>M112+M113+M114+M115+M116+M117+M118+M119</f>
        <v>2770</v>
      </c>
      <c r="N111" s="486"/>
      <c r="O111" s="486"/>
      <c r="P111" s="8"/>
    </row>
    <row r="112" spans="1:16" x14ac:dyDescent="0.25">
      <c r="A112" s="518"/>
      <c r="B112" s="537"/>
      <c r="C112" s="538"/>
      <c r="D112" s="539"/>
      <c r="E112" s="554">
        <v>637001</v>
      </c>
      <c r="F112" s="76" t="s">
        <v>324</v>
      </c>
      <c r="G112" s="545">
        <v>4</v>
      </c>
      <c r="H112" s="545">
        <v>105</v>
      </c>
      <c r="I112" s="545">
        <v>0</v>
      </c>
      <c r="J112" s="545">
        <v>0</v>
      </c>
      <c r="K112" s="545">
        <v>300</v>
      </c>
      <c r="L112" s="545">
        <v>300</v>
      </c>
      <c r="M112" s="76">
        <v>300</v>
      </c>
      <c r="N112" s="486"/>
      <c r="O112" s="486"/>
      <c r="P112" s="8"/>
    </row>
    <row r="113" spans="1:16" x14ac:dyDescent="0.25">
      <c r="A113" s="518"/>
      <c r="B113" s="537"/>
      <c r="C113" s="538"/>
      <c r="D113" s="539"/>
      <c r="E113" s="554">
        <v>637004</v>
      </c>
      <c r="F113" s="76" t="s">
        <v>53</v>
      </c>
      <c r="G113" s="545">
        <v>179</v>
      </c>
      <c r="H113" s="545">
        <v>413</v>
      </c>
      <c r="I113" s="545">
        <v>400</v>
      </c>
      <c r="J113" s="545">
        <v>400</v>
      </c>
      <c r="K113" s="545">
        <v>600</v>
      </c>
      <c r="L113" s="545">
        <v>600</v>
      </c>
      <c r="M113" s="76">
        <v>600</v>
      </c>
      <c r="N113" s="486"/>
      <c r="O113" s="486"/>
      <c r="P113" s="8"/>
    </row>
    <row r="114" spans="1:16" x14ac:dyDescent="0.25">
      <c r="A114" s="518"/>
      <c r="B114" s="537"/>
      <c r="C114" s="538"/>
      <c r="D114" s="539"/>
      <c r="E114" s="816">
        <v>637004</v>
      </c>
      <c r="F114" s="547" t="s">
        <v>53</v>
      </c>
      <c r="G114" s="547">
        <v>0</v>
      </c>
      <c r="H114" s="547">
        <v>0</v>
      </c>
      <c r="I114" s="548">
        <v>470</v>
      </c>
      <c r="J114" s="548">
        <v>470</v>
      </c>
      <c r="K114" s="548">
        <v>470</v>
      </c>
      <c r="L114" s="548">
        <v>470</v>
      </c>
      <c r="M114" s="547">
        <v>470</v>
      </c>
      <c r="N114" s="486"/>
      <c r="O114" s="486"/>
      <c r="P114" s="8"/>
    </row>
    <row r="115" spans="1:16" x14ac:dyDescent="0.25">
      <c r="A115" s="518"/>
      <c r="B115" s="537"/>
      <c r="C115" s="538"/>
      <c r="D115" s="539"/>
      <c r="E115" s="554">
        <v>637006</v>
      </c>
      <c r="F115" s="76" t="s">
        <v>312</v>
      </c>
      <c r="G115" s="76">
        <v>0</v>
      </c>
      <c r="H115" s="76">
        <v>25</v>
      </c>
      <c r="I115" s="545">
        <v>300</v>
      </c>
      <c r="J115" s="545">
        <v>300</v>
      </c>
      <c r="K115" s="545">
        <v>200</v>
      </c>
      <c r="L115" s="545">
        <v>200</v>
      </c>
      <c r="M115" s="76">
        <v>200</v>
      </c>
      <c r="N115" s="486"/>
      <c r="O115" s="486"/>
      <c r="P115" s="8"/>
    </row>
    <row r="116" spans="1:16" x14ac:dyDescent="0.25">
      <c r="A116" s="518"/>
      <c r="B116" s="537"/>
      <c r="C116" s="538"/>
      <c r="D116" s="539"/>
      <c r="E116" s="816">
        <v>637006</v>
      </c>
      <c r="F116" s="547" t="s">
        <v>312</v>
      </c>
      <c r="G116" s="547">
        <v>0</v>
      </c>
      <c r="H116" s="547">
        <v>0</v>
      </c>
      <c r="I116" s="548">
        <v>0</v>
      </c>
      <c r="J116" s="548">
        <v>0</v>
      </c>
      <c r="K116" s="548">
        <v>0</v>
      </c>
      <c r="L116" s="548">
        <v>0</v>
      </c>
      <c r="M116" s="547">
        <v>0</v>
      </c>
      <c r="N116" s="486"/>
      <c r="O116" s="486"/>
      <c r="P116" s="8"/>
    </row>
    <row r="117" spans="1:16" x14ac:dyDescent="0.25">
      <c r="A117" s="518"/>
      <c r="B117" s="537"/>
      <c r="C117" s="538"/>
      <c r="D117" s="539"/>
      <c r="E117" s="554">
        <v>637014</v>
      </c>
      <c r="F117" s="76" t="s">
        <v>56</v>
      </c>
      <c r="G117" s="76">
        <v>148</v>
      </c>
      <c r="H117" s="76">
        <v>398</v>
      </c>
      <c r="I117" s="545">
        <v>1000</v>
      </c>
      <c r="J117" s="545">
        <v>1000</v>
      </c>
      <c r="K117" s="545">
        <v>700</v>
      </c>
      <c r="L117" s="545">
        <v>700</v>
      </c>
      <c r="M117" s="76">
        <v>700</v>
      </c>
      <c r="N117" s="486"/>
      <c r="O117" s="486"/>
      <c r="P117" s="8"/>
    </row>
    <row r="118" spans="1:16" x14ac:dyDescent="0.25">
      <c r="A118" s="518"/>
      <c r="B118" s="537"/>
      <c r="C118" s="538"/>
      <c r="D118" s="539"/>
      <c r="E118" s="816">
        <v>637014</v>
      </c>
      <c r="F118" s="547" t="s">
        <v>56</v>
      </c>
      <c r="G118" s="547">
        <v>0</v>
      </c>
      <c r="H118" s="547">
        <v>0</v>
      </c>
      <c r="I118" s="548">
        <v>0</v>
      </c>
      <c r="J118" s="548">
        <v>0</v>
      </c>
      <c r="K118" s="548">
        <v>0</v>
      </c>
      <c r="L118" s="548">
        <v>0</v>
      </c>
      <c r="M118" s="547">
        <v>0</v>
      </c>
      <c r="N118" s="486"/>
      <c r="O118" s="486"/>
      <c r="P118" s="8"/>
    </row>
    <row r="119" spans="1:16" x14ac:dyDescent="0.25">
      <c r="A119" s="518"/>
      <c r="B119" s="537"/>
      <c r="C119" s="538"/>
      <c r="D119" s="539"/>
      <c r="E119" s="554">
        <v>637016</v>
      </c>
      <c r="F119" s="76" t="s">
        <v>58</v>
      </c>
      <c r="G119" s="76">
        <v>195</v>
      </c>
      <c r="H119" s="76">
        <v>207</v>
      </c>
      <c r="I119" s="545">
        <v>800</v>
      </c>
      <c r="J119" s="545">
        <v>800</v>
      </c>
      <c r="K119" s="545">
        <v>500</v>
      </c>
      <c r="L119" s="545">
        <v>500</v>
      </c>
      <c r="M119" s="76">
        <v>500</v>
      </c>
      <c r="N119" s="486"/>
      <c r="O119" s="486"/>
      <c r="P119" s="8"/>
    </row>
    <row r="120" spans="1:16" x14ac:dyDescent="0.25">
      <c r="A120" s="518"/>
      <c r="B120" s="537"/>
      <c r="C120" s="538"/>
      <c r="D120" s="539"/>
      <c r="E120" s="553">
        <v>642</v>
      </c>
      <c r="F120" s="541" t="s">
        <v>314</v>
      </c>
      <c r="G120" s="541">
        <f>G121</f>
        <v>98</v>
      </c>
      <c r="H120" s="541">
        <f>H121</f>
        <v>124</v>
      </c>
      <c r="I120" s="542">
        <v>0</v>
      </c>
      <c r="J120" s="542">
        <v>0</v>
      </c>
      <c r="K120" s="542">
        <f>K121</f>
        <v>0</v>
      </c>
      <c r="L120" s="542">
        <f>L121</f>
        <v>0</v>
      </c>
      <c r="M120" s="541">
        <f>M121</f>
        <v>0</v>
      </c>
      <c r="N120" s="486"/>
      <c r="O120" s="486"/>
      <c r="P120" s="8"/>
    </row>
    <row r="121" spans="1:16" x14ac:dyDescent="0.25">
      <c r="A121" s="518"/>
      <c r="B121" s="537"/>
      <c r="C121" s="538"/>
      <c r="D121" s="539"/>
      <c r="E121" s="554">
        <v>642015</v>
      </c>
      <c r="F121" s="76" t="s">
        <v>316</v>
      </c>
      <c r="G121" s="76">
        <v>98</v>
      </c>
      <c r="H121" s="76">
        <v>124</v>
      </c>
      <c r="I121" s="545">
        <v>0</v>
      </c>
      <c r="J121" s="545">
        <v>0</v>
      </c>
      <c r="K121" s="545">
        <v>0</v>
      </c>
      <c r="L121" s="545">
        <v>0</v>
      </c>
      <c r="M121" s="76">
        <v>0</v>
      </c>
      <c r="N121" s="486"/>
      <c r="O121" s="486"/>
      <c r="P121" s="8"/>
    </row>
    <row r="122" spans="1:16" x14ac:dyDescent="0.25">
      <c r="A122" s="517"/>
      <c r="B122" s="529"/>
      <c r="C122" s="530"/>
      <c r="D122" s="557"/>
      <c r="E122" s="532" t="s">
        <v>319</v>
      </c>
      <c r="F122" s="536"/>
      <c r="G122" s="559">
        <f>G123+G140+G167+G209</f>
        <v>54101</v>
      </c>
      <c r="H122" s="559">
        <f>H123+H140+H167+H209</f>
        <v>62652</v>
      </c>
      <c r="I122" s="558">
        <f>I123+I124+I125+I140+I167+I209</f>
        <v>64187.222000000002</v>
      </c>
      <c r="J122" s="558">
        <f>J123+J124+J125+J140+J167+J209</f>
        <v>64187.222000000002</v>
      </c>
      <c r="K122" s="558">
        <f>K123+K124+K125+K140+K141+K142+K167</f>
        <v>71227.115999999995</v>
      </c>
      <c r="L122" s="558">
        <f>L123+L124+L125+L140+L141+L142+L167+L209</f>
        <v>73000.358999999997</v>
      </c>
      <c r="M122" s="558">
        <f>M123+M124+M125+M140+M141+M142+M167+M209</f>
        <v>74845.125499999995</v>
      </c>
      <c r="N122" s="486"/>
      <c r="O122" s="486"/>
      <c r="P122" s="8"/>
    </row>
    <row r="123" spans="1:16" x14ac:dyDescent="0.25">
      <c r="A123" s="518"/>
      <c r="B123" s="537"/>
      <c r="C123" s="538"/>
      <c r="D123" s="539" t="s">
        <v>320</v>
      </c>
      <c r="E123" s="540">
        <v>610</v>
      </c>
      <c r="F123" s="541" t="s">
        <v>291</v>
      </c>
      <c r="G123" s="541">
        <f>G126+G130</f>
        <v>29376</v>
      </c>
      <c r="H123" s="541">
        <f>H126+H127+H130+H139</f>
        <v>34702</v>
      </c>
      <c r="I123" s="542">
        <f>I126+I130</f>
        <v>18464</v>
      </c>
      <c r="J123" s="542">
        <f>J126+J130</f>
        <v>18464</v>
      </c>
      <c r="K123" s="542">
        <f>K126+K130+K139</f>
        <v>19300</v>
      </c>
      <c r="L123" s="542">
        <f>L126+L130+L139</f>
        <v>19922</v>
      </c>
      <c r="M123" s="541">
        <f>M126+M130+M139</f>
        <v>20569</v>
      </c>
      <c r="N123" s="486"/>
      <c r="O123" s="486"/>
      <c r="P123" s="8"/>
    </row>
    <row r="124" spans="1:16" x14ac:dyDescent="0.25">
      <c r="A124" s="518"/>
      <c r="B124" s="537"/>
      <c r="C124" s="538"/>
      <c r="D124" s="539" t="s">
        <v>321</v>
      </c>
      <c r="E124" s="540">
        <v>610</v>
      </c>
      <c r="F124" s="541" t="s">
        <v>291</v>
      </c>
      <c r="G124" s="541">
        <v>0</v>
      </c>
      <c r="H124" s="541">
        <v>0</v>
      </c>
      <c r="I124" s="542">
        <f>I128</f>
        <v>8575</v>
      </c>
      <c r="J124" s="542">
        <f>J128</f>
        <v>8575</v>
      </c>
      <c r="K124" s="542">
        <f t="shared" ref="K124:M125" si="2">K128+K131</f>
        <v>11940</v>
      </c>
      <c r="L124" s="542">
        <f t="shared" si="2"/>
        <v>12352</v>
      </c>
      <c r="M124" s="541">
        <f t="shared" si="2"/>
        <v>12780</v>
      </c>
      <c r="N124" s="486"/>
      <c r="O124" s="486"/>
      <c r="P124" s="8"/>
    </row>
    <row r="125" spans="1:16" x14ac:dyDescent="0.25">
      <c r="A125" s="518"/>
      <c r="B125" s="537"/>
      <c r="C125" s="538"/>
      <c r="D125" s="539" t="s">
        <v>322</v>
      </c>
      <c r="E125" s="540">
        <v>610</v>
      </c>
      <c r="F125" s="541" t="s">
        <v>291</v>
      </c>
      <c r="G125" s="541">
        <v>0</v>
      </c>
      <c r="H125" s="541">
        <v>0</v>
      </c>
      <c r="I125" s="542">
        <f>I129</f>
        <v>5717</v>
      </c>
      <c r="J125" s="542">
        <f>J129</f>
        <v>5717</v>
      </c>
      <c r="K125" s="542">
        <f t="shared" si="2"/>
        <v>8128</v>
      </c>
      <c r="L125" s="542">
        <f t="shared" si="2"/>
        <v>8408</v>
      </c>
      <c r="M125" s="541">
        <f t="shared" si="2"/>
        <v>8700</v>
      </c>
      <c r="N125" s="486"/>
      <c r="O125" s="486"/>
      <c r="P125" s="8"/>
    </row>
    <row r="126" spans="1:16" ht="27.75" customHeight="1" x14ac:dyDescent="0.25">
      <c r="A126" s="518"/>
      <c r="B126" s="537"/>
      <c r="C126" s="538"/>
      <c r="D126" s="539" t="s">
        <v>320</v>
      </c>
      <c r="E126" s="540">
        <v>611</v>
      </c>
      <c r="F126" s="543" t="s">
        <v>292</v>
      </c>
      <c r="G126" s="541">
        <v>24671</v>
      </c>
      <c r="H126" s="541">
        <v>28788</v>
      </c>
      <c r="I126" s="542">
        <v>13244</v>
      </c>
      <c r="J126" s="542">
        <v>13244</v>
      </c>
      <c r="K126" s="542">
        <v>15550</v>
      </c>
      <c r="L126" s="541">
        <v>16172</v>
      </c>
      <c r="M126" s="541">
        <v>16819</v>
      </c>
      <c r="N126" s="486"/>
      <c r="O126" s="486"/>
      <c r="P126" s="8"/>
    </row>
    <row r="127" spans="1:16" ht="26.25" customHeight="1" x14ac:dyDescent="0.25">
      <c r="A127" s="518"/>
      <c r="B127" s="537"/>
      <c r="C127" s="538"/>
      <c r="D127" s="782" t="s">
        <v>320</v>
      </c>
      <c r="E127" s="783">
        <v>611</v>
      </c>
      <c r="F127" s="784" t="s">
        <v>292</v>
      </c>
      <c r="G127" s="786">
        <v>0</v>
      </c>
      <c r="H127" s="786">
        <v>529</v>
      </c>
      <c r="I127" s="785">
        <v>0</v>
      </c>
      <c r="J127" s="785">
        <v>0</v>
      </c>
      <c r="K127" s="785">
        <v>0</v>
      </c>
      <c r="L127" s="786">
        <v>0</v>
      </c>
      <c r="M127" s="786">
        <v>0</v>
      </c>
      <c r="N127" s="486" t="s">
        <v>294</v>
      </c>
      <c r="O127" s="486"/>
      <c r="P127" s="8"/>
    </row>
    <row r="128" spans="1:16" ht="28.5" customHeight="1" x14ac:dyDescent="0.25">
      <c r="A128" s="518"/>
      <c r="B128" s="537"/>
      <c r="C128" s="538"/>
      <c r="D128" s="539" t="s">
        <v>321</v>
      </c>
      <c r="E128" s="540">
        <v>611</v>
      </c>
      <c r="F128" s="543" t="s">
        <v>292</v>
      </c>
      <c r="G128" s="541">
        <v>0</v>
      </c>
      <c r="H128" s="541">
        <v>0</v>
      </c>
      <c r="I128" s="542">
        <v>8575</v>
      </c>
      <c r="J128" s="542">
        <v>8575</v>
      </c>
      <c r="K128" s="542">
        <v>10290</v>
      </c>
      <c r="L128" s="541">
        <v>10702</v>
      </c>
      <c r="M128" s="541">
        <v>11130</v>
      </c>
      <c r="N128" s="486"/>
      <c r="O128" s="486"/>
      <c r="P128" s="8"/>
    </row>
    <row r="129" spans="1:16" ht="27.75" customHeight="1" x14ac:dyDescent="0.25">
      <c r="A129" s="518"/>
      <c r="B129" s="537"/>
      <c r="C129" s="538"/>
      <c r="D129" s="539" t="s">
        <v>322</v>
      </c>
      <c r="E129" s="540">
        <v>611</v>
      </c>
      <c r="F129" s="543" t="s">
        <v>292</v>
      </c>
      <c r="G129" s="541">
        <v>0</v>
      </c>
      <c r="H129" s="541">
        <v>0</v>
      </c>
      <c r="I129" s="542">
        <v>5717</v>
      </c>
      <c r="J129" s="542">
        <v>5717</v>
      </c>
      <c r="K129" s="542">
        <v>7008</v>
      </c>
      <c r="L129" s="541">
        <v>7288</v>
      </c>
      <c r="M129" s="541">
        <v>7580</v>
      </c>
      <c r="N129" s="486"/>
      <c r="O129" s="486"/>
      <c r="P129" s="8"/>
    </row>
    <row r="130" spans="1:16" x14ac:dyDescent="0.25">
      <c r="A130" s="518"/>
      <c r="B130" s="537"/>
      <c r="C130" s="538"/>
      <c r="D130" s="539" t="s">
        <v>320</v>
      </c>
      <c r="E130" s="540">
        <v>612</v>
      </c>
      <c r="F130" s="541" t="s">
        <v>5</v>
      </c>
      <c r="G130" s="541">
        <f>G133+G136+G139</f>
        <v>4705</v>
      </c>
      <c r="H130" s="541">
        <f>H133+H134+H135+H136+H137+H138</f>
        <v>4285</v>
      </c>
      <c r="I130" s="542">
        <f>I133+I134+I135+I136+I137+I138+I139</f>
        <v>5220</v>
      </c>
      <c r="J130" s="542">
        <f>J133+J134+J135+J136+J137+J138+J139</f>
        <v>5220</v>
      </c>
      <c r="K130" s="542">
        <f t="shared" ref="K130:M132" si="3">K133+K136</f>
        <v>3750</v>
      </c>
      <c r="L130" s="542">
        <f t="shared" si="3"/>
        <v>3750</v>
      </c>
      <c r="M130" s="541">
        <f t="shared" si="3"/>
        <v>3750</v>
      </c>
      <c r="N130" s="486"/>
      <c r="O130" s="486"/>
      <c r="P130" s="8"/>
    </row>
    <row r="131" spans="1:16" x14ac:dyDescent="0.25">
      <c r="A131" s="518"/>
      <c r="B131" s="537"/>
      <c r="C131" s="538"/>
      <c r="D131" s="539" t="s">
        <v>321</v>
      </c>
      <c r="E131" s="540">
        <v>612</v>
      </c>
      <c r="F131" s="541" t="s">
        <v>5</v>
      </c>
      <c r="G131" s="541">
        <v>0</v>
      </c>
      <c r="H131" s="541">
        <v>0</v>
      </c>
      <c r="I131" s="542">
        <v>0</v>
      </c>
      <c r="J131" s="542">
        <v>0</v>
      </c>
      <c r="K131" s="542">
        <f t="shared" si="3"/>
        <v>1650</v>
      </c>
      <c r="L131" s="542">
        <f t="shared" si="3"/>
        <v>1650</v>
      </c>
      <c r="M131" s="541">
        <f t="shared" si="3"/>
        <v>1650</v>
      </c>
      <c r="N131" s="486"/>
      <c r="O131" s="486"/>
      <c r="P131" s="8"/>
    </row>
    <row r="132" spans="1:16" x14ac:dyDescent="0.25">
      <c r="A132" s="518"/>
      <c r="B132" s="537"/>
      <c r="C132" s="538"/>
      <c r="D132" s="539" t="s">
        <v>322</v>
      </c>
      <c r="E132" s="540">
        <v>612</v>
      </c>
      <c r="F132" s="541" t="s">
        <v>5</v>
      </c>
      <c r="G132" s="541">
        <v>0</v>
      </c>
      <c r="H132" s="541">
        <v>0</v>
      </c>
      <c r="I132" s="542">
        <v>0</v>
      </c>
      <c r="J132" s="542">
        <v>0</v>
      </c>
      <c r="K132" s="542">
        <f t="shared" si="3"/>
        <v>1120</v>
      </c>
      <c r="L132" s="542">
        <f t="shared" si="3"/>
        <v>1120</v>
      </c>
      <c r="M132" s="541">
        <f t="shared" si="3"/>
        <v>1120</v>
      </c>
      <c r="N132" s="486"/>
      <c r="O132" s="486"/>
      <c r="P132" s="8"/>
    </row>
    <row r="133" spans="1:16" x14ac:dyDescent="0.25">
      <c r="A133" s="518"/>
      <c r="B133" s="537"/>
      <c r="C133" s="538"/>
      <c r="D133" s="539" t="s">
        <v>320</v>
      </c>
      <c r="E133" s="544">
        <v>612001</v>
      </c>
      <c r="F133" s="76" t="s">
        <v>293</v>
      </c>
      <c r="G133" s="76">
        <v>3009</v>
      </c>
      <c r="H133" s="76">
        <v>3244</v>
      </c>
      <c r="I133" s="545">
        <v>1656</v>
      </c>
      <c r="J133" s="545">
        <v>1656</v>
      </c>
      <c r="K133" s="545">
        <v>1950</v>
      </c>
      <c r="L133" s="545">
        <v>1950</v>
      </c>
      <c r="M133" s="76">
        <v>1950</v>
      </c>
      <c r="N133" s="486"/>
      <c r="O133" s="486"/>
      <c r="P133" s="8"/>
    </row>
    <row r="134" spans="1:16" x14ac:dyDescent="0.25">
      <c r="A134" s="518"/>
      <c r="B134" s="537"/>
      <c r="C134" s="538"/>
      <c r="D134" s="539" t="s">
        <v>321</v>
      </c>
      <c r="E134" s="544">
        <v>612001</v>
      </c>
      <c r="F134" s="76" t="s">
        <v>293</v>
      </c>
      <c r="G134" s="76">
        <v>0</v>
      </c>
      <c r="H134" s="76">
        <v>0</v>
      </c>
      <c r="I134" s="545">
        <v>1490</v>
      </c>
      <c r="J134" s="545">
        <v>1490</v>
      </c>
      <c r="K134" s="545">
        <v>1650</v>
      </c>
      <c r="L134" s="545">
        <v>1650</v>
      </c>
      <c r="M134" s="76">
        <v>1650</v>
      </c>
      <c r="N134" s="486"/>
      <c r="O134" s="486"/>
      <c r="P134" s="8"/>
    </row>
    <row r="135" spans="1:16" x14ac:dyDescent="0.25">
      <c r="A135" s="518"/>
      <c r="B135" s="537"/>
      <c r="C135" s="538"/>
      <c r="D135" s="539" t="s">
        <v>322</v>
      </c>
      <c r="E135" s="544">
        <v>612001</v>
      </c>
      <c r="F135" s="76" t="s">
        <v>293</v>
      </c>
      <c r="G135" s="76">
        <v>0</v>
      </c>
      <c r="H135" s="76">
        <v>0</v>
      </c>
      <c r="I135" s="545">
        <v>994</v>
      </c>
      <c r="J135" s="545">
        <v>994</v>
      </c>
      <c r="K135" s="545">
        <v>1120</v>
      </c>
      <c r="L135" s="545">
        <v>1120</v>
      </c>
      <c r="M135" s="76">
        <v>1120</v>
      </c>
      <c r="N135" s="486"/>
      <c r="O135" s="486"/>
      <c r="P135" s="8"/>
    </row>
    <row r="136" spans="1:16" x14ac:dyDescent="0.25">
      <c r="A136" s="518"/>
      <c r="B136" s="537"/>
      <c r="C136" s="538"/>
      <c r="D136" s="539" t="s">
        <v>320</v>
      </c>
      <c r="E136" s="544">
        <v>612002</v>
      </c>
      <c r="F136" s="76" t="s">
        <v>295</v>
      </c>
      <c r="G136" s="76">
        <v>916</v>
      </c>
      <c r="H136" s="76">
        <v>1041</v>
      </c>
      <c r="I136" s="545">
        <v>432</v>
      </c>
      <c r="J136" s="545">
        <v>432</v>
      </c>
      <c r="K136" s="545">
        <v>1800</v>
      </c>
      <c r="L136" s="545">
        <v>1800</v>
      </c>
      <c r="M136" s="76">
        <v>1800</v>
      </c>
      <c r="N136" s="486"/>
      <c r="O136" s="486"/>
      <c r="P136" s="8"/>
    </row>
    <row r="137" spans="1:16" x14ac:dyDescent="0.25">
      <c r="A137" s="518"/>
      <c r="B137" s="537"/>
      <c r="C137" s="538"/>
      <c r="D137" s="539" t="s">
        <v>321</v>
      </c>
      <c r="E137" s="544">
        <v>612002</v>
      </c>
      <c r="F137" s="76" t="s">
        <v>295</v>
      </c>
      <c r="G137" s="76">
        <v>0</v>
      </c>
      <c r="H137" s="76">
        <v>0</v>
      </c>
      <c r="I137" s="545">
        <v>389</v>
      </c>
      <c r="J137" s="545">
        <v>389</v>
      </c>
      <c r="K137" s="545">
        <v>0</v>
      </c>
      <c r="L137" s="545">
        <v>0</v>
      </c>
      <c r="M137" s="76">
        <v>0</v>
      </c>
      <c r="N137" s="486"/>
      <c r="O137" s="486"/>
      <c r="P137" s="8"/>
    </row>
    <row r="138" spans="1:16" x14ac:dyDescent="0.25">
      <c r="A138" s="518"/>
      <c r="B138" s="537"/>
      <c r="C138" s="538"/>
      <c r="D138" s="539" t="s">
        <v>322</v>
      </c>
      <c r="E138" s="544">
        <v>612002</v>
      </c>
      <c r="F138" s="76" t="s">
        <v>295</v>
      </c>
      <c r="G138" s="76">
        <v>0</v>
      </c>
      <c r="H138" s="76">
        <v>0</v>
      </c>
      <c r="I138" s="545">
        <v>259</v>
      </c>
      <c r="J138" s="545">
        <v>259</v>
      </c>
      <c r="K138" s="545">
        <v>0</v>
      </c>
      <c r="L138" s="545">
        <v>0</v>
      </c>
      <c r="M138" s="76">
        <v>0</v>
      </c>
      <c r="N138" s="486"/>
      <c r="O138" s="486"/>
      <c r="P138" s="8"/>
    </row>
    <row r="139" spans="1:16" x14ac:dyDescent="0.25">
      <c r="A139" s="518"/>
      <c r="B139" s="537"/>
      <c r="C139" s="538"/>
      <c r="D139" s="539"/>
      <c r="E139" s="544">
        <v>614</v>
      </c>
      <c r="F139" s="76" t="s">
        <v>6</v>
      </c>
      <c r="G139" s="76">
        <v>780</v>
      </c>
      <c r="H139" s="76">
        <v>1100</v>
      </c>
      <c r="I139" s="545">
        <v>0</v>
      </c>
      <c r="J139" s="545">
        <v>0</v>
      </c>
      <c r="K139" s="545">
        <v>0</v>
      </c>
      <c r="L139" s="545">
        <v>0</v>
      </c>
      <c r="M139" s="76">
        <v>0</v>
      </c>
      <c r="N139" s="486"/>
      <c r="O139" s="486"/>
      <c r="P139" s="8"/>
    </row>
    <row r="140" spans="1:16" x14ac:dyDescent="0.25">
      <c r="A140" s="518"/>
      <c r="B140" s="537"/>
      <c r="C140" s="538"/>
      <c r="D140" s="539" t="s">
        <v>320</v>
      </c>
      <c r="E140" s="540">
        <v>620</v>
      </c>
      <c r="F140" s="541" t="s">
        <v>296</v>
      </c>
      <c r="G140" s="541">
        <f>G143+G146</f>
        <v>10328</v>
      </c>
      <c r="H140" s="541">
        <f>H143+H144+H145+H146</f>
        <v>12098</v>
      </c>
      <c r="I140" s="542">
        <f>I143+I144+I145+I146</f>
        <v>11448.222000000002</v>
      </c>
      <c r="J140" s="542">
        <f>J143+J144+J145+J146</f>
        <v>11448.222000000002</v>
      </c>
      <c r="K140" s="542">
        <f t="shared" ref="K140:M142" si="4">K143+K146</f>
        <v>6745.35</v>
      </c>
      <c r="L140" s="542">
        <f t="shared" si="4"/>
        <v>6962.7389999999996</v>
      </c>
      <c r="M140" s="541">
        <f t="shared" si="4"/>
        <v>7188.8654999999999</v>
      </c>
      <c r="N140" s="486"/>
      <c r="O140" s="486"/>
      <c r="P140" s="8"/>
    </row>
    <row r="141" spans="1:16" x14ac:dyDescent="0.25">
      <c r="A141" s="518"/>
      <c r="B141" s="537"/>
      <c r="C141" s="538"/>
      <c r="D141" s="539" t="s">
        <v>321</v>
      </c>
      <c r="E141" s="540">
        <v>620</v>
      </c>
      <c r="F141" s="541" t="s">
        <v>296</v>
      </c>
      <c r="G141" s="542">
        <v>0</v>
      </c>
      <c r="H141" s="542">
        <v>0</v>
      </c>
      <c r="I141" s="542">
        <v>0</v>
      </c>
      <c r="J141" s="542">
        <v>0</v>
      </c>
      <c r="K141" s="542">
        <f t="shared" si="4"/>
        <v>4173.0300000000007</v>
      </c>
      <c r="L141" s="542">
        <f t="shared" si="4"/>
        <v>4317.0240000000003</v>
      </c>
      <c r="M141" s="541">
        <f t="shared" si="4"/>
        <v>4466.6100000000006</v>
      </c>
      <c r="N141" s="486"/>
      <c r="O141" s="486"/>
      <c r="P141" s="8"/>
    </row>
    <row r="142" spans="1:16" x14ac:dyDescent="0.25">
      <c r="A142" s="518"/>
      <c r="B142" s="537"/>
      <c r="C142" s="538"/>
      <c r="D142" s="539" t="s">
        <v>322</v>
      </c>
      <c r="E142" s="540">
        <v>620</v>
      </c>
      <c r="F142" s="541" t="s">
        <v>296</v>
      </c>
      <c r="G142" s="542">
        <v>0</v>
      </c>
      <c r="H142" s="542">
        <v>0</v>
      </c>
      <c r="I142" s="542">
        <v>0</v>
      </c>
      <c r="J142" s="542">
        <v>0</v>
      </c>
      <c r="K142" s="542">
        <f t="shared" si="4"/>
        <v>2840.7359999999999</v>
      </c>
      <c r="L142" s="542">
        <f t="shared" si="4"/>
        <v>2938.596</v>
      </c>
      <c r="M142" s="541">
        <f t="shared" si="4"/>
        <v>3040.65</v>
      </c>
      <c r="N142" s="486"/>
      <c r="O142" s="486"/>
      <c r="P142" s="8"/>
    </row>
    <row r="143" spans="1:16" x14ac:dyDescent="0.25">
      <c r="A143" s="518"/>
      <c r="B143" s="537"/>
      <c r="C143" s="538"/>
      <c r="D143" s="539" t="s">
        <v>320</v>
      </c>
      <c r="E143" s="540">
        <v>621</v>
      </c>
      <c r="F143" s="541" t="s">
        <v>297</v>
      </c>
      <c r="G143" s="542">
        <v>2956</v>
      </c>
      <c r="H143" s="542">
        <v>3475</v>
      </c>
      <c r="I143" s="542">
        <f t="shared" ref="I143:M145" si="5">I123*10%</f>
        <v>1846.4</v>
      </c>
      <c r="J143" s="542">
        <f t="shared" si="5"/>
        <v>1846.4</v>
      </c>
      <c r="K143" s="542">
        <f t="shared" si="5"/>
        <v>1930</v>
      </c>
      <c r="L143" s="542">
        <f t="shared" si="5"/>
        <v>1992.2</v>
      </c>
      <c r="M143" s="541">
        <f t="shared" si="5"/>
        <v>2056.9</v>
      </c>
      <c r="N143" s="486"/>
      <c r="O143" s="486"/>
      <c r="P143" s="8"/>
    </row>
    <row r="144" spans="1:16" x14ac:dyDescent="0.25">
      <c r="A144" s="518"/>
      <c r="B144" s="537"/>
      <c r="C144" s="538"/>
      <c r="D144" s="539" t="s">
        <v>321</v>
      </c>
      <c r="E144" s="540">
        <v>621</v>
      </c>
      <c r="F144" s="541" t="s">
        <v>297</v>
      </c>
      <c r="G144" s="542">
        <v>0</v>
      </c>
      <c r="H144" s="542">
        <v>0</v>
      </c>
      <c r="I144" s="542">
        <f t="shared" si="5"/>
        <v>857.5</v>
      </c>
      <c r="J144" s="542">
        <f t="shared" si="5"/>
        <v>857.5</v>
      </c>
      <c r="K144" s="542">
        <f t="shared" si="5"/>
        <v>1194</v>
      </c>
      <c r="L144" s="542">
        <f t="shared" si="5"/>
        <v>1235.2</v>
      </c>
      <c r="M144" s="541">
        <f t="shared" si="5"/>
        <v>1278</v>
      </c>
      <c r="N144" s="486"/>
      <c r="O144" s="486"/>
      <c r="P144" s="8"/>
    </row>
    <row r="145" spans="1:16" x14ac:dyDescent="0.25">
      <c r="A145" s="518"/>
      <c r="B145" s="537"/>
      <c r="C145" s="538"/>
      <c r="D145" s="539" t="s">
        <v>322</v>
      </c>
      <c r="E145" s="540">
        <v>621</v>
      </c>
      <c r="F145" s="541" t="s">
        <v>297</v>
      </c>
      <c r="G145" s="542">
        <v>0</v>
      </c>
      <c r="H145" s="542">
        <v>0</v>
      </c>
      <c r="I145" s="542">
        <f t="shared" si="5"/>
        <v>571.70000000000005</v>
      </c>
      <c r="J145" s="542">
        <f t="shared" si="5"/>
        <v>571.70000000000005</v>
      </c>
      <c r="K145" s="542">
        <f t="shared" si="5"/>
        <v>812.80000000000007</v>
      </c>
      <c r="L145" s="542">
        <f t="shared" si="5"/>
        <v>840.80000000000007</v>
      </c>
      <c r="M145" s="541">
        <f t="shared" si="5"/>
        <v>870</v>
      </c>
      <c r="N145" s="486"/>
      <c r="O145" s="486"/>
      <c r="P145" s="8"/>
    </row>
    <row r="146" spans="1:16" x14ac:dyDescent="0.25">
      <c r="A146" s="518"/>
      <c r="B146" s="537"/>
      <c r="C146" s="538"/>
      <c r="D146" s="539" t="s">
        <v>320</v>
      </c>
      <c r="E146" s="540">
        <v>625</v>
      </c>
      <c r="F146" s="541" t="s">
        <v>299</v>
      </c>
      <c r="G146" s="542">
        <f>G149+G152+G155+G158+G161+G164</f>
        <v>7372</v>
      </c>
      <c r="H146" s="542">
        <f>H149+H152+H155+H158+H161+H164</f>
        <v>8623</v>
      </c>
      <c r="I146" s="542">
        <f>I149+I150+I151+I152+I153+I154+I155+I156+I157+I158+I159+I160+I161+I162+I163+I164+I165+I166</f>
        <v>8172.6220000000012</v>
      </c>
      <c r="J146" s="542">
        <f>J149+J150+J151+J152+J153+J154+J155+J156+J157+J158+J159+J160+J161+J162+J163+J164+J165+J166</f>
        <v>8172.6220000000012</v>
      </c>
      <c r="K146" s="542">
        <f t="shared" ref="K146:M148" si="6">K149+K152+K155+K158+K161+K164</f>
        <v>4815.3500000000004</v>
      </c>
      <c r="L146" s="542">
        <f t="shared" si="6"/>
        <v>4970.5389999999998</v>
      </c>
      <c r="M146" s="541">
        <f t="shared" si="6"/>
        <v>5131.9655000000002</v>
      </c>
      <c r="N146" s="486" t="s">
        <v>294</v>
      </c>
      <c r="O146" s="486"/>
      <c r="P146" s="8"/>
    </row>
    <row r="147" spans="1:16" x14ac:dyDescent="0.25">
      <c r="A147" s="518"/>
      <c r="B147" s="537"/>
      <c r="C147" s="538"/>
      <c r="D147" s="539" t="s">
        <v>321</v>
      </c>
      <c r="E147" s="540">
        <v>625</v>
      </c>
      <c r="F147" s="541" t="s">
        <v>299</v>
      </c>
      <c r="G147" s="542">
        <v>0</v>
      </c>
      <c r="H147" s="542">
        <v>0</v>
      </c>
      <c r="I147" s="542">
        <v>0</v>
      </c>
      <c r="J147" s="542">
        <v>0</v>
      </c>
      <c r="K147" s="542">
        <f t="shared" si="6"/>
        <v>2979.03</v>
      </c>
      <c r="L147" s="542">
        <f t="shared" si="6"/>
        <v>3081.8240000000005</v>
      </c>
      <c r="M147" s="541">
        <f t="shared" si="6"/>
        <v>3188.6100000000006</v>
      </c>
      <c r="N147" s="486"/>
      <c r="O147" s="486"/>
      <c r="P147" s="8"/>
    </row>
    <row r="148" spans="1:16" x14ac:dyDescent="0.25">
      <c r="A148" s="518"/>
      <c r="B148" s="537"/>
      <c r="C148" s="538"/>
      <c r="D148" s="539" t="s">
        <v>322</v>
      </c>
      <c r="E148" s="540">
        <v>625</v>
      </c>
      <c r="F148" s="541" t="s">
        <v>299</v>
      </c>
      <c r="G148" s="542">
        <v>0</v>
      </c>
      <c r="H148" s="542">
        <v>0</v>
      </c>
      <c r="I148" s="542">
        <v>0</v>
      </c>
      <c r="J148" s="542">
        <v>0</v>
      </c>
      <c r="K148" s="542">
        <f t="shared" si="6"/>
        <v>2027.9359999999997</v>
      </c>
      <c r="L148" s="542">
        <f t="shared" si="6"/>
        <v>2097.7959999999998</v>
      </c>
      <c r="M148" s="541">
        <f t="shared" si="6"/>
        <v>2170.65</v>
      </c>
      <c r="N148" s="486"/>
      <c r="O148" s="486"/>
      <c r="P148" s="8"/>
    </row>
    <row r="149" spans="1:16" x14ac:dyDescent="0.25">
      <c r="A149" s="518"/>
      <c r="B149" s="537"/>
      <c r="C149" s="538"/>
      <c r="D149" s="539" t="s">
        <v>320</v>
      </c>
      <c r="E149" s="544">
        <v>625001</v>
      </c>
      <c r="F149" s="76" t="s">
        <v>12</v>
      </c>
      <c r="G149" s="545">
        <v>414</v>
      </c>
      <c r="H149" s="545">
        <v>484</v>
      </c>
      <c r="I149" s="545">
        <f t="shared" ref="I149:M151" si="7">I123*1.4%</f>
        <v>258.49599999999998</v>
      </c>
      <c r="J149" s="545">
        <f t="shared" si="7"/>
        <v>258.49599999999998</v>
      </c>
      <c r="K149" s="545">
        <f t="shared" si="7"/>
        <v>270.2</v>
      </c>
      <c r="L149" s="545">
        <f t="shared" si="7"/>
        <v>278.90799999999996</v>
      </c>
      <c r="M149" s="76">
        <f t="shared" si="7"/>
        <v>287.96599999999995</v>
      </c>
      <c r="N149" s="486"/>
      <c r="O149" s="486"/>
      <c r="P149" s="8"/>
    </row>
    <row r="150" spans="1:16" x14ac:dyDescent="0.25">
      <c r="A150" s="518"/>
      <c r="B150" s="537"/>
      <c r="C150" s="538"/>
      <c r="D150" s="539" t="s">
        <v>321</v>
      </c>
      <c r="E150" s="544">
        <v>625001</v>
      </c>
      <c r="F150" s="76" t="s">
        <v>12</v>
      </c>
      <c r="G150" s="545">
        <v>0</v>
      </c>
      <c r="H150" s="545">
        <v>0</v>
      </c>
      <c r="I150" s="545">
        <f t="shared" si="7"/>
        <v>120.04999999999998</v>
      </c>
      <c r="J150" s="545">
        <f t="shared" si="7"/>
        <v>120.04999999999998</v>
      </c>
      <c r="K150" s="545">
        <f t="shared" si="7"/>
        <v>167.16</v>
      </c>
      <c r="L150" s="545">
        <f t="shared" si="7"/>
        <v>172.92799999999997</v>
      </c>
      <c r="M150" s="76">
        <f t="shared" si="7"/>
        <v>178.92</v>
      </c>
      <c r="N150" s="486"/>
      <c r="O150" s="486"/>
      <c r="P150" s="8"/>
    </row>
    <row r="151" spans="1:16" x14ac:dyDescent="0.25">
      <c r="A151" s="518"/>
      <c r="B151" s="537"/>
      <c r="C151" s="538"/>
      <c r="D151" s="539" t="s">
        <v>322</v>
      </c>
      <c r="E151" s="544">
        <v>625001</v>
      </c>
      <c r="F151" s="76" t="s">
        <v>12</v>
      </c>
      <c r="G151" s="545">
        <v>0</v>
      </c>
      <c r="H151" s="545">
        <v>0</v>
      </c>
      <c r="I151" s="545">
        <f t="shared" si="7"/>
        <v>80.037999999999997</v>
      </c>
      <c r="J151" s="545">
        <f t="shared" si="7"/>
        <v>80.037999999999997</v>
      </c>
      <c r="K151" s="545">
        <f t="shared" si="7"/>
        <v>113.79199999999999</v>
      </c>
      <c r="L151" s="545">
        <f t="shared" si="7"/>
        <v>117.71199999999999</v>
      </c>
      <c r="M151" s="76">
        <f t="shared" si="7"/>
        <v>121.79999999999998</v>
      </c>
      <c r="N151" s="486"/>
      <c r="O151" s="486"/>
      <c r="P151" s="8"/>
    </row>
    <row r="152" spans="1:16" x14ac:dyDescent="0.25">
      <c r="A152" s="518"/>
      <c r="B152" s="537"/>
      <c r="C152" s="538"/>
      <c r="D152" s="539" t="s">
        <v>320</v>
      </c>
      <c r="E152" s="544">
        <v>625002</v>
      </c>
      <c r="F152" s="76" t="s">
        <v>14</v>
      </c>
      <c r="G152" s="545">
        <v>4137</v>
      </c>
      <c r="H152" s="545">
        <v>4849</v>
      </c>
      <c r="I152" s="545">
        <f t="shared" ref="I152:M154" si="8">I123*14%</f>
        <v>2584.96</v>
      </c>
      <c r="J152" s="545">
        <f t="shared" si="8"/>
        <v>2584.96</v>
      </c>
      <c r="K152" s="545">
        <f t="shared" si="8"/>
        <v>2702.0000000000005</v>
      </c>
      <c r="L152" s="545">
        <f t="shared" si="8"/>
        <v>2789.0800000000004</v>
      </c>
      <c r="M152" s="76">
        <f t="shared" si="8"/>
        <v>2879.6600000000003</v>
      </c>
      <c r="N152" s="486"/>
      <c r="O152" s="486"/>
      <c r="P152" s="8"/>
    </row>
    <row r="153" spans="1:16" x14ac:dyDescent="0.25">
      <c r="A153" s="518"/>
      <c r="B153" s="537"/>
      <c r="C153" s="538"/>
      <c r="D153" s="539" t="s">
        <v>321</v>
      </c>
      <c r="E153" s="544">
        <v>625002</v>
      </c>
      <c r="F153" s="76" t="s">
        <v>14</v>
      </c>
      <c r="G153" s="545">
        <v>0</v>
      </c>
      <c r="H153" s="545">
        <v>0</v>
      </c>
      <c r="I153" s="545">
        <f t="shared" si="8"/>
        <v>1200.5000000000002</v>
      </c>
      <c r="J153" s="545">
        <f t="shared" si="8"/>
        <v>1200.5000000000002</v>
      </c>
      <c r="K153" s="545">
        <f t="shared" si="8"/>
        <v>1671.6000000000001</v>
      </c>
      <c r="L153" s="545">
        <f t="shared" si="8"/>
        <v>1729.2800000000002</v>
      </c>
      <c r="M153" s="76">
        <f t="shared" si="8"/>
        <v>1789.2000000000003</v>
      </c>
      <c r="N153" s="486"/>
      <c r="O153" s="486"/>
      <c r="P153" s="8"/>
    </row>
    <row r="154" spans="1:16" x14ac:dyDescent="0.25">
      <c r="A154" s="518"/>
      <c r="B154" s="537"/>
      <c r="C154" s="538"/>
      <c r="D154" s="539" t="s">
        <v>322</v>
      </c>
      <c r="E154" s="544">
        <v>625002</v>
      </c>
      <c r="F154" s="76" t="s">
        <v>14</v>
      </c>
      <c r="G154" s="545">
        <v>0</v>
      </c>
      <c r="H154" s="545">
        <v>0</v>
      </c>
      <c r="I154" s="545">
        <f t="shared" si="8"/>
        <v>800.38000000000011</v>
      </c>
      <c r="J154" s="545">
        <f t="shared" si="8"/>
        <v>800.38000000000011</v>
      </c>
      <c r="K154" s="545">
        <f t="shared" si="8"/>
        <v>1137.92</v>
      </c>
      <c r="L154" s="545">
        <f t="shared" si="8"/>
        <v>1177.1200000000001</v>
      </c>
      <c r="M154" s="76">
        <f t="shared" si="8"/>
        <v>1218.0000000000002</v>
      </c>
      <c r="N154" s="486"/>
      <c r="O154" s="486"/>
      <c r="P154" s="8"/>
    </row>
    <row r="155" spans="1:16" x14ac:dyDescent="0.25">
      <c r="A155" s="518"/>
      <c r="B155" s="537"/>
      <c r="C155" s="538"/>
      <c r="D155" s="539" t="s">
        <v>320</v>
      </c>
      <c r="E155" s="544">
        <v>625003</v>
      </c>
      <c r="F155" s="76" t="s">
        <v>15</v>
      </c>
      <c r="G155" s="545">
        <v>236</v>
      </c>
      <c r="H155" s="545">
        <v>278</v>
      </c>
      <c r="I155" s="545">
        <f t="shared" ref="I155:M157" si="9">I123*0.8%</f>
        <v>147.71199999999999</v>
      </c>
      <c r="J155" s="545">
        <f t="shared" si="9"/>
        <v>147.71199999999999</v>
      </c>
      <c r="K155" s="545">
        <f t="shared" si="9"/>
        <v>154.4</v>
      </c>
      <c r="L155" s="545">
        <f t="shared" si="9"/>
        <v>159.376</v>
      </c>
      <c r="M155" s="76">
        <f t="shared" si="9"/>
        <v>164.55199999999999</v>
      </c>
      <c r="N155" s="486"/>
      <c r="O155" s="486"/>
      <c r="P155" s="8"/>
    </row>
    <row r="156" spans="1:16" x14ac:dyDescent="0.25">
      <c r="A156" s="518"/>
      <c r="B156" s="537"/>
      <c r="C156" s="538"/>
      <c r="D156" s="539" t="s">
        <v>321</v>
      </c>
      <c r="E156" s="544">
        <v>625003</v>
      </c>
      <c r="F156" s="76" t="s">
        <v>15</v>
      </c>
      <c r="G156" s="545">
        <v>0</v>
      </c>
      <c r="H156" s="545">
        <v>0</v>
      </c>
      <c r="I156" s="545">
        <f t="shared" si="9"/>
        <v>68.600000000000009</v>
      </c>
      <c r="J156" s="545">
        <f t="shared" si="9"/>
        <v>68.600000000000009</v>
      </c>
      <c r="K156" s="545">
        <f t="shared" si="9"/>
        <v>95.52</v>
      </c>
      <c r="L156" s="545">
        <f t="shared" si="9"/>
        <v>98.816000000000003</v>
      </c>
      <c r="M156" s="76">
        <f t="shared" si="9"/>
        <v>102.24000000000001</v>
      </c>
      <c r="N156" s="486"/>
      <c r="O156" s="486"/>
      <c r="P156" s="8"/>
    </row>
    <row r="157" spans="1:16" x14ac:dyDescent="0.25">
      <c r="A157" s="518"/>
      <c r="B157" s="537"/>
      <c r="C157" s="538"/>
      <c r="D157" s="539" t="s">
        <v>322</v>
      </c>
      <c r="E157" s="544">
        <v>625003</v>
      </c>
      <c r="F157" s="76" t="s">
        <v>15</v>
      </c>
      <c r="G157" s="545">
        <v>0</v>
      </c>
      <c r="H157" s="545">
        <v>0</v>
      </c>
      <c r="I157" s="545">
        <f t="shared" si="9"/>
        <v>45.736000000000004</v>
      </c>
      <c r="J157" s="545">
        <f t="shared" si="9"/>
        <v>45.736000000000004</v>
      </c>
      <c r="K157" s="545">
        <f t="shared" si="9"/>
        <v>65.024000000000001</v>
      </c>
      <c r="L157" s="545">
        <f t="shared" si="9"/>
        <v>67.263999999999996</v>
      </c>
      <c r="M157" s="76">
        <f t="shared" si="9"/>
        <v>69.600000000000009</v>
      </c>
      <c r="N157" s="486"/>
      <c r="O157" s="486"/>
      <c r="P157" s="8"/>
    </row>
    <row r="158" spans="1:16" x14ac:dyDescent="0.25">
      <c r="A158" s="518"/>
      <c r="B158" s="537"/>
      <c r="C158" s="538"/>
      <c r="D158" s="539" t="s">
        <v>320</v>
      </c>
      <c r="E158" s="544">
        <v>625004</v>
      </c>
      <c r="F158" s="76" t="s">
        <v>16</v>
      </c>
      <c r="G158" s="545">
        <v>887</v>
      </c>
      <c r="H158" s="545">
        <v>1025</v>
      </c>
      <c r="I158" s="545">
        <f t="shared" ref="I158:M160" si="10">I123*3%</f>
        <v>553.91999999999996</v>
      </c>
      <c r="J158" s="545">
        <f t="shared" si="10"/>
        <v>553.91999999999996</v>
      </c>
      <c r="K158" s="545">
        <f t="shared" si="10"/>
        <v>579</v>
      </c>
      <c r="L158" s="545">
        <f t="shared" si="10"/>
        <v>597.66</v>
      </c>
      <c r="M158" s="76">
        <f t="shared" si="10"/>
        <v>617.06999999999994</v>
      </c>
      <c r="N158" s="486"/>
      <c r="O158" s="486"/>
      <c r="P158" s="8"/>
    </row>
    <row r="159" spans="1:16" x14ac:dyDescent="0.25">
      <c r="A159" s="518"/>
      <c r="B159" s="537"/>
      <c r="C159" s="538"/>
      <c r="D159" s="539" t="s">
        <v>321</v>
      </c>
      <c r="E159" s="544">
        <v>625004</v>
      </c>
      <c r="F159" s="76" t="s">
        <v>16</v>
      </c>
      <c r="G159" s="545">
        <v>0</v>
      </c>
      <c r="H159" s="545">
        <v>0</v>
      </c>
      <c r="I159" s="545">
        <f t="shared" si="10"/>
        <v>257.25</v>
      </c>
      <c r="J159" s="545">
        <f t="shared" si="10"/>
        <v>257.25</v>
      </c>
      <c r="K159" s="545">
        <f t="shared" si="10"/>
        <v>358.2</v>
      </c>
      <c r="L159" s="545">
        <f t="shared" si="10"/>
        <v>370.56</v>
      </c>
      <c r="M159" s="76">
        <f t="shared" si="10"/>
        <v>383.4</v>
      </c>
      <c r="N159" s="486"/>
      <c r="O159" s="486"/>
      <c r="P159" s="8"/>
    </row>
    <row r="160" spans="1:16" x14ac:dyDescent="0.25">
      <c r="A160" s="518"/>
      <c r="B160" s="537"/>
      <c r="C160" s="538"/>
      <c r="D160" s="539" t="s">
        <v>322</v>
      </c>
      <c r="E160" s="544">
        <v>625004</v>
      </c>
      <c r="F160" s="76" t="s">
        <v>16</v>
      </c>
      <c r="G160" s="545">
        <v>0</v>
      </c>
      <c r="H160" s="545">
        <v>0</v>
      </c>
      <c r="I160" s="545">
        <f t="shared" si="10"/>
        <v>171.51</v>
      </c>
      <c r="J160" s="545">
        <f t="shared" si="10"/>
        <v>171.51</v>
      </c>
      <c r="K160" s="545">
        <f t="shared" si="10"/>
        <v>243.84</v>
      </c>
      <c r="L160" s="545">
        <f t="shared" si="10"/>
        <v>252.23999999999998</v>
      </c>
      <c r="M160" s="76">
        <f t="shared" si="10"/>
        <v>261</v>
      </c>
      <c r="N160" s="486"/>
      <c r="O160" s="486"/>
      <c r="P160" s="8"/>
    </row>
    <row r="161" spans="1:17" x14ac:dyDescent="0.25">
      <c r="A161" s="518"/>
      <c r="B161" s="537"/>
      <c r="C161" s="538"/>
      <c r="D161" s="539" t="s">
        <v>320</v>
      </c>
      <c r="E161" s="544">
        <v>625005</v>
      </c>
      <c r="F161" s="76" t="s">
        <v>300</v>
      </c>
      <c r="G161" s="545">
        <v>295</v>
      </c>
      <c r="H161" s="545">
        <v>342</v>
      </c>
      <c r="I161" s="545">
        <f t="shared" ref="I161:M163" si="11">I123*1%</f>
        <v>184.64000000000001</v>
      </c>
      <c r="J161" s="545">
        <f t="shared" si="11"/>
        <v>184.64000000000001</v>
      </c>
      <c r="K161" s="545">
        <f t="shared" si="11"/>
        <v>193</v>
      </c>
      <c r="L161" s="545">
        <f t="shared" si="11"/>
        <v>199.22</v>
      </c>
      <c r="M161" s="76">
        <f t="shared" si="11"/>
        <v>205.69</v>
      </c>
      <c r="N161" s="486"/>
      <c r="O161" s="486"/>
      <c r="P161" s="8"/>
    </row>
    <row r="162" spans="1:17" x14ac:dyDescent="0.25">
      <c r="A162" s="518"/>
      <c r="B162" s="537"/>
      <c r="C162" s="538"/>
      <c r="D162" s="539" t="s">
        <v>321</v>
      </c>
      <c r="E162" s="544">
        <v>625005</v>
      </c>
      <c r="F162" s="76" t="s">
        <v>300</v>
      </c>
      <c r="G162" s="545">
        <v>0</v>
      </c>
      <c r="H162" s="545">
        <v>0</v>
      </c>
      <c r="I162" s="545">
        <f t="shared" si="11"/>
        <v>85.75</v>
      </c>
      <c r="J162" s="545">
        <f t="shared" si="11"/>
        <v>85.75</v>
      </c>
      <c r="K162" s="545">
        <f t="shared" si="11"/>
        <v>119.4</v>
      </c>
      <c r="L162" s="545">
        <f t="shared" si="11"/>
        <v>123.52</v>
      </c>
      <c r="M162" s="76">
        <f t="shared" si="11"/>
        <v>127.8</v>
      </c>
      <c r="N162" s="486"/>
      <c r="O162" s="486"/>
      <c r="P162" s="8"/>
    </row>
    <row r="163" spans="1:17" x14ac:dyDescent="0.25">
      <c r="A163" s="518"/>
      <c r="B163" s="537"/>
      <c r="C163" s="538"/>
      <c r="D163" s="539" t="s">
        <v>322</v>
      </c>
      <c r="E163" s="544">
        <v>625005</v>
      </c>
      <c r="F163" s="76" t="s">
        <v>300</v>
      </c>
      <c r="G163" s="545">
        <v>0</v>
      </c>
      <c r="H163" s="545">
        <v>0</v>
      </c>
      <c r="I163" s="545">
        <f t="shared" si="11"/>
        <v>57.17</v>
      </c>
      <c r="J163" s="545">
        <f t="shared" si="11"/>
        <v>57.17</v>
      </c>
      <c r="K163" s="545">
        <f t="shared" si="11"/>
        <v>81.28</v>
      </c>
      <c r="L163" s="545">
        <f t="shared" si="11"/>
        <v>84.08</v>
      </c>
      <c r="M163" s="76">
        <f t="shared" si="11"/>
        <v>87</v>
      </c>
      <c r="N163" s="486"/>
      <c r="O163" s="486"/>
      <c r="P163" s="8"/>
    </row>
    <row r="164" spans="1:17" x14ac:dyDescent="0.25">
      <c r="A164" s="518"/>
      <c r="B164" s="537"/>
      <c r="C164" s="538"/>
      <c r="D164" s="539" t="s">
        <v>320</v>
      </c>
      <c r="E164" s="544">
        <v>625007</v>
      </c>
      <c r="F164" s="76" t="s">
        <v>301</v>
      </c>
      <c r="G164" s="545">
        <v>1403</v>
      </c>
      <c r="H164" s="545">
        <v>1645</v>
      </c>
      <c r="I164" s="545">
        <f t="shared" ref="I164:M166" si="12">I123*4.75%</f>
        <v>877.04</v>
      </c>
      <c r="J164" s="545">
        <f t="shared" si="12"/>
        <v>877.04</v>
      </c>
      <c r="K164" s="545">
        <f t="shared" si="12"/>
        <v>916.75</v>
      </c>
      <c r="L164" s="545">
        <f t="shared" si="12"/>
        <v>946.29499999999996</v>
      </c>
      <c r="M164" s="76">
        <f t="shared" si="12"/>
        <v>977.02750000000003</v>
      </c>
      <c r="N164" s="486"/>
      <c r="O164" s="486"/>
      <c r="P164" s="8"/>
    </row>
    <row r="165" spans="1:17" x14ac:dyDescent="0.25">
      <c r="A165" s="518"/>
      <c r="B165" s="537"/>
      <c r="C165" s="538"/>
      <c r="D165" s="539" t="s">
        <v>321</v>
      </c>
      <c r="E165" s="544">
        <v>625007</v>
      </c>
      <c r="F165" s="76" t="s">
        <v>301</v>
      </c>
      <c r="G165" s="545">
        <v>0</v>
      </c>
      <c r="H165" s="545">
        <v>0</v>
      </c>
      <c r="I165" s="545">
        <f t="shared" si="12"/>
        <v>407.3125</v>
      </c>
      <c r="J165" s="545">
        <f t="shared" si="12"/>
        <v>407.3125</v>
      </c>
      <c r="K165" s="545">
        <f t="shared" si="12"/>
        <v>567.15</v>
      </c>
      <c r="L165" s="545">
        <f t="shared" si="12"/>
        <v>586.72</v>
      </c>
      <c r="M165" s="76">
        <f t="shared" si="12"/>
        <v>607.04999999999995</v>
      </c>
      <c r="N165" s="486"/>
      <c r="O165" s="486"/>
      <c r="P165" s="8"/>
    </row>
    <row r="166" spans="1:17" x14ac:dyDescent="0.25">
      <c r="A166" s="518"/>
      <c r="B166" s="537"/>
      <c r="C166" s="538"/>
      <c r="D166" s="539" t="s">
        <v>322</v>
      </c>
      <c r="E166" s="544">
        <v>625007</v>
      </c>
      <c r="F166" s="76" t="s">
        <v>301</v>
      </c>
      <c r="G166" s="545">
        <v>0</v>
      </c>
      <c r="H166" s="545">
        <v>0</v>
      </c>
      <c r="I166" s="545">
        <f t="shared" si="12"/>
        <v>271.5575</v>
      </c>
      <c r="J166" s="545">
        <f t="shared" si="12"/>
        <v>271.5575</v>
      </c>
      <c r="K166" s="545">
        <f t="shared" si="12"/>
        <v>386.08</v>
      </c>
      <c r="L166" s="545">
        <f t="shared" si="12"/>
        <v>399.38</v>
      </c>
      <c r="M166" s="76">
        <f t="shared" si="12"/>
        <v>413.25</v>
      </c>
      <c r="N166" s="486"/>
      <c r="O166" s="486"/>
      <c r="P166" s="8"/>
    </row>
    <row r="167" spans="1:17" x14ac:dyDescent="0.25">
      <c r="A167" s="518"/>
      <c r="B167" s="537"/>
      <c r="C167" s="538"/>
      <c r="D167" s="539" t="s">
        <v>320</v>
      </c>
      <c r="E167" s="540">
        <v>630</v>
      </c>
      <c r="F167" s="541" t="s">
        <v>19</v>
      </c>
      <c r="G167" s="541">
        <f t="shared" ref="G167:M167" si="13">G168+G170+G181+G193+G198</f>
        <v>14266</v>
      </c>
      <c r="H167" s="541">
        <f t="shared" si="13"/>
        <v>15454</v>
      </c>
      <c r="I167" s="542">
        <f t="shared" si="13"/>
        <v>19983</v>
      </c>
      <c r="J167" s="542">
        <f t="shared" si="13"/>
        <v>19983</v>
      </c>
      <c r="K167" s="542">
        <f t="shared" si="13"/>
        <v>18100</v>
      </c>
      <c r="L167" s="542">
        <f t="shared" si="13"/>
        <v>18100</v>
      </c>
      <c r="M167" s="541">
        <f t="shared" si="13"/>
        <v>18100</v>
      </c>
      <c r="N167" s="486"/>
      <c r="O167" s="486"/>
      <c r="P167" s="8"/>
    </row>
    <row r="168" spans="1:17" x14ac:dyDescent="0.25">
      <c r="A168" s="518"/>
      <c r="B168" s="537"/>
      <c r="C168" s="538"/>
      <c r="D168" s="539"/>
      <c r="E168" s="540">
        <v>631</v>
      </c>
      <c r="F168" s="541" t="s">
        <v>21</v>
      </c>
      <c r="G168" s="541">
        <v>0</v>
      </c>
      <c r="H168" s="541">
        <f t="shared" ref="H168:M168" si="14">H169</f>
        <v>4</v>
      </c>
      <c r="I168" s="542">
        <f t="shared" si="14"/>
        <v>100</v>
      </c>
      <c r="J168" s="542">
        <f t="shared" si="14"/>
        <v>100</v>
      </c>
      <c r="K168" s="542">
        <f t="shared" si="14"/>
        <v>400</v>
      </c>
      <c r="L168" s="542">
        <f t="shared" si="14"/>
        <v>400</v>
      </c>
      <c r="M168" s="541">
        <f t="shared" si="14"/>
        <v>400</v>
      </c>
      <c r="N168" s="486"/>
      <c r="O168" s="486"/>
      <c r="P168" s="8"/>
    </row>
    <row r="169" spans="1:17" x14ac:dyDescent="0.25">
      <c r="A169" s="518"/>
      <c r="B169" s="537"/>
      <c r="C169" s="538"/>
      <c r="D169" s="539"/>
      <c r="E169" s="544">
        <v>631001</v>
      </c>
      <c r="F169" s="76" t="s">
        <v>23</v>
      </c>
      <c r="G169" s="76">
        <v>0</v>
      </c>
      <c r="H169" s="76">
        <v>4</v>
      </c>
      <c r="I169" s="545">
        <v>100</v>
      </c>
      <c r="J169" s="545">
        <v>100</v>
      </c>
      <c r="K169" s="545">
        <v>400</v>
      </c>
      <c r="L169" s="545">
        <v>400</v>
      </c>
      <c r="M169" s="76">
        <v>400</v>
      </c>
      <c r="N169" s="486"/>
      <c r="O169" s="486"/>
      <c r="P169" s="8"/>
    </row>
    <row r="170" spans="1:17" x14ac:dyDescent="0.25">
      <c r="A170" s="518"/>
      <c r="B170" s="537"/>
      <c r="C170" s="538"/>
      <c r="D170" s="539" t="s">
        <v>320</v>
      </c>
      <c r="E170" s="540">
        <v>632</v>
      </c>
      <c r="F170" s="541" t="s">
        <v>302</v>
      </c>
      <c r="G170" s="541">
        <f>G171+G172+G173+G174+G175+G176+G177+G178</f>
        <v>7181</v>
      </c>
      <c r="H170" s="541">
        <f>H171+H172+H173+H174+H175+H176+H177+H178</f>
        <v>6857</v>
      </c>
      <c r="I170" s="542">
        <f>I171+I172+I173+I174+I175+I176+I177+I178</f>
        <v>8083</v>
      </c>
      <c r="J170" s="542">
        <f>J171+J172+J173+J174+J175+J176+J177+J178</f>
        <v>8083</v>
      </c>
      <c r="K170" s="542">
        <f>K171+K172+K173+K174+K175+K176+K177+K178+K179+K180</f>
        <v>6100</v>
      </c>
      <c r="L170" s="542">
        <f>L171+L172+L173+L174+L175+L176+L177+L178+L179+L180</f>
        <v>6100</v>
      </c>
      <c r="M170" s="541">
        <f>M171+M172+M173+M174+M175+M176+M177+M178+M179+M180</f>
        <v>6100</v>
      </c>
      <c r="N170" s="486"/>
      <c r="O170" s="486"/>
      <c r="P170" s="8"/>
    </row>
    <row r="171" spans="1:17" ht="26.25" x14ac:dyDescent="0.25">
      <c r="A171" s="518"/>
      <c r="B171" s="537"/>
      <c r="C171" s="538"/>
      <c r="D171" s="539"/>
      <c r="E171" s="544">
        <v>632001</v>
      </c>
      <c r="F171" s="76" t="s">
        <v>25</v>
      </c>
      <c r="G171" s="76">
        <v>6071</v>
      </c>
      <c r="H171" s="76">
        <v>67</v>
      </c>
      <c r="I171" s="76">
        <v>2650</v>
      </c>
      <c r="J171" s="76">
        <v>2650</v>
      </c>
      <c r="K171" s="76">
        <v>500</v>
      </c>
      <c r="L171" s="76">
        <v>500</v>
      </c>
      <c r="M171" s="76">
        <v>500</v>
      </c>
      <c r="N171" s="809" t="s">
        <v>435</v>
      </c>
      <c r="O171" s="809" t="s">
        <v>304</v>
      </c>
      <c r="P171" s="8"/>
    </row>
    <row r="172" spans="1:17" x14ac:dyDescent="0.25">
      <c r="A172" s="518"/>
      <c r="B172" s="537"/>
      <c r="C172" s="538"/>
      <c r="D172" s="539"/>
      <c r="E172" s="546">
        <v>632001</v>
      </c>
      <c r="F172" s="547" t="s">
        <v>303</v>
      </c>
      <c r="G172" s="547">
        <v>0</v>
      </c>
      <c r="H172" s="547">
        <v>5219</v>
      </c>
      <c r="I172" s="547">
        <v>3000</v>
      </c>
      <c r="J172" s="547">
        <v>3000</v>
      </c>
      <c r="K172" s="547">
        <v>3800</v>
      </c>
      <c r="L172" s="547">
        <v>3800</v>
      </c>
      <c r="M172" s="547">
        <v>3800</v>
      </c>
      <c r="N172" s="820">
        <f>K172+K174+K176+K177+K183+K185+K187+K188+K190+K195+K201+K203</f>
        <v>9600</v>
      </c>
      <c r="O172" s="486">
        <f>K122-N172</f>
        <v>61627.115999999995</v>
      </c>
      <c r="P172" s="821"/>
      <c r="Q172" s="490"/>
    </row>
    <row r="173" spans="1:17" x14ac:dyDescent="0.25">
      <c r="A173" s="518"/>
      <c r="B173" s="537"/>
      <c r="C173" s="538"/>
      <c r="D173" s="539"/>
      <c r="E173" s="544">
        <v>632002</v>
      </c>
      <c r="F173" s="76" t="s">
        <v>26</v>
      </c>
      <c r="G173" s="76">
        <v>658</v>
      </c>
      <c r="H173" s="76">
        <v>1003</v>
      </c>
      <c r="I173" s="76">
        <v>433</v>
      </c>
      <c r="J173" s="76">
        <v>433</v>
      </c>
      <c r="K173" s="76">
        <v>700</v>
      </c>
      <c r="L173" s="76">
        <v>700</v>
      </c>
      <c r="M173" s="76">
        <v>700</v>
      </c>
      <c r="N173" s="486"/>
      <c r="O173" s="486"/>
      <c r="P173" s="8"/>
    </row>
    <row r="174" spans="1:17" x14ac:dyDescent="0.25">
      <c r="A174" s="518"/>
      <c r="B174" s="537"/>
      <c r="C174" s="538"/>
      <c r="D174" s="539"/>
      <c r="E174" s="546">
        <v>632002</v>
      </c>
      <c r="F174" s="547" t="s">
        <v>26</v>
      </c>
      <c r="G174" s="547">
        <v>0</v>
      </c>
      <c r="H174" s="547">
        <v>0</v>
      </c>
      <c r="I174" s="547">
        <v>500</v>
      </c>
      <c r="J174" s="547">
        <v>500</v>
      </c>
      <c r="K174" s="547">
        <v>500</v>
      </c>
      <c r="L174" s="547">
        <v>500</v>
      </c>
      <c r="M174" s="547">
        <v>500</v>
      </c>
      <c r="N174" s="486"/>
      <c r="O174" s="486"/>
      <c r="P174" s="8"/>
    </row>
    <row r="175" spans="1:17" x14ac:dyDescent="0.25">
      <c r="A175" s="518"/>
      <c r="B175" s="537"/>
      <c r="C175" s="538"/>
      <c r="D175" s="539"/>
      <c r="E175" s="544">
        <v>632003</v>
      </c>
      <c r="F175" s="76" t="s">
        <v>437</v>
      </c>
      <c r="G175" s="76">
        <v>309</v>
      </c>
      <c r="H175" s="76">
        <v>279</v>
      </c>
      <c r="I175" s="76">
        <v>500</v>
      </c>
      <c r="J175" s="76">
        <v>500</v>
      </c>
      <c r="K175" s="76">
        <v>0</v>
      </c>
      <c r="L175" s="76">
        <v>0</v>
      </c>
      <c r="M175" s="76">
        <v>0</v>
      </c>
      <c r="N175" s="486"/>
      <c r="O175" s="486"/>
      <c r="P175" s="8"/>
    </row>
    <row r="176" spans="1:17" x14ac:dyDescent="0.25">
      <c r="A176" s="518"/>
      <c r="B176" s="537"/>
      <c r="C176" s="538"/>
      <c r="D176" s="539"/>
      <c r="E176" s="546">
        <v>632003</v>
      </c>
      <c r="F176" s="547" t="s">
        <v>437</v>
      </c>
      <c r="G176" s="547">
        <v>0</v>
      </c>
      <c r="H176" s="547">
        <v>185</v>
      </c>
      <c r="I176" s="547">
        <v>500</v>
      </c>
      <c r="J176" s="547">
        <v>500</v>
      </c>
      <c r="K176" s="547">
        <v>100</v>
      </c>
      <c r="L176" s="547">
        <v>100</v>
      </c>
      <c r="M176" s="547">
        <v>100</v>
      </c>
      <c r="N176" s="486"/>
      <c r="O176" s="486"/>
      <c r="P176" s="8"/>
    </row>
    <row r="177" spans="1:16" x14ac:dyDescent="0.25">
      <c r="A177" s="518"/>
      <c r="B177" s="537"/>
      <c r="C177" s="538"/>
      <c r="D177" s="539"/>
      <c r="E177" s="546">
        <v>632004</v>
      </c>
      <c r="F177" s="547" t="s">
        <v>306</v>
      </c>
      <c r="G177" s="547">
        <v>0</v>
      </c>
      <c r="H177" s="547">
        <v>96</v>
      </c>
      <c r="I177" s="547">
        <v>500</v>
      </c>
      <c r="J177" s="547">
        <v>500</v>
      </c>
      <c r="K177" s="547">
        <v>100</v>
      </c>
      <c r="L177" s="547">
        <v>100</v>
      </c>
      <c r="M177" s="547">
        <v>100</v>
      </c>
      <c r="N177" s="486"/>
      <c r="O177" s="486"/>
      <c r="P177" s="8"/>
    </row>
    <row r="178" spans="1:16" x14ac:dyDescent="0.25">
      <c r="A178" s="518"/>
      <c r="B178" s="537"/>
      <c r="C178" s="538"/>
      <c r="D178" s="539"/>
      <c r="E178" s="544">
        <v>632004</v>
      </c>
      <c r="F178" s="76" t="s">
        <v>306</v>
      </c>
      <c r="G178" s="76">
        <v>143</v>
      </c>
      <c r="H178" s="76">
        <v>8</v>
      </c>
      <c r="I178" s="76">
        <v>0</v>
      </c>
      <c r="J178" s="76">
        <v>0</v>
      </c>
      <c r="K178" s="76">
        <v>0</v>
      </c>
      <c r="L178" s="76">
        <v>0</v>
      </c>
      <c r="M178" s="76">
        <v>0</v>
      </c>
      <c r="N178" s="486"/>
      <c r="O178" s="486"/>
      <c r="P178" s="8"/>
    </row>
    <row r="179" spans="1:16" x14ac:dyDescent="0.25">
      <c r="A179" s="518"/>
      <c r="B179" s="537"/>
      <c r="C179" s="538"/>
      <c r="D179" s="539"/>
      <c r="E179" s="544">
        <v>632005</v>
      </c>
      <c r="F179" s="76" t="s">
        <v>438</v>
      </c>
      <c r="G179" s="76">
        <v>0</v>
      </c>
      <c r="H179" s="76">
        <v>0</v>
      </c>
      <c r="I179" s="545">
        <v>0</v>
      </c>
      <c r="J179" s="545">
        <v>0</v>
      </c>
      <c r="K179" s="545">
        <v>400</v>
      </c>
      <c r="L179" s="545">
        <v>400</v>
      </c>
      <c r="M179" s="76">
        <v>400</v>
      </c>
      <c r="N179" s="486"/>
      <c r="O179" s="486"/>
      <c r="P179" s="8"/>
    </row>
    <row r="180" spans="1:16" x14ac:dyDescent="0.25">
      <c r="A180" s="518"/>
      <c r="B180" s="537"/>
      <c r="C180" s="538"/>
      <c r="D180" s="539"/>
      <c r="E180" s="550">
        <v>632005</v>
      </c>
      <c r="F180" s="551" t="s">
        <v>438</v>
      </c>
      <c r="G180" s="551">
        <v>0</v>
      </c>
      <c r="H180" s="551">
        <v>0</v>
      </c>
      <c r="I180" s="552">
        <v>0</v>
      </c>
      <c r="J180" s="552">
        <v>0</v>
      </c>
      <c r="K180" s="552">
        <v>0</v>
      </c>
      <c r="L180" s="552">
        <v>0</v>
      </c>
      <c r="M180" s="551">
        <v>0</v>
      </c>
      <c r="N180" s="486"/>
      <c r="O180" s="486"/>
      <c r="P180" s="8"/>
    </row>
    <row r="181" spans="1:16" x14ac:dyDescent="0.25">
      <c r="A181" s="518"/>
      <c r="B181" s="537"/>
      <c r="C181" s="538"/>
      <c r="D181" s="539" t="s">
        <v>320</v>
      </c>
      <c r="E181" s="540">
        <v>633</v>
      </c>
      <c r="F181" s="541" t="s">
        <v>68</v>
      </c>
      <c r="G181" s="541">
        <f t="shared" ref="G181:M181" si="15">G182+G183+G184+G185+G186+G187+G188+G189+G190+G191+G192</f>
        <v>3812</v>
      </c>
      <c r="H181" s="541">
        <f t="shared" si="15"/>
        <v>3646</v>
      </c>
      <c r="I181" s="542">
        <f t="shared" si="15"/>
        <v>6400</v>
      </c>
      <c r="J181" s="542">
        <f t="shared" si="15"/>
        <v>6400</v>
      </c>
      <c r="K181" s="542">
        <f t="shared" si="15"/>
        <v>6200</v>
      </c>
      <c r="L181" s="542">
        <f t="shared" si="15"/>
        <v>6200</v>
      </c>
      <c r="M181" s="541">
        <f t="shared" si="15"/>
        <v>6200</v>
      </c>
      <c r="N181" s="486"/>
      <c r="O181" s="486"/>
      <c r="P181" s="8"/>
    </row>
    <row r="182" spans="1:16" x14ac:dyDescent="0.25">
      <c r="A182" s="518"/>
      <c r="B182" s="537"/>
      <c r="C182" s="538"/>
      <c r="D182" s="539"/>
      <c r="E182" s="544">
        <v>633001</v>
      </c>
      <c r="F182" s="76" t="s">
        <v>307</v>
      </c>
      <c r="G182" s="76">
        <v>0</v>
      </c>
      <c r="H182" s="76">
        <v>0</v>
      </c>
      <c r="I182" s="76">
        <v>500</v>
      </c>
      <c r="J182" s="76">
        <v>500</v>
      </c>
      <c r="K182" s="76">
        <v>500</v>
      </c>
      <c r="L182" s="76">
        <v>500</v>
      </c>
      <c r="M182" s="76">
        <v>500</v>
      </c>
      <c r="N182" s="486"/>
      <c r="O182" s="486"/>
      <c r="P182" s="8"/>
    </row>
    <row r="183" spans="1:16" x14ac:dyDescent="0.25">
      <c r="A183" s="518"/>
      <c r="B183" s="537"/>
      <c r="C183" s="538"/>
      <c r="D183" s="539"/>
      <c r="E183" s="550">
        <v>633001</v>
      </c>
      <c r="F183" s="551" t="s">
        <v>307</v>
      </c>
      <c r="G183" s="551">
        <v>0</v>
      </c>
      <c r="H183" s="551">
        <v>0</v>
      </c>
      <c r="I183" s="551">
        <v>500</v>
      </c>
      <c r="J183" s="551">
        <v>500</v>
      </c>
      <c r="K183" s="551">
        <v>500</v>
      </c>
      <c r="L183" s="551">
        <v>500</v>
      </c>
      <c r="M183" s="551">
        <v>500</v>
      </c>
      <c r="N183" s="486" t="s">
        <v>439</v>
      </c>
      <c r="O183" s="486">
        <f>O40+O93+O172</f>
        <v>250628.21000000002</v>
      </c>
      <c r="P183" s="8"/>
    </row>
    <row r="184" spans="1:16" x14ac:dyDescent="0.25">
      <c r="A184" s="518"/>
      <c r="B184" s="537"/>
      <c r="C184" s="538"/>
      <c r="D184" s="539"/>
      <c r="E184" s="544">
        <v>633004</v>
      </c>
      <c r="F184" s="76" t="s">
        <v>308</v>
      </c>
      <c r="G184" s="76">
        <v>784</v>
      </c>
      <c r="H184" s="76">
        <v>99</v>
      </c>
      <c r="I184" s="76">
        <v>500</v>
      </c>
      <c r="J184" s="76">
        <v>500</v>
      </c>
      <c r="K184" s="76">
        <v>500</v>
      </c>
      <c r="L184" s="76">
        <v>500</v>
      </c>
      <c r="M184" s="76">
        <v>500</v>
      </c>
      <c r="N184" s="486" t="s">
        <v>440</v>
      </c>
      <c r="O184" s="489">
        <f>N40+N93+N172</f>
        <v>20940</v>
      </c>
      <c r="P184" s="8"/>
    </row>
    <row r="185" spans="1:16" x14ac:dyDescent="0.25">
      <c r="A185" s="518"/>
      <c r="B185" s="537"/>
      <c r="C185" s="538"/>
      <c r="D185" s="539"/>
      <c r="E185" s="546">
        <v>633004</v>
      </c>
      <c r="F185" s="547" t="s">
        <v>308</v>
      </c>
      <c r="G185" s="547">
        <v>0</v>
      </c>
      <c r="H185" s="547">
        <v>38</v>
      </c>
      <c r="I185" s="547">
        <v>1300</v>
      </c>
      <c r="J185" s="547">
        <v>1300</v>
      </c>
      <c r="K185" s="547">
        <v>1000</v>
      </c>
      <c r="L185" s="547">
        <v>1000</v>
      </c>
      <c r="M185" s="547">
        <v>1000</v>
      </c>
      <c r="N185" s="486" t="s">
        <v>217</v>
      </c>
      <c r="O185" s="486">
        <f>SUM(O183:O184)</f>
        <v>271568.21000000002</v>
      </c>
      <c r="P185" s="8"/>
    </row>
    <row r="186" spans="1:16" x14ac:dyDescent="0.25">
      <c r="A186" s="518"/>
      <c r="B186" s="537"/>
      <c r="C186" s="538"/>
      <c r="D186" s="539"/>
      <c r="E186" s="544">
        <v>633006</v>
      </c>
      <c r="F186" s="76" t="s">
        <v>30</v>
      </c>
      <c r="G186" s="76">
        <v>2262</v>
      </c>
      <c r="H186" s="76">
        <v>2384</v>
      </c>
      <c r="I186" s="76">
        <v>1000</v>
      </c>
      <c r="J186" s="76">
        <v>1000</v>
      </c>
      <c r="K186" s="76">
        <v>1000</v>
      </c>
      <c r="L186" s="76">
        <v>1000</v>
      </c>
      <c r="M186" s="76">
        <v>1000</v>
      </c>
      <c r="N186" s="486"/>
      <c r="O186" s="486"/>
      <c r="P186" s="8"/>
    </row>
    <row r="187" spans="1:16" x14ac:dyDescent="0.25">
      <c r="A187" s="518"/>
      <c r="B187" s="537"/>
      <c r="C187" s="538"/>
      <c r="D187" s="539"/>
      <c r="E187" s="546">
        <v>633006</v>
      </c>
      <c r="F187" s="547" t="s">
        <v>30</v>
      </c>
      <c r="G187" s="547">
        <v>0</v>
      </c>
      <c r="H187" s="547">
        <v>668</v>
      </c>
      <c r="I187" s="547">
        <v>1000</v>
      </c>
      <c r="J187" s="547">
        <v>1000</v>
      </c>
      <c r="K187" s="547">
        <v>1300</v>
      </c>
      <c r="L187" s="547">
        <v>1300</v>
      </c>
      <c r="M187" s="547">
        <v>1300</v>
      </c>
      <c r="N187" s="486"/>
      <c r="O187" s="486"/>
      <c r="P187" s="8"/>
    </row>
    <row r="188" spans="1:16" x14ac:dyDescent="0.25">
      <c r="A188" s="518"/>
      <c r="B188" s="537"/>
      <c r="C188" s="538"/>
      <c r="D188" s="539"/>
      <c r="E188" s="546">
        <v>633009</v>
      </c>
      <c r="F188" s="547" t="s">
        <v>309</v>
      </c>
      <c r="G188" s="547">
        <v>0</v>
      </c>
      <c r="H188" s="547">
        <v>212</v>
      </c>
      <c r="I188" s="547">
        <v>300</v>
      </c>
      <c r="J188" s="547">
        <v>300</v>
      </c>
      <c r="K188" s="547">
        <v>300</v>
      </c>
      <c r="L188" s="547">
        <v>300</v>
      </c>
      <c r="M188" s="547">
        <v>300</v>
      </c>
      <c r="N188" s="486"/>
      <c r="O188" s="486"/>
      <c r="P188" s="8"/>
    </row>
    <row r="189" spans="1:16" x14ac:dyDescent="0.25">
      <c r="A189" s="518"/>
      <c r="B189" s="537"/>
      <c r="C189" s="538"/>
      <c r="D189" s="539"/>
      <c r="E189" s="544">
        <v>633009</v>
      </c>
      <c r="F189" s="76" t="s">
        <v>309</v>
      </c>
      <c r="G189" s="76">
        <v>130</v>
      </c>
      <c r="H189" s="76">
        <v>45</v>
      </c>
      <c r="I189" s="76">
        <v>300</v>
      </c>
      <c r="J189" s="76">
        <v>300</v>
      </c>
      <c r="K189" s="76">
        <v>300</v>
      </c>
      <c r="L189" s="76">
        <v>300</v>
      </c>
      <c r="M189" s="76">
        <v>300</v>
      </c>
      <c r="N189" s="486"/>
      <c r="O189" s="486"/>
      <c r="P189" s="8"/>
    </row>
    <row r="190" spans="1:16" x14ac:dyDescent="0.25">
      <c r="A190" s="518"/>
      <c r="B190" s="537"/>
      <c r="C190" s="538"/>
      <c r="D190" s="539"/>
      <c r="E190" s="546">
        <v>633010</v>
      </c>
      <c r="F190" s="547" t="s">
        <v>310</v>
      </c>
      <c r="G190" s="547">
        <v>0</v>
      </c>
      <c r="H190" s="547">
        <v>0</v>
      </c>
      <c r="I190" s="547">
        <v>500</v>
      </c>
      <c r="J190" s="547">
        <v>500</v>
      </c>
      <c r="K190" s="547">
        <v>500</v>
      </c>
      <c r="L190" s="547">
        <v>500</v>
      </c>
      <c r="M190" s="547">
        <v>500</v>
      </c>
      <c r="N190" s="486"/>
      <c r="O190" s="486"/>
      <c r="P190" s="8"/>
    </row>
    <row r="191" spans="1:16" x14ac:dyDescent="0.25">
      <c r="A191" s="518"/>
      <c r="B191" s="537"/>
      <c r="C191" s="538"/>
      <c r="D191" s="539"/>
      <c r="E191" s="544">
        <v>633010</v>
      </c>
      <c r="F191" s="76" t="s">
        <v>310</v>
      </c>
      <c r="G191" s="76">
        <v>636</v>
      </c>
      <c r="H191" s="76">
        <v>200</v>
      </c>
      <c r="I191" s="76">
        <v>500</v>
      </c>
      <c r="J191" s="76">
        <v>500</v>
      </c>
      <c r="K191" s="76">
        <v>300</v>
      </c>
      <c r="L191" s="76">
        <v>300</v>
      </c>
      <c r="M191" s="76">
        <v>300</v>
      </c>
      <c r="N191" s="486"/>
      <c r="O191" s="486"/>
      <c r="P191" s="8"/>
    </row>
    <row r="192" spans="1:16" x14ac:dyDescent="0.25">
      <c r="A192" s="518"/>
      <c r="B192" s="537"/>
      <c r="C192" s="538"/>
      <c r="D192" s="539"/>
      <c r="E192" s="544">
        <v>633013</v>
      </c>
      <c r="F192" s="76" t="s">
        <v>323</v>
      </c>
      <c r="G192" s="76">
        <v>0</v>
      </c>
      <c r="H192" s="76">
        <v>0</v>
      </c>
      <c r="I192" s="545">
        <v>0</v>
      </c>
      <c r="J192" s="545">
        <v>0</v>
      </c>
      <c r="K192" s="545">
        <v>0</v>
      </c>
      <c r="L192" s="545">
        <v>0</v>
      </c>
      <c r="M192" s="76">
        <v>0</v>
      </c>
      <c r="N192" s="486"/>
      <c r="O192" s="486"/>
      <c r="P192" s="8"/>
    </row>
    <row r="193" spans="1:16" x14ac:dyDescent="0.25">
      <c r="A193" s="518"/>
      <c r="B193" s="537"/>
      <c r="C193" s="538"/>
      <c r="D193" s="539" t="s">
        <v>320</v>
      </c>
      <c r="E193" s="540">
        <v>635</v>
      </c>
      <c r="F193" s="541" t="s">
        <v>311</v>
      </c>
      <c r="G193" s="541">
        <f t="shared" ref="G193:M193" si="16">G194+G195+G196+G197</f>
        <v>366</v>
      </c>
      <c r="H193" s="541">
        <f t="shared" si="16"/>
        <v>1003</v>
      </c>
      <c r="I193" s="542">
        <f t="shared" si="16"/>
        <v>1300</v>
      </c>
      <c r="J193" s="542">
        <f t="shared" si="16"/>
        <v>1300</v>
      </c>
      <c r="K193" s="542">
        <f t="shared" si="16"/>
        <v>1300</v>
      </c>
      <c r="L193" s="542">
        <f t="shared" si="16"/>
        <v>1300</v>
      </c>
      <c r="M193" s="541">
        <f t="shared" si="16"/>
        <v>1300</v>
      </c>
      <c r="N193" s="486"/>
      <c r="O193" s="486"/>
      <c r="P193" s="8"/>
    </row>
    <row r="194" spans="1:16" x14ac:dyDescent="0.25">
      <c r="A194" s="518"/>
      <c r="B194" s="537"/>
      <c r="C194" s="538"/>
      <c r="D194" s="539"/>
      <c r="E194" s="544">
        <v>635004</v>
      </c>
      <c r="F194" s="76" t="s">
        <v>308</v>
      </c>
      <c r="G194" s="76">
        <v>112</v>
      </c>
      <c r="H194" s="76">
        <v>932</v>
      </c>
      <c r="I194" s="545">
        <v>500</v>
      </c>
      <c r="J194" s="545">
        <v>500</v>
      </c>
      <c r="K194" s="545">
        <v>500</v>
      </c>
      <c r="L194" s="545">
        <v>500</v>
      </c>
      <c r="M194" s="76">
        <v>500</v>
      </c>
      <c r="N194" s="486"/>
      <c r="O194" s="486"/>
      <c r="P194" s="8"/>
    </row>
    <row r="195" spans="1:16" x14ac:dyDescent="0.25">
      <c r="A195" s="518"/>
      <c r="B195" s="537"/>
      <c r="C195" s="538"/>
      <c r="D195" s="539"/>
      <c r="E195" s="546">
        <v>635004</v>
      </c>
      <c r="F195" s="547" t="s">
        <v>308</v>
      </c>
      <c r="G195" s="547">
        <v>0</v>
      </c>
      <c r="H195" s="547">
        <v>71</v>
      </c>
      <c r="I195" s="548">
        <v>500</v>
      </c>
      <c r="J195" s="548">
        <v>500</v>
      </c>
      <c r="K195" s="548">
        <v>500</v>
      </c>
      <c r="L195" s="548">
        <v>500</v>
      </c>
      <c r="M195" s="547">
        <v>500</v>
      </c>
      <c r="N195" s="486"/>
      <c r="O195" s="486"/>
      <c r="P195" s="8"/>
    </row>
    <row r="196" spans="1:16" x14ac:dyDescent="0.25">
      <c r="A196" s="518"/>
      <c r="B196" s="537"/>
      <c r="C196" s="538"/>
      <c r="D196" s="539"/>
      <c r="E196" s="544">
        <v>635006</v>
      </c>
      <c r="F196" s="76" t="s">
        <v>47</v>
      </c>
      <c r="G196" s="76">
        <v>254</v>
      </c>
      <c r="H196" s="76">
        <v>0</v>
      </c>
      <c r="I196" s="545">
        <v>300</v>
      </c>
      <c r="J196" s="545">
        <v>300</v>
      </c>
      <c r="K196" s="545">
        <v>300</v>
      </c>
      <c r="L196" s="545">
        <v>300</v>
      </c>
      <c r="M196" s="76">
        <v>300</v>
      </c>
      <c r="N196" s="486"/>
      <c r="O196" s="486"/>
      <c r="P196" s="8"/>
    </row>
    <row r="197" spans="1:16" x14ac:dyDescent="0.25">
      <c r="A197" s="518"/>
      <c r="B197" s="537"/>
      <c r="C197" s="538"/>
      <c r="D197" s="539"/>
      <c r="E197" s="550">
        <v>635006</v>
      </c>
      <c r="F197" s="551" t="s">
        <v>47</v>
      </c>
      <c r="G197" s="551">
        <v>0</v>
      </c>
      <c r="H197" s="551">
        <v>0</v>
      </c>
      <c r="I197" s="552">
        <v>0</v>
      </c>
      <c r="J197" s="552">
        <v>0</v>
      </c>
      <c r="K197" s="552">
        <v>0</v>
      </c>
      <c r="L197" s="552">
        <v>0</v>
      </c>
      <c r="M197" s="551">
        <v>0</v>
      </c>
      <c r="N197" s="486"/>
      <c r="O197" s="486"/>
      <c r="P197" s="8"/>
    </row>
    <row r="198" spans="1:16" x14ac:dyDescent="0.25">
      <c r="A198" s="518"/>
      <c r="B198" s="537"/>
      <c r="C198" s="538"/>
      <c r="D198" s="539" t="s">
        <v>320</v>
      </c>
      <c r="E198" s="553">
        <v>637</v>
      </c>
      <c r="F198" s="541" t="s">
        <v>49</v>
      </c>
      <c r="G198" s="541">
        <f>G199+G200+G201+G202+G203+G204+G206+G207+G208</f>
        <v>2907</v>
      </c>
      <c r="H198" s="541">
        <f>H199+H200+H201+H202+H203+H204+H205+H206+H207+H208</f>
        <v>3944</v>
      </c>
      <c r="I198" s="542">
        <f>I199+I200+I201+I202+I203+I204+I206+I207</f>
        <v>4100</v>
      </c>
      <c r="J198" s="542">
        <f>J199+J200+J201+J202+J203+J204+J206+J207</f>
        <v>4100</v>
      </c>
      <c r="K198" s="542">
        <f>K199+K200+K201+K202+K203+K204+K206+K207</f>
        <v>4100</v>
      </c>
      <c r="L198" s="542">
        <f>L199+L200+L201+L202+L203+L204+L206+L207</f>
        <v>4100</v>
      </c>
      <c r="M198" s="541">
        <f>M199+M200+M201+M202+M203+M204+M206+M207</f>
        <v>4100</v>
      </c>
      <c r="N198" s="486"/>
      <c r="O198" s="486"/>
      <c r="P198" s="8"/>
    </row>
    <row r="199" spans="1:16" x14ac:dyDescent="0.25">
      <c r="A199" s="518"/>
      <c r="B199" s="537"/>
      <c r="C199" s="538"/>
      <c r="D199" s="539"/>
      <c r="E199" s="560">
        <v>637001</v>
      </c>
      <c r="F199" s="561" t="s">
        <v>324</v>
      </c>
      <c r="G199" s="76">
        <v>10</v>
      </c>
      <c r="H199" s="76">
        <v>60</v>
      </c>
      <c r="I199" s="545">
        <v>50</v>
      </c>
      <c r="J199" s="545">
        <v>50</v>
      </c>
      <c r="K199" s="545">
        <v>200</v>
      </c>
      <c r="L199" s="545">
        <v>200</v>
      </c>
      <c r="M199" s="76">
        <v>200</v>
      </c>
      <c r="N199" s="486"/>
      <c r="O199" s="486"/>
      <c r="P199" s="8"/>
    </row>
    <row r="200" spans="1:16" x14ac:dyDescent="0.25">
      <c r="A200" s="518"/>
      <c r="B200" s="537"/>
      <c r="C200" s="538"/>
      <c r="D200" s="539"/>
      <c r="E200" s="554">
        <v>637004</v>
      </c>
      <c r="F200" s="76" t="s">
        <v>53</v>
      </c>
      <c r="G200" s="76">
        <v>943</v>
      </c>
      <c r="H200" s="76">
        <v>1786</v>
      </c>
      <c r="I200" s="545">
        <v>450</v>
      </c>
      <c r="J200" s="545">
        <v>450</v>
      </c>
      <c r="K200" s="545">
        <v>700</v>
      </c>
      <c r="L200" s="545">
        <v>700</v>
      </c>
      <c r="M200" s="76">
        <v>700</v>
      </c>
      <c r="N200" s="486"/>
      <c r="O200" s="486"/>
      <c r="P200" s="8"/>
    </row>
    <row r="201" spans="1:16" x14ac:dyDescent="0.25">
      <c r="A201" s="518"/>
      <c r="B201" s="537"/>
      <c r="C201" s="538"/>
      <c r="D201" s="539"/>
      <c r="E201" s="816">
        <v>637004</v>
      </c>
      <c r="F201" s="547" t="s">
        <v>53</v>
      </c>
      <c r="G201" s="547">
        <v>0</v>
      </c>
      <c r="H201" s="547">
        <v>20</v>
      </c>
      <c r="I201" s="548">
        <v>500</v>
      </c>
      <c r="J201" s="548">
        <v>500</v>
      </c>
      <c r="K201" s="548">
        <v>500</v>
      </c>
      <c r="L201" s="548">
        <v>500</v>
      </c>
      <c r="M201" s="547">
        <v>500</v>
      </c>
      <c r="N201" s="486"/>
      <c r="O201" s="486"/>
      <c r="P201" s="8"/>
    </row>
    <row r="202" spans="1:16" x14ac:dyDescent="0.25">
      <c r="A202" s="518"/>
      <c r="B202" s="537"/>
      <c r="C202" s="538"/>
      <c r="D202" s="539"/>
      <c r="E202" s="554">
        <v>637005</v>
      </c>
      <c r="F202" s="76" t="s">
        <v>325</v>
      </c>
      <c r="G202" s="76">
        <v>203</v>
      </c>
      <c r="H202" s="76">
        <v>97</v>
      </c>
      <c r="I202" s="545">
        <v>0</v>
      </c>
      <c r="J202" s="545">
        <v>0</v>
      </c>
      <c r="K202" s="545">
        <v>0</v>
      </c>
      <c r="L202" s="545">
        <v>0</v>
      </c>
      <c r="M202" s="76">
        <v>0</v>
      </c>
      <c r="N202" s="486"/>
      <c r="O202" s="486"/>
      <c r="P202" s="8"/>
    </row>
    <row r="203" spans="1:16" x14ac:dyDescent="0.25">
      <c r="A203" s="518"/>
      <c r="B203" s="537"/>
      <c r="C203" s="538"/>
      <c r="D203" s="814"/>
      <c r="E203" s="562">
        <v>637005</v>
      </c>
      <c r="F203" s="551" t="s">
        <v>325</v>
      </c>
      <c r="G203" s="551">
        <v>30</v>
      </c>
      <c r="H203" s="551">
        <v>0</v>
      </c>
      <c r="I203" s="548">
        <v>500</v>
      </c>
      <c r="J203" s="548">
        <v>500</v>
      </c>
      <c r="K203" s="548">
        <v>500</v>
      </c>
      <c r="L203" s="548">
        <v>500</v>
      </c>
      <c r="M203" s="547">
        <v>500</v>
      </c>
      <c r="N203" s="486"/>
      <c r="O203" s="486"/>
      <c r="P203" s="8"/>
    </row>
    <row r="204" spans="1:16" x14ac:dyDescent="0.25">
      <c r="A204" s="518"/>
      <c r="B204" s="537"/>
      <c r="C204" s="538"/>
      <c r="D204" s="539"/>
      <c r="E204" s="554">
        <v>637006</v>
      </c>
      <c r="F204" s="76" t="s">
        <v>312</v>
      </c>
      <c r="G204" s="76">
        <v>12</v>
      </c>
      <c r="H204" s="76">
        <v>10</v>
      </c>
      <c r="I204" s="545">
        <v>100</v>
      </c>
      <c r="J204" s="545">
        <v>100</v>
      </c>
      <c r="K204" s="545">
        <v>100</v>
      </c>
      <c r="L204" s="545">
        <v>100</v>
      </c>
      <c r="M204" s="76">
        <v>100</v>
      </c>
      <c r="N204" s="486"/>
      <c r="O204" s="486"/>
      <c r="P204" s="8"/>
    </row>
    <row r="205" spans="1:16" x14ac:dyDescent="0.25">
      <c r="A205" s="518"/>
      <c r="B205" s="537"/>
      <c r="C205" s="538"/>
      <c r="D205" s="539"/>
      <c r="E205" s="554">
        <v>637012</v>
      </c>
      <c r="F205" s="76" t="s">
        <v>55</v>
      </c>
      <c r="G205" s="76">
        <v>0</v>
      </c>
      <c r="H205" s="76">
        <v>31</v>
      </c>
      <c r="I205" s="545"/>
      <c r="J205" s="545"/>
      <c r="K205" s="545"/>
      <c r="L205" s="545"/>
      <c r="M205" s="76"/>
      <c r="N205" s="486"/>
      <c r="O205" s="486"/>
      <c r="P205" s="8"/>
    </row>
    <row r="206" spans="1:16" x14ac:dyDescent="0.25">
      <c r="A206" s="518"/>
      <c r="B206" s="537"/>
      <c r="C206" s="538"/>
      <c r="D206" s="539"/>
      <c r="E206" s="554">
        <v>637014</v>
      </c>
      <c r="F206" s="76" t="s">
        <v>56</v>
      </c>
      <c r="G206" s="76">
        <v>1424</v>
      </c>
      <c r="H206" s="76">
        <v>1533</v>
      </c>
      <c r="I206" s="545">
        <v>1500</v>
      </c>
      <c r="J206" s="545">
        <v>1500</v>
      </c>
      <c r="K206" s="545">
        <v>1600</v>
      </c>
      <c r="L206" s="545">
        <v>1600</v>
      </c>
      <c r="M206" s="76">
        <v>1600</v>
      </c>
      <c r="N206" s="486"/>
      <c r="O206" s="486"/>
      <c r="P206" s="8"/>
    </row>
    <row r="207" spans="1:16" x14ac:dyDescent="0.25">
      <c r="A207" s="518"/>
      <c r="B207" s="537"/>
      <c r="C207" s="538"/>
      <c r="D207" s="539"/>
      <c r="E207" s="554">
        <v>637016</v>
      </c>
      <c r="F207" s="76" t="s">
        <v>58</v>
      </c>
      <c r="G207" s="76">
        <v>263</v>
      </c>
      <c r="H207" s="76">
        <v>308</v>
      </c>
      <c r="I207" s="545">
        <v>1000</v>
      </c>
      <c r="J207" s="545">
        <v>1000</v>
      </c>
      <c r="K207" s="545">
        <v>500</v>
      </c>
      <c r="L207" s="545">
        <v>500</v>
      </c>
      <c r="M207" s="76">
        <v>500</v>
      </c>
      <c r="N207" s="486"/>
      <c r="O207" s="486"/>
      <c r="P207" s="8"/>
    </row>
    <row r="208" spans="1:16" x14ac:dyDescent="0.25">
      <c r="A208" s="518"/>
      <c r="B208" s="537"/>
      <c r="C208" s="538"/>
      <c r="D208" s="539"/>
      <c r="E208" s="554">
        <v>637027</v>
      </c>
      <c r="F208" s="76" t="s">
        <v>380</v>
      </c>
      <c r="G208" s="76">
        <v>22</v>
      </c>
      <c r="H208" s="76">
        <v>99</v>
      </c>
      <c r="I208" s="545">
        <v>0</v>
      </c>
      <c r="J208" s="545">
        <v>0</v>
      </c>
      <c r="K208" s="545">
        <v>0</v>
      </c>
      <c r="L208" s="545">
        <v>0</v>
      </c>
      <c r="M208" s="76">
        <v>0</v>
      </c>
      <c r="N208" s="486"/>
      <c r="O208" s="486"/>
      <c r="P208" s="8"/>
    </row>
    <row r="209" spans="1:16" x14ac:dyDescent="0.25">
      <c r="A209" s="518"/>
      <c r="B209" s="537"/>
      <c r="C209" s="538"/>
      <c r="D209" s="556" t="s">
        <v>320</v>
      </c>
      <c r="E209" s="553">
        <v>642</v>
      </c>
      <c r="F209" s="541" t="s">
        <v>314</v>
      </c>
      <c r="G209" s="106">
        <f>G211</f>
        <v>131</v>
      </c>
      <c r="H209" s="106">
        <f>H210+H211</f>
        <v>398</v>
      </c>
      <c r="I209" s="563">
        <f>I211</f>
        <v>0</v>
      </c>
      <c r="J209" s="563">
        <f>J211</f>
        <v>0</v>
      </c>
      <c r="K209" s="563">
        <f>K211</f>
        <v>0</v>
      </c>
      <c r="L209" s="563">
        <f>L211</f>
        <v>0</v>
      </c>
      <c r="M209" s="158">
        <f>M211</f>
        <v>0</v>
      </c>
      <c r="N209" s="486"/>
      <c r="O209" s="486"/>
      <c r="P209" s="8"/>
    </row>
    <row r="210" spans="1:16" x14ac:dyDescent="0.25">
      <c r="A210" s="518"/>
      <c r="B210" s="564"/>
      <c r="C210" s="538"/>
      <c r="D210" s="565"/>
      <c r="E210" s="554">
        <v>642013</v>
      </c>
      <c r="F210" s="76" t="s">
        <v>315</v>
      </c>
      <c r="G210" s="74">
        <v>0</v>
      </c>
      <c r="H210" s="74">
        <v>232</v>
      </c>
      <c r="I210" s="568">
        <v>0</v>
      </c>
      <c r="J210" s="568">
        <v>0</v>
      </c>
      <c r="K210" s="568">
        <v>0</v>
      </c>
      <c r="L210" s="568">
        <v>0</v>
      </c>
      <c r="M210" s="75">
        <v>0</v>
      </c>
      <c r="N210" s="486"/>
      <c r="O210" s="486"/>
      <c r="P210" s="8"/>
    </row>
    <row r="211" spans="1:16" x14ac:dyDescent="0.25">
      <c r="A211" s="518"/>
      <c r="B211" s="564"/>
      <c r="C211" s="538"/>
      <c r="D211" s="565"/>
      <c r="E211" s="566">
        <v>642015</v>
      </c>
      <c r="F211" s="567" t="s">
        <v>316</v>
      </c>
      <c r="G211" s="74">
        <v>131</v>
      </c>
      <c r="H211" s="74">
        <v>166</v>
      </c>
      <c r="I211" s="568">
        <v>0</v>
      </c>
      <c r="J211" s="568">
        <v>0</v>
      </c>
      <c r="K211" s="568">
        <v>0</v>
      </c>
      <c r="L211" s="568">
        <v>0</v>
      </c>
      <c r="M211" s="75">
        <v>0</v>
      </c>
      <c r="N211" s="486"/>
      <c r="O211" s="486"/>
      <c r="P211" s="8"/>
    </row>
    <row r="212" spans="1:16" x14ac:dyDescent="0.25">
      <c r="A212" s="519"/>
      <c r="B212" s="569">
        <v>2</v>
      </c>
      <c r="C212" s="570"/>
      <c r="D212" s="571"/>
      <c r="E212" s="572" t="s">
        <v>326</v>
      </c>
      <c r="F212" s="573"/>
      <c r="G212" s="528">
        <f>G213+G226+G246+G328</f>
        <v>376717</v>
      </c>
      <c r="H212" s="528">
        <f>H213+H214+H226+H227+H246+H328+H247+H329</f>
        <v>382652</v>
      </c>
      <c r="I212" s="527">
        <f>I213+I214+I226+I227+I246+I328</f>
        <v>384081</v>
      </c>
      <c r="J212" s="527">
        <f>J213+J214+J226+J227+J246+J328+J247</f>
        <v>413762.20700000005</v>
      </c>
      <c r="K212" s="527">
        <f>K213+K214+K226+K227+K246+K247+K328+K329</f>
        <v>434596.93200000003</v>
      </c>
      <c r="L212" s="527">
        <f>L213+L214+L226+L227+L246+L247+L328</f>
        <v>449940.33050000004</v>
      </c>
      <c r="M212" s="528">
        <f>M213+M214+M226+M227+M246+M247+M329</f>
        <v>466476.21150000003</v>
      </c>
      <c r="N212" s="303"/>
      <c r="O212" s="303"/>
      <c r="P212" s="8"/>
    </row>
    <row r="213" spans="1:16" x14ac:dyDescent="0.25">
      <c r="A213" s="574"/>
      <c r="B213" s="505"/>
      <c r="C213" s="505"/>
      <c r="D213" s="575"/>
      <c r="E213" s="540">
        <v>610</v>
      </c>
      <c r="F213" s="541" t="s">
        <v>291</v>
      </c>
      <c r="G213" s="542">
        <f>G215+G218</f>
        <v>224923</v>
      </c>
      <c r="H213" s="542">
        <f>H215+H216+H218+H224</f>
        <v>128258</v>
      </c>
      <c r="I213" s="542">
        <f>I215+I218+I224</f>
        <v>121354</v>
      </c>
      <c r="J213" s="542">
        <f>J215+J218+J224</f>
        <v>141396</v>
      </c>
      <c r="K213" s="542">
        <f>K215+K218+K224</f>
        <v>152237</v>
      </c>
      <c r="L213" s="542">
        <f>L215+L218+L224</f>
        <v>158484</v>
      </c>
      <c r="M213" s="541">
        <f>M215+M218+M224</f>
        <v>165043</v>
      </c>
      <c r="N213" s="490"/>
    </row>
    <row r="214" spans="1:16" x14ac:dyDescent="0.25">
      <c r="A214" s="574"/>
      <c r="B214" s="505"/>
      <c r="C214" s="505"/>
      <c r="D214" s="575"/>
      <c r="E214" s="540">
        <v>610</v>
      </c>
      <c r="F214" s="541" t="s">
        <v>291</v>
      </c>
      <c r="G214" s="542">
        <v>0</v>
      </c>
      <c r="H214" s="542">
        <f t="shared" ref="H214:M214" si="17">H217+H219+H225</f>
        <v>99869</v>
      </c>
      <c r="I214" s="542">
        <f t="shared" si="17"/>
        <v>120362</v>
      </c>
      <c r="J214" s="542">
        <f t="shared" si="17"/>
        <v>109990</v>
      </c>
      <c r="K214" s="542">
        <f t="shared" si="17"/>
        <v>121899</v>
      </c>
      <c r="L214" s="542">
        <f t="shared" si="17"/>
        <v>126355</v>
      </c>
      <c r="M214" s="541">
        <f t="shared" si="17"/>
        <v>131034</v>
      </c>
    </row>
    <row r="215" spans="1:16" ht="28.5" customHeight="1" x14ac:dyDescent="0.25">
      <c r="A215" s="574"/>
      <c r="B215" s="505"/>
      <c r="C215" s="505"/>
      <c r="D215" s="575" t="s">
        <v>327</v>
      </c>
      <c r="E215" s="540">
        <v>611</v>
      </c>
      <c r="F215" s="543" t="s">
        <v>292</v>
      </c>
      <c r="G215" s="542">
        <v>177182</v>
      </c>
      <c r="H215" s="542">
        <v>108050</v>
      </c>
      <c r="I215" s="542">
        <v>95506</v>
      </c>
      <c r="J215" s="542">
        <v>115548</v>
      </c>
      <c r="K215" s="542">
        <v>124931</v>
      </c>
      <c r="L215" s="542">
        <v>131178</v>
      </c>
      <c r="M215" s="541">
        <v>137737</v>
      </c>
    </row>
    <row r="216" spans="1:16" ht="28.5" customHeight="1" x14ac:dyDescent="0.25">
      <c r="A216" s="574"/>
      <c r="B216" s="505"/>
      <c r="C216" s="505"/>
      <c r="D216" s="575"/>
      <c r="E216" s="783">
        <v>611</v>
      </c>
      <c r="F216" s="784" t="s">
        <v>292</v>
      </c>
      <c r="G216" s="785">
        <v>0</v>
      </c>
      <c r="H216" s="785">
        <v>436</v>
      </c>
      <c r="I216" s="785">
        <v>0</v>
      </c>
      <c r="J216" s="785">
        <v>0</v>
      </c>
      <c r="K216" s="785">
        <v>0</v>
      </c>
      <c r="L216" s="785">
        <v>0</v>
      </c>
      <c r="M216" s="786">
        <v>0</v>
      </c>
      <c r="N216" s="759"/>
    </row>
    <row r="217" spans="1:16" ht="24.75" customHeight="1" x14ac:dyDescent="0.25">
      <c r="A217" s="574"/>
      <c r="B217" s="505"/>
      <c r="C217" s="505"/>
      <c r="D217" s="575" t="s">
        <v>328</v>
      </c>
      <c r="E217" s="540">
        <v>611</v>
      </c>
      <c r="F217" s="543" t="s">
        <v>292</v>
      </c>
      <c r="G217" s="542">
        <v>0</v>
      </c>
      <c r="H217" s="542">
        <v>77420</v>
      </c>
      <c r="I217" s="542">
        <v>92803</v>
      </c>
      <c r="J217" s="542">
        <v>82431</v>
      </c>
      <c r="K217" s="542">
        <v>89126</v>
      </c>
      <c r="L217" s="542">
        <v>93582</v>
      </c>
      <c r="M217" s="541">
        <v>98261</v>
      </c>
    </row>
    <row r="218" spans="1:16" x14ac:dyDescent="0.25">
      <c r="A218" s="574"/>
      <c r="B218" s="505"/>
      <c r="C218" s="505"/>
      <c r="D218" s="575" t="s">
        <v>327</v>
      </c>
      <c r="E218" s="540">
        <v>612</v>
      </c>
      <c r="F218" s="541" t="s">
        <v>5</v>
      </c>
      <c r="G218" s="542">
        <f>G220+G222+G224</f>
        <v>47741</v>
      </c>
      <c r="H218" s="542">
        <f t="shared" ref="H218:M219" si="18">H220+H222</f>
        <v>15512</v>
      </c>
      <c r="I218" s="542">
        <f t="shared" si="18"/>
        <v>24098</v>
      </c>
      <c r="J218" s="542">
        <f t="shared" si="18"/>
        <v>24098</v>
      </c>
      <c r="K218" s="542">
        <f t="shared" si="18"/>
        <v>27306</v>
      </c>
      <c r="L218" s="542">
        <f t="shared" si="18"/>
        <v>27306</v>
      </c>
      <c r="M218" s="541">
        <f t="shared" si="18"/>
        <v>27306</v>
      </c>
      <c r="N218" s="298"/>
      <c r="O218" s="298"/>
    </row>
    <row r="219" spans="1:16" x14ac:dyDescent="0.25">
      <c r="A219" s="574"/>
      <c r="B219" s="505"/>
      <c r="C219" s="505"/>
      <c r="D219" s="575" t="s">
        <v>328</v>
      </c>
      <c r="E219" s="540">
        <v>612</v>
      </c>
      <c r="F219" s="541" t="s">
        <v>5</v>
      </c>
      <c r="G219" s="542">
        <v>0</v>
      </c>
      <c r="H219" s="542">
        <f t="shared" si="18"/>
        <v>19379</v>
      </c>
      <c r="I219" s="542">
        <f t="shared" si="18"/>
        <v>25809</v>
      </c>
      <c r="J219" s="542">
        <f t="shared" si="18"/>
        <v>25809</v>
      </c>
      <c r="K219" s="542">
        <f t="shared" si="18"/>
        <v>32773</v>
      </c>
      <c r="L219" s="542">
        <f t="shared" si="18"/>
        <v>32773</v>
      </c>
      <c r="M219" s="541">
        <f t="shared" si="18"/>
        <v>32773</v>
      </c>
      <c r="N219" s="298"/>
      <c r="O219" s="298"/>
    </row>
    <row r="220" spans="1:16" x14ac:dyDescent="0.25">
      <c r="A220" s="574"/>
      <c r="B220" s="505"/>
      <c r="C220" s="505"/>
      <c r="D220" s="575" t="s">
        <v>327</v>
      </c>
      <c r="E220" s="544">
        <v>612001</v>
      </c>
      <c r="F220" s="76" t="s">
        <v>293</v>
      </c>
      <c r="G220" s="545">
        <v>24372</v>
      </c>
      <c r="H220" s="545">
        <v>8716</v>
      </c>
      <c r="I220" s="545">
        <v>14524</v>
      </c>
      <c r="J220" s="545">
        <v>14524</v>
      </c>
      <c r="K220" s="545">
        <v>17158</v>
      </c>
      <c r="L220" s="545">
        <v>17158</v>
      </c>
      <c r="M220" s="76">
        <v>17158</v>
      </c>
      <c r="N220" s="298"/>
      <c r="O220" s="298"/>
    </row>
    <row r="221" spans="1:16" x14ac:dyDescent="0.25">
      <c r="A221" s="574"/>
      <c r="B221" s="505"/>
      <c r="C221" s="505"/>
      <c r="D221" s="575" t="s">
        <v>328</v>
      </c>
      <c r="E221" s="544">
        <v>612001</v>
      </c>
      <c r="F221" s="76" t="s">
        <v>293</v>
      </c>
      <c r="G221" s="545">
        <v>0</v>
      </c>
      <c r="H221" s="545">
        <v>9657</v>
      </c>
      <c r="I221" s="545">
        <v>14846</v>
      </c>
      <c r="J221" s="545">
        <v>14846</v>
      </c>
      <c r="K221" s="545">
        <v>21152</v>
      </c>
      <c r="L221" s="545">
        <v>21152</v>
      </c>
      <c r="M221" s="76">
        <v>21152</v>
      </c>
      <c r="N221" s="303"/>
      <c r="O221" s="490"/>
    </row>
    <row r="222" spans="1:16" x14ac:dyDescent="0.25">
      <c r="A222" s="574"/>
      <c r="B222" s="505"/>
      <c r="C222" s="505"/>
      <c r="D222" s="575" t="s">
        <v>327</v>
      </c>
      <c r="E222" s="544">
        <v>612002</v>
      </c>
      <c r="F222" s="76" t="s">
        <v>295</v>
      </c>
      <c r="G222" s="545">
        <v>18145</v>
      </c>
      <c r="H222" s="545">
        <v>6796</v>
      </c>
      <c r="I222" s="545">
        <v>9574</v>
      </c>
      <c r="J222" s="545">
        <v>9574</v>
      </c>
      <c r="K222" s="545">
        <v>10148</v>
      </c>
      <c r="L222" s="545">
        <v>10148</v>
      </c>
      <c r="M222" s="76">
        <v>10148</v>
      </c>
      <c r="N222" s="303"/>
      <c r="O222" s="490"/>
    </row>
    <row r="223" spans="1:16" x14ac:dyDescent="0.25">
      <c r="A223" s="574"/>
      <c r="B223" s="505"/>
      <c r="C223" s="505"/>
      <c r="D223" s="575" t="s">
        <v>328</v>
      </c>
      <c r="E223" s="544">
        <v>612002</v>
      </c>
      <c r="F223" s="76" t="s">
        <v>295</v>
      </c>
      <c r="G223" s="545">
        <v>0</v>
      </c>
      <c r="H223" s="545">
        <v>9722</v>
      </c>
      <c r="I223" s="545">
        <v>10963</v>
      </c>
      <c r="J223" s="545">
        <v>10963</v>
      </c>
      <c r="K223" s="545">
        <v>11621</v>
      </c>
      <c r="L223" s="545">
        <v>11621</v>
      </c>
      <c r="M223" s="76">
        <v>11621</v>
      </c>
      <c r="N223" s="822"/>
      <c r="O223" s="491"/>
    </row>
    <row r="224" spans="1:16" x14ac:dyDescent="0.25">
      <c r="A224" s="574"/>
      <c r="B224" s="505"/>
      <c r="C224" s="505"/>
      <c r="D224" s="575" t="s">
        <v>327</v>
      </c>
      <c r="E224" s="544">
        <v>614</v>
      </c>
      <c r="F224" s="76" t="s">
        <v>6</v>
      </c>
      <c r="G224" s="545">
        <v>5224</v>
      </c>
      <c r="H224" s="545">
        <v>4260</v>
      </c>
      <c r="I224" s="545">
        <v>1750</v>
      </c>
      <c r="J224" s="545">
        <v>1750</v>
      </c>
      <c r="K224" s="545">
        <v>0</v>
      </c>
      <c r="L224" s="545">
        <v>0</v>
      </c>
      <c r="M224" s="76">
        <v>0</v>
      </c>
      <c r="N224" s="822"/>
      <c r="O224" s="491"/>
    </row>
    <row r="225" spans="1:15" x14ac:dyDescent="0.25">
      <c r="A225" s="574"/>
      <c r="B225" s="505"/>
      <c r="C225" s="505"/>
      <c r="D225" s="575" t="s">
        <v>328</v>
      </c>
      <c r="E225" s="544">
        <v>614</v>
      </c>
      <c r="F225" s="76" t="s">
        <v>6</v>
      </c>
      <c r="G225" s="545">
        <v>0</v>
      </c>
      <c r="H225" s="545">
        <v>3070</v>
      </c>
      <c r="I225" s="545">
        <v>1750</v>
      </c>
      <c r="J225" s="545">
        <v>1750</v>
      </c>
      <c r="K225" s="545">
        <v>0</v>
      </c>
      <c r="L225" s="545">
        <v>0</v>
      </c>
      <c r="M225" s="76">
        <v>0</v>
      </c>
      <c r="N225" s="822"/>
      <c r="O225" s="491"/>
    </row>
    <row r="226" spans="1:15" x14ac:dyDescent="0.25">
      <c r="A226" s="574"/>
      <c r="B226" s="505"/>
      <c r="C226" s="505"/>
      <c r="D226" s="575" t="s">
        <v>327</v>
      </c>
      <c r="E226" s="540">
        <v>620</v>
      </c>
      <c r="F226" s="541" t="s">
        <v>296</v>
      </c>
      <c r="G226" s="542">
        <f t="shared" ref="G226:M227" si="19">G228+G230+G232</f>
        <v>78254</v>
      </c>
      <c r="H226" s="542">
        <f t="shared" si="19"/>
        <v>43862</v>
      </c>
      <c r="I226" s="542">
        <f t="shared" si="19"/>
        <v>43024</v>
      </c>
      <c r="J226" s="542">
        <f t="shared" si="19"/>
        <v>49418.302000000003</v>
      </c>
      <c r="K226" s="542">
        <f t="shared" si="19"/>
        <v>53207.131500000003</v>
      </c>
      <c r="L226" s="542">
        <f t="shared" si="19"/>
        <v>55389.758000000002</v>
      </c>
      <c r="M226" s="541">
        <f t="shared" si="19"/>
        <v>57682.228500000005</v>
      </c>
      <c r="N226" s="823"/>
      <c r="O226" s="490"/>
    </row>
    <row r="227" spans="1:15" x14ac:dyDescent="0.25">
      <c r="A227" s="574"/>
      <c r="B227" s="505"/>
      <c r="C227" s="505"/>
      <c r="D227" s="575" t="s">
        <v>328</v>
      </c>
      <c r="E227" s="540">
        <v>620</v>
      </c>
      <c r="F227" s="541" t="s">
        <v>296</v>
      </c>
      <c r="G227" s="542">
        <v>0</v>
      </c>
      <c r="H227" s="542">
        <f t="shared" si="19"/>
        <v>34771</v>
      </c>
      <c r="I227" s="542">
        <f t="shared" si="19"/>
        <v>41455</v>
      </c>
      <c r="J227" s="542">
        <f t="shared" si="19"/>
        <v>38440.505000000005</v>
      </c>
      <c r="K227" s="542">
        <f t="shared" si="19"/>
        <v>42603.800499999998</v>
      </c>
      <c r="L227" s="542">
        <f t="shared" si="19"/>
        <v>44161.572500000002</v>
      </c>
      <c r="M227" s="541">
        <f t="shared" si="19"/>
        <v>45796.983</v>
      </c>
      <c r="N227" s="823"/>
      <c r="O227" s="490"/>
    </row>
    <row r="228" spans="1:15" x14ac:dyDescent="0.25">
      <c r="A228" s="574"/>
      <c r="B228" s="505"/>
      <c r="C228" s="505"/>
      <c r="D228" s="575" t="s">
        <v>327</v>
      </c>
      <c r="E228" s="540">
        <v>621</v>
      </c>
      <c r="F228" s="541" t="s">
        <v>297</v>
      </c>
      <c r="G228" s="542">
        <v>16894</v>
      </c>
      <c r="H228" s="542">
        <v>9955</v>
      </c>
      <c r="I228" s="542">
        <v>11080</v>
      </c>
      <c r="J228" s="542">
        <v>12793</v>
      </c>
      <c r="K228" s="542">
        <v>13774</v>
      </c>
      <c r="L228" s="542">
        <v>14339</v>
      </c>
      <c r="M228" s="541">
        <v>14932</v>
      </c>
      <c r="N228" s="823"/>
      <c r="O228" s="490"/>
    </row>
    <row r="229" spans="1:15" x14ac:dyDescent="0.25">
      <c r="A229" s="574"/>
      <c r="B229" s="505"/>
      <c r="C229" s="505"/>
      <c r="D229" s="575" t="s">
        <v>328</v>
      </c>
      <c r="E229" s="540">
        <v>621</v>
      </c>
      <c r="F229" s="541" t="s">
        <v>297</v>
      </c>
      <c r="G229" s="542">
        <v>0</v>
      </c>
      <c r="H229" s="542">
        <v>6708</v>
      </c>
      <c r="I229" s="542">
        <v>8303</v>
      </c>
      <c r="J229" s="542">
        <v>7332</v>
      </c>
      <c r="K229" s="542">
        <v>8127</v>
      </c>
      <c r="L229" s="542">
        <v>8424</v>
      </c>
      <c r="M229" s="541">
        <v>8736</v>
      </c>
      <c r="N229" s="28"/>
      <c r="O229" s="490"/>
    </row>
    <row r="230" spans="1:15" x14ac:dyDescent="0.25">
      <c r="A230" s="574"/>
      <c r="B230" s="505"/>
      <c r="C230" s="505"/>
      <c r="D230" s="575" t="s">
        <v>327</v>
      </c>
      <c r="E230" s="540">
        <v>623</v>
      </c>
      <c r="F230" s="541" t="s">
        <v>298</v>
      </c>
      <c r="G230" s="542">
        <v>5593</v>
      </c>
      <c r="H230" s="542">
        <v>2429</v>
      </c>
      <c r="I230" s="542">
        <v>1231</v>
      </c>
      <c r="J230" s="542">
        <v>1347</v>
      </c>
      <c r="K230" s="542">
        <v>1450</v>
      </c>
      <c r="L230" s="542">
        <v>1509</v>
      </c>
      <c r="M230" s="541">
        <v>1572</v>
      </c>
      <c r="N230" s="300"/>
      <c r="O230" s="490"/>
    </row>
    <row r="231" spans="1:15" x14ac:dyDescent="0.25">
      <c r="A231" s="574"/>
      <c r="B231" s="505"/>
      <c r="C231" s="505"/>
      <c r="D231" s="575" t="s">
        <v>328</v>
      </c>
      <c r="E231" s="540">
        <v>623</v>
      </c>
      <c r="F231" s="541" t="s">
        <v>298</v>
      </c>
      <c r="G231" s="542">
        <v>0</v>
      </c>
      <c r="H231" s="542">
        <v>3241</v>
      </c>
      <c r="I231" s="542">
        <v>3558</v>
      </c>
      <c r="J231" s="542">
        <v>3666</v>
      </c>
      <c r="K231" s="542">
        <v>4063</v>
      </c>
      <c r="L231" s="542">
        <v>4212</v>
      </c>
      <c r="M231" s="541">
        <v>4368</v>
      </c>
      <c r="N231" s="300"/>
      <c r="O231" s="490"/>
    </row>
    <row r="232" spans="1:15" x14ac:dyDescent="0.25">
      <c r="A232" s="574"/>
      <c r="B232" s="505"/>
      <c r="C232" s="505"/>
      <c r="D232" s="575" t="s">
        <v>327</v>
      </c>
      <c r="E232" s="540">
        <v>625</v>
      </c>
      <c r="F232" s="541" t="s">
        <v>299</v>
      </c>
      <c r="G232" s="542">
        <f t="shared" ref="G232:M233" si="20">G234+G236+G238+G240+G242+G244</f>
        <v>55767</v>
      </c>
      <c r="H232" s="542">
        <f t="shared" si="20"/>
        <v>31478</v>
      </c>
      <c r="I232" s="542">
        <f t="shared" si="20"/>
        <v>30713</v>
      </c>
      <c r="J232" s="542">
        <f t="shared" si="20"/>
        <v>35278.302000000003</v>
      </c>
      <c r="K232" s="542">
        <f t="shared" si="20"/>
        <v>37983.131500000003</v>
      </c>
      <c r="L232" s="542">
        <f t="shared" si="20"/>
        <v>39541.758000000002</v>
      </c>
      <c r="M232" s="541">
        <f t="shared" si="20"/>
        <v>41178.228500000005</v>
      </c>
      <c r="N232" s="28"/>
    </row>
    <row r="233" spans="1:15" x14ac:dyDescent="0.25">
      <c r="A233" s="574"/>
      <c r="B233" s="505"/>
      <c r="C233" s="505"/>
      <c r="D233" s="575" t="s">
        <v>328</v>
      </c>
      <c r="E233" s="540">
        <v>625</v>
      </c>
      <c r="F233" s="541" t="s">
        <v>299</v>
      </c>
      <c r="G233" s="542">
        <v>0</v>
      </c>
      <c r="H233" s="542">
        <f t="shared" si="20"/>
        <v>24822</v>
      </c>
      <c r="I233" s="542">
        <f t="shared" si="20"/>
        <v>29594</v>
      </c>
      <c r="J233" s="542">
        <f t="shared" si="20"/>
        <v>27442.505000000005</v>
      </c>
      <c r="K233" s="542">
        <f t="shared" si="20"/>
        <v>30413.800500000001</v>
      </c>
      <c r="L233" s="542">
        <f t="shared" si="20"/>
        <v>31525.572500000002</v>
      </c>
      <c r="M233" s="541">
        <f t="shared" si="20"/>
        <v>32692.983</v>
      </c>
      <c r="N233" s="28"/>
    </row>
    <row r="234" spans="1:15" x14ac:dyDescent="0.25">
      <c r="A234" s="574"/>
      <c r="B234" s="505"/>
      <c r="C234" s="505"/>
      <c r="D234" s="575" t="s">
        <v>327</v>
      </c>
      <c r="E234" s="544">
        <v>625001</v>
      </c>
      <c r="F234" s="76" t="s">
        <v>12</v>
      </c>
      <c r="G234" s="545">
        <v>3139</v>
      </c>
      <c r="H234" s="545">
        <v>1794</v>
      </c>
      <c r="I234" s="545">
        <v>1722</v>
      </c>
      <c r="J234" s="545">
        <f t="shared" ref="J234:M235" si="21">J213*1.4%</f>
        <v>1979.5439999999999</v>
      </c>
      <c r="K234" s="545">
        <f t="shared" si="21"/>
        <v>2131.3179999999998</v>
      </c>
      <c r="L234" s="545">
        <f t="shared" si="21"/>
        <v>2218.7759999999998</v>
      </c>
      <c r="M234" s="76">
        <f t="shared" si="21"/>
        <v>2310.6019999999999</v>
      </c>
      <c r="N234" s="4"/>
    </row>
    <row r="235" spans="1:15" x14ac:dyDescent="0.25">
      <c r="A235" s="574"/>
      <c r="B235" s="505"/>
      <c r="C235" s="505"/>
      <c r="D235" s="575" t="s">
        <v>328</v>
      </c>
      <c r="E235" s="544">
        <v>625001</v>
      </c>
      <c r="F235" s="76" t="s">
        <v>12</v>
      </c>
      <c r="G235" s="545">
        <v>0</v>
      </c>
      <c r="H235" s="545">
        <v>1392</v>
      </c>
      <c r="I235" s="545">
        <v>1661</v>
      </c>
      <c r="J235" s="545">
        <f t="shared" si="21"/>
        <v>1539.86</v>
      </c>
      <c r="K235" s="545">
        <f t="shared" si="21"/>
        <v>1706.5859999999998</v>
      </c>
      <c r="L235" s="545">
        <f t="shared" si="21"/>
        <v>1768.9699999999998</v>
      </c>
      <c r="M235" s="76">
        <f t="shared" si="21"/>
        <v>1834.4759999999999</v>
      </c>
      <c r="N235" s="4"/>
    </row>
    <row r="236" spans="1:15" x14ac:dyDescent="0.25">
      <c r="A236" s="574"/>
      <c r="B236" s="505"/>
      <c r="C236" s="505"/>
      <c r="D236" s="575" t="s">
        <v>327</v>
      </c>
      <c r="E236" s="544">
        <v>625002</v>
      </c>
      <c r="F236" s="76" t="s">
        <v>14</v>
      </c>
      <c r="G236" s="545">
        <v>31570</v>
      </c>
      <c r="H236" s="545">
        <v>17952</v>
      </c>
      <c r="I236" s="545">
        <v>17235</v>
      </c>
      <c r="J236" s="545">
        <f t="shared" ref="J236:M237" si="22">J213*14%</f>
        <v>19795.440000000002</v>
      </c>
      <c r="K236" s="545">
        <f t="shared" si="22"/>
        <v>21313.18</v>
      </c>
      <c r="L236" s="545">
        <f t="shared" si="22"/>
        <v>22187.760000000002</v>
      </c>
      <c r="M236" s="76">
        <f t="shared" si="22"/>
        <v>23106.02</v>
      </c>
      <c r="N236" s="4"/>
    </row>
    <row r="237" spans="1:15" x14ac:dyDescent="0.25">
      <c r="A237" s="574"/>
      <c r="B237" s="505"/>
      <c r="C237" s="505"/>
      <c r="D237" s="575" t="s">
        <v>328</v>
      </c>
      <c r="E237" s="544">
        <v>625002</v>
      </c>
      <c r="F237" s="76" t="s">
        <v>14</v>
      </c>
      <c r="G237" s="545">
        <v>0</v>
      </c>
      <c r="H237" s="545">
        <v>13929</v>
      </c>
      <c r="I237" s="545">
        <v>16606</v>
      </c>
      <c r="J237" s="545">
        <f t="shared" si="22"/>
        <v>15398.600000000002</v>
      </c>
      <c r="K237" s="545">
        <f t="shared" si="22"/>
        <v>17065.86</v>
      </c>
      <c r="L237" s="545">
        <f t="shared" si="22"/>
        <v>17689.7</v>
      </c>
      <c r="M237" s="76">
        <f t="shared" si="22"/>
        <v>18344.760000000002</v>
      </c>
      <c r="N237" s="4"/>
    </row>
    <row r="238" spans="1:15" x14ac:dyDescent="0.25">
      <c r="A238" s="574"/>
      <c r="B238" s="505"/>
      <c r="C238" s="505"/>
      <c r="D238" s="575" t="s">
        <v>327</v>
      </c>
      <c r="E238" s="544">
        <v>625003</v>
      </c>
      <c r="F238" s="76" t="s">
        <v>15</v>
      </c>
      <c r="G238" s="545">
        <v>1885</v>
      </c>
      <c r="H238" s="545">
        <v>1034</v>
      </c>
      <c r="I238" s="545">
        <v>985</v>
      </c>
      <c r="J238" s="545">
        <f t="shared" ref="J238:M239" si="23">J213*0.8%</f>
        <v>1131.1680000000001</v>
      </c>
      <c r="K238" s="545">
        <f t="shared" si="23"/>
        <v>1217.896</v>
      </c>
      <c r="L238" s="545">
        <f t="shared" si="23"/>
        <v>1267.8720000000001</v>
      </c>
      <c r="M238" s="76">
        <f t="shared" si="23"/>
        <v>1320.3440000000001</v>
      </c>
      <c r="N238" s="4"/>
    </row>
    <row r="239" spans="1:15" x14ac:dyDescent="0.25">
      <c r="A239" s="574"/>
      <c r="B239" s="505"/>
      <c r="C239" s="505"/>
      <c r="D239" s="575" t="s">
        <v>328</v>
      </c>
      <c r="E239" s="544">
        <v>625003</v>
      </c>
      <c r="F239" s="76" t="s">
        <v>15</v>
      </c>
      <c r="G239" s="545">
        <v>0</v>
      </c>
      <c r="H239" s="545">
        <v>796</v>
      </c>
      <c r="I239" s="545">
        <v>949</v>
      </c>
      <c r="J239" s="545">
        <f t="shared" si="23"/>
        <v>879.92000000000007</v>
      </c>
      <c r="K239" s="545">
        <f t="shared" si="23"/>
        <v>975.19200000000001</v>
      </c>
      <c r="L239" s="545">
        <f t="shared" si="23"/>
        <v>1010.84</v>
      </c>
      <c r="M239" s="76">
        <f t="shared" si="23"/>
        <v>1048.2719999999999</v>
      </c>
      <c r="N239" s="4"/>
    </row>
    <row r="240" spans="1:15" x14ac:dyDescent="0.25">
      <c r="A240" s="574"/>
      <c r="B240" s="505"/>
      <c r="C240" s="505"/>
      <c r="D240" s="575" t="s">
        <v>327</v>
      </c>
      <c r="E240" s="544">
        <v>625004</v>
      </c>
      <c r="F240" s="76" t="s">
        <v>16</v>
      </c>
      <c r="G240" s="545">
        <v>6334</v>
      </c>
      <c r="H240" s="545">
        <v>3458</v>
      </c>
      <c r="I240" s="545">
        <v>3693</v>
      </c>
      <c r="J240" s="545">
        <f t="shared" ref="J240:M241" si="24">J213*3%</f>
        <v>4241.88</v>
      </c>
      <c r="K240" s="545">
        <f t="shared" si="24"/>
        <v>4567.1099999999997</v>
      </c>
      <c r="L240" s="545">
        <f t="shared" si="24"/>
        <v>4754.5199999999995</v>
      </c>
      <c r="M240" s="76">
        <f t="shared" si="24"/>
        <v>4951.29</v>
      </c>
      <c r="N240" s="4"/>
    </row>
    <row r="241" spans="1:14" x14ac:dyDescent="0.25">
      <c r="A241" s="574"/>
      <c r="B241" s="505"/>
      <c r="C241" s="505"/>
      <c r="D241" s="575" t="s">
        <v>328</v>
      </c>
      <c r="E241" s="544">
        <v>625004</v>
      </c>
      <c r="F241" s="76" t="s">
        <v>16</v>
      </c>
      <c r="G241" s="545">
        <v>0</v>
      </c>
      <c r="H241" s="545">
        <v>2984</v>
      </c>
      <c r="I241" s="545">
        <v>3558</v>
      </c>
      <c r="J241" s="545">
        <f t="shared" si="24"/>
        <v>3299.7</v>
      </c>
      <c r="K241" s="545">
        <f t="shared" si="24"/>
        <v>3656.97</v>
      </c>
      <c r="L241" s="545">
        <f t="shared" si="24"/>
        <v>3790.6499999999996</v>
      </c>
      <c r="M241" s="76">
        <f t="shared" si="24"/>
        <v>3931.02</v>
      </c>
      <c r="N241" s="4"/>
    </row>
    <row r="242" spans="1:14" x14ac:dyDescent="0.25">
      <c r="A242" s="574"/>
      <c r="B242" s="505"/>
      <c r="C242" s="505"/>
      <c r="D242" s="575" t="s">
        <v>327</v>
      </c>
      <c r="E242" s="544">
        <v>625005</v>
      </c>
      <c r="F242" s="76" t="s">
        <v>300</v>
      </c>
      <c r="G242" s="545">
        <v>1601</v>
      </c>
      <c r="H242" s="545">
        <v>1151</v>
      </c>
      <c r="I242" s="545">
        <v>1231</v>
      </c>
      <c r="J242" s="545">
        <f t="shared" ref="J242:M243" si="25">J213*1%</f>
        <v>1413.96</v>
      </c>
      <c r="K242" s="545">
        <f t="shared" si="25"/>
        <v>1522.3700000000001</v>
      </c>
      <c r="L242" s="545">
        <f t="shared" si="25"/>
        <v>1584.8400000000001</v>
      </c>
      <c r="M242" s="76">
        <f t="shared" si="25"/>
        <v>1650.43</v>
      </c>
      <c r="N242" s="4"/>
    </row>
    <row r="243" spans="1:14" x14ac:dyDescent="0.25">
      <c r="A243" s="574"/>
      <c r="B243" s="505"/>
      <c r="C243" s="505"/>
      <c r="D243" s="575" t="s">
        <v>328</v>
      </c>
      <c r="E243" s="544">
        <v>625005</v>
      </c>
      <c r="F243" s="76" t="s">
        <v>300</v>
      </c>
      <c r="G243" s="545">
        <v>0</v>
      </c>
      <c r="H243" s="545">
        <v>995</v>
      </c>
      <c r="I243" s="545">
        <v>1186</v>
      </c>
      <c r="J243" s="545">
        <f t="shared" si="25"/>
        <v>1099.9000000000001</v>
      </c>
      <c r="K243" s="545">
        <f t="shared" si="25"/>
        <v>1218.99</v>
      </c>
      <c r="L243" s="545">
        <f t="shared" si="25"/>
        <v>1263.55</v>
      </c>
      <c r="M243" s="76">
        <f t="shared" si="25"/>
        <v>1310.3399999999999</v>
      </c>
      <c r="N243" s="4"/>
    </row>
    <row r="244" spans="1:14" x14ac:dyDescent="0.25">
      <c r="A244" s="574"/>
      <c r="B244" s="505"/>
      <c r="C244" s="505"/>
      <c r="D244" s="575" t="s">
        <v>327</v>
      </c>
      <c r="E244" s="544">
        <v>625007</v>
      </c>
      <c r="F244" s="76" t="s">
        <v>301</v>
      </c>
      <c r="G244" s="545">
        <v>11238</v>
      </c>
      <c r="H244" s="545">
        <v>6089</v>
      </c>
      <c r="I244" s="545">
        <v>5847</v>
      </c>
      <c r="J244" s="545">
        <f t="shared" ref="J244:M245" si="26">J213*4.75%</f>
        <v>6716.31</v>
      </c>
      <c r="K244" s="545">
        <f t="shared" si="26"/>
        <v>7231.2574999999997</v>
      </c>
      <c r="L244" s="545">
        <f t="shared" si="26"/>
        <v>7527.99</v>
      </c>
      <c r="M244" s="76">
        <f t="shared" si="26"/>
        <v>7839.5425000000005</v>
      </c>
      <c r="N244" s="4"/>
    </row>
    <row r="245" spans="1:14" x14ac:dyDescent="0.25">
      <c r="A245" s="574"/>
      <c r="B245" s="505"/>
      <c r="C245" s="505"/>
      <c r="D245" s="575" t="s">
        <v>328</v>
      </c>
      <c r="E245" s="544">
        <v>625007</v>
      </c>
      <c r="F245" s="76" t="s">
        <v>301</v>
      </c>
      <c r="G245" s="545">
        <v>0</v>
      </c>
      <c r="H245" s="545">
        <v>4726</v>
      </c>
      <c r="I245" s="545">
        <v>5634</v>
      </c>
      <c r="J245" s="545">
        <f t="shared" si="26"/>
        <v>5224.5249999999996</v>
      </c>
      <c r="K245" s="545">
        <f t="shared" si="26"/>
        <v>5790.2025000000003</v>
      </c>
      <c r="L245" s="545">
        <f t="shared" si="26"/>
        <v>6001.8625000000002</v>
      </c>
      <c r="M245" s="76">
        <f t="shared" si="26"/>
        <v>6224.1149999999998</v>
      </c>
      <c r="N245" s="4"/>
    </row>
    <row r="246" spans="1:14" x14ac:dyDescent="0.25">
      <c r="A246" s="574"/>
      <c r="B246" s="505"/>
      <c r="C246" s="505"/>
      <c r="D246" s="575"/>
      <c r="E246" s="540">
        <v>630</v>
      </c>
      <c r="F246" s="541" t="s">
        <v>19</v>
      </c>
      <c r="G246" s="542">
        <f>G248+G253+G268+G294+G296+G303</f>
        <v>72827</v>
      </c>
      <c r="H246" s="542">
        <f>H248+H253+H268+H294+H296+H303</f>
        <v>58002</v>
      </c>
      <c r="I246" s="542">
        <f>I248+I253+I268+I296+I303</f>
        <v>57886</v>
      </c>
      <c r="J246" s="542">
        <f>J248+J253+J268+J296+J303</f>
        <v>68835.399999999994</v>
      </c>
      <c r="K246" s="542">
        <f>K248+K253+K268+K296+K303</f>
        <v>56484</v>
      </c>
      <c r="L246" s="542">
        <f>L248+L253+L268+L296+L303</f>
        <v>57220</v>
      </c>
      <c r="M246" s="541">
        <f>M248+M253+M268+M296+M303</f>
        <v>58430</v>
      </c>
      <c r="N246" s="490"/>
    </row>
    <row r="247" spans="1:14" x14ac:dyDescent="0.25">
      <c r="A247" s="574"/>
      <c r="B247" s="505"/>
      <c r="C247" s="505"/>
      <c r="D247" s="575"/>
      <c r="E247" s="540">
        <v>630</v>
      </c>
      <c r="F247" s="541" t="s">
        <v>19</v>
      </c>
      <c r="G247" s="542">
        <v>0</v>
      </c>
      <c r="H247" s="542">
        <f t="shared" ref="H247:M247" si="27">H249+H254+H269+H304</f>
        <v>17210</v>
      </c>
      <c r="I247" s="542">
        <f t="shared" si="27"/>
        <v>0</v>
      </c>
      <c r="J247" s="542">
        <f t="shared" si="27"/>
        <v>5682</v>
      </c>
      <c r="K247" s="542">
        <f t="shared" si="27"/>
        <v>8166</v>
      </c>
      <c r="L247" s="542">
        <f t="shared" si="27"/>
        <v>8330</v>
      </c>
      <c r="M247" s="541">
        <f t="shared" si="27"/>
        <v>8490</v>
      </c>
    </row>
    <row r="248" spans="1:14" x14ac:dyDescent="0.25">
      <c r="A248" s="574"/>
      <c r="B248" s="505"/>
      <c r="C248" s="505"/>
      <c r="D248" s="575" t="s">
        <v>327</v>
      </c>
      <c r="E248" s="540">
        <v>631</v>
      </c>
      <c r="F248" s="541" t="s">
        <v>21</v>
      </c>
      <c r="G248" s="541">
        <f>G250</f>
        <v>489</v>
      </c>
      <c r="H248" s="541">
        <f t="shared" ref="H248:M248" si="28">H250+H251</f>
        <v>178</v>
      </c>
      <c r="I248" s="576">
        <f t="shared" si="28"/>
        <v>377</v>
      </c>
      <c r="J248" s="576">
        <f t="shared" si="28"/>
        <v>381.4</v>
      </c>
      <c r="K248" s="576">
        <f t="shared" si="28"/>
        <v>500</v>
      </c>
      <c r="L248" s="576">
        <f t="shared" si="28"/>
        <v>500</v>
      </c>
      <c r="M248" s="578">
        <f t="shared" si="28"/>
        <v>500</v>
      </c>
    </row>
    <row r="249" spans="1:14" x14ac:dyDescent="0.25">
      <c r="A249" s="574"/>
      <c r="B249" s="505"/>
      <c r="C249" s="505"/>
      <c r="D249" s="575" t="s">
        <v>328</v>
      </c>
      <c r="E249" s="540">
        <v>631</v>
      </c>
      <c r="F249" s="541" t="s">
        <v>21</v>
      </c>
      <c r="G249" s="541">
        <v>0</v>
      </c>
      <c r="H249" s="541">
        <f>H252</f>
        <v>241</v>
      </c>
      <c r="I249" s="576">
        <v>0</v>
      </c>
      <c r="J249" s="576">
        <f>J252</f>
        <v>500</v>
      </c>
      <c r="K249" s="576">
        <f>K252</f>
        <v>600</v>
      </c>
      <c r="L249" s="576">
        <f>L252</f>
        <v>600</v>
      </c>
      <c r="M249" s="578">
        <f>M252</f>
        <v>600</v>
      </c>
      <c r="N249" t="s">
        <v>294</v>
      </c>
    </row>
    <row r="250" spans="1:14" x14ac:dyDescent="0.25">
      <c r="A250" s="574"/>
      <c r="B250" s="505"/>
      <c r="C250" s="505"/>
      <c r="D250" s="575" t="s">
        <v>327</v>
      </c>
      <c r="E250" s="544">
        <v>631001</v>
      </c>
      <c r="F250" s="76" t="s">
        <v>23</v>
      </c>
      <c r="G250" s="132">
        <v>489</v>
      </c>
      <c r="H250" s="132">
        <v>138</v>
      </c>
      <c r="I250" s="694">
        <v>377</v>
      </c>
      <c r="J250" s="694">
        <v>377</v>
      </c>
      <c r="K250" s="694">
        <v>500</v>
      </c>
      <c r="L250" s="694">
        <v>500</v>
      </c>
      <c r="M250" s="631">
        <v>500</v>
      </c>
    </row>
    <row r="251" spans="1:14" x14ac:dyDescent="0.25">
      <c r="A251" s="574"/>
      <c r="B251" s="505"/>
      <c r="C251" s="505"/>
      <c r="D251" s="575"/>
      <c r="E251" s="582">
        <v>631001</v>
      </c>
      <c r="F251" s="583" t="s">
        <v>23</v>
      </c>
      <c r="G251" s="695">
        <v>0</v>
      </c>
      <c r="H251" s="585">
        <v>40</v>
      </c>
      <c r="I251" s="584">
        <v>0</v>
      </c>
      <c r="J251" s="584">
        <v>4.4000000000000004</v>
      </c>
      <c r="K251" s="584">
        <v>0</v>
      </c>
      <c r="L251" s="584">
        <v>0</v>
      </c>
      <c r="M251" s="586">
        <v>0</v>
      </c>
    </row>
    <row r="252" spans="1:14" x14ac:dyDescent="0.25">
      <c r="A252" s="574"/>
      <c r="B252" s="505"/>
      <c r="C252" s="505"/>
      <c r="D252" s="575" t="s">
        <v>328</v>
      </c>
      <c r="E252" s="544">
        <v>631001</v>
      </c>
      <c r="F252" s="76" t="s">
        <v>23</v>
      </c>
      <c r="G252" s="824">
        <v>0</v>
      </c>
      <c r="H252" s="545">
        <v>241</v>
      </c>
      <c r="I252" s="577">
        <v>0</v>
      </c>
      <c r="J252" s="577">
        <v>500</v>
      </c>
      <c r="K252" s="577">
        <v>600</v>
      </c>
      <c r="L252" s="577">
        <v>600</v>
      </c>
      <c r="M252" s="579">
        <v>600</v>
      </c>
    </row>
    <row r="253" spans="1:14" x14ac:dyDescent="0.25">
      <c r="A253" s="574"/>
      <c r="B253" s="505"/>
      <c r="C253" s="505"/>
      <c r="D253" s="575"/>
      <c r="E253" s="540">
        <v>632</v>
      </c>
      <c r="F253" s="541" t="s">
        <v>302</v>
      </c>
      <c r="G253" s="542">
        <f>G255+G256+G258+G259+G261+G262+G264</f>
        <v>20736</v>
      </c>
      <c r="H253" s="542">
        <f>H255+H256+H258+H259+H261+H262+H264</f>
        <v>17515</v>
      </c>
      <c r="I253" s="542">
        <f>I255+I256+I258+I259+I261+I262+I264</f>
        <v>13277</v>
      </c>
      <c r="J253" s="542">
        <f>J255+J256+J258+J259+J261+J262+J264+J266</f>
        <v>20511</v>
      </c>
      <c r="K253" s="542">
        <f>K255+K256+K258+K259+K261+K262+K264+K266</f>
        <v>13516</v>
      </c>
      <c r="L253" s="542">
        <f>L255+L256+L258+L259+L261+L262+L264+L266</f>
        <v>13516</v>
      </c>
      <c r="M253" s="541">
        <f>M255+M256+M258+M259+M261+M262+M264+M266</f>
        <v>13516</v>
      </c>
    </row>
    <row r="254" spans="1:14" x14ac:dyDescent="0.25">
      <c r="A254" s="574"/>
      <c r="B254" s="505"/>
      <c r="C254" s="505"/>
      <c r="D254" s="575"/>
      <c r="E254" s="540">
        <v>632</v>
      </c>
      <c r="F254" s="541" t="s">
        <v>302</v>
      </c>
      <c r="G254" s="542">
        <v>0</v>
      </c>
      <c r="H254" s="542">
        <f>H257+H260+H263+H265</f>
        <v>5242</v>
      </c>
      <c r="I254" s="542">
        <v>0</v>
      </c>
      <c r="J254" s="542">
        <f>J257+J260+J263+J265+J267</f>
        <v>2000</v>
      </c>
      <c r="K254" s="542">
        <f>K257+K260+K263+K265+K267</f>
        <v>2200</v>
      </c>
      <c r="L254" s="542">
        <f>L257+L260+L263+L265+L267</f>
        <v>2200</v>
      </c>
      <c r="M254" s="541">
        <f>M257+M260+M263+M265+M267</f>
        <v>2200</v>
      </c>
    </row>
    <row r="255" spans="1:14" x14ac:dyDescent="0.25">
      <c r="A255" s="574"/>
      <c r="B255" s="505"/>
      <c r="C255" s="505"/>
      <c r="D255" s="575" t="s">
        <v>327</v>
      </c>
      <c r="E255" s="544">
        <v>632001</v>
      </c>
      <c r="F255" s="76" t="s">
        <v>25</v>
      </c>
      <c r="G255" s="76">
        <v>9023</v>
      </c>
      <c r="H255" s="76">
        <v>9267</v>
      </c>
      <c r="I255" s="577">
        <v>10201</v>
      </c>
      <c r="J255" s="577">
        <v>10201</v>
      </c>
      <c r="K255" s="577">
        <v>10201</v>
      </c>
      <c r="L255" s="577">
        <v>10201</v>
      </c>
      <c r="M255" s="579">
        <v>10201</v>
      </c>
    </row>
    <row r="256" spans="1:14" x14ac:dyDescent="0.25">
      <c r="A256" s="574"/>
      <c r="B256" s="505"/>
      <c r="C256" s="505"/>
      <c r="D256" s="575"/>
      <c r="E256" s="580">
        <v>632001</v>
      </c>
      <c r="F256" s="581" t="s">
        <v>329</v>
      </c>
      <c r="G256" s="581">
        <v>9010</v>
      </c>
      <c r="H256" s="581">
        <v>6610</v>
      </c>
      <c r="I256" s="584">
        <v>0</v>
      </c>
      <c r="J256" s="584">
        <v>6892</v>
      </c>
      <c r="K256" s="584">
        <v>0</v>
      </c>
      <c r="L256" s="584">
        <v>0</v>
      </c>
      <c r="M256" s="586">
        <v>0</v>
      </c>
    </row>
    <row r="257" spans="1:13" x14ac:dyDescent="0.25">
      <c r="A257" s="574"/>
      <c r="B257" s="505"/>
      <c r="C257" s="505"/>
      <c r="D257" s="575" t="s">
        <v>328</v>
      </c>
      <c r="E257" s="544">
        <v>632001</v>
      </c>
      <c r="F257" s="76" t="s">
        <v>25</v>
      </c>
      <c r="G257" s="76">
        <v>0</v>
      </c>
      <c r="H257" s="76">
        <v>4348</v>
      </c>
      <c r="I257" s="577">
        <v>0</v>
      </c>
      <c r="J257" s="577">
        <v>1000</v>
      </c>
      <c r="K257" s="577">
        <v>1000</v>
      </c>
      <c r="L257" s="577">
        <v>1000</v>
      </c>
      <c r="M257" s="579">
        <v>1000</v>
      </c>
    </row>
    <row r="258" spans="1:13" x14ac:dyDescent="0.25">
      <c r="A258" s="574"/>
      <c r="B258" s="505"/>
      <c r="C258" s="505"/>
      <c r="D258" s="575"/>
      <c r="E258" s="544">
        <v>632002</v>
      </c>
      <c r="F258" s="76" t="s">
        <v>26</v>
      </c>
      <c r="G258" s="76">
        <v>1158</v>
      </c>
      <c r="H258" s="76">
        <v>555</v>
      </c>
      <c r="I258" s="577">
        <v>1272</v>
      </c>
      <c r="J258" s="577">
        <v>1272</v>
      </c>
      <c r="K258" s="577">
        <v>1272</v>
      </c>
      <c r="L258" s="577">
        <v>1272</v>
      </c>
      <c r="M258" s="579">
        <v>1272</v>
      </c>
    </row>
    <row r="259" spans="1:13" x14ac:dyDescent="0.25">
      <c r="A259" s="574"/>
      <c r="B259" s="505"/>
      <c r="C259" s="505"/>
      <c r="D259" s="575"/>
      <c r="E259" s="580">
        <v>632002</v>
      </c>
      <c r="F259" s="581" t="s">
        <v>330</v>
      </c>
      <c r="G259" s="581">
        <v>218</v>
      </c>
      <c r="H259" s="581">
        <v>247</v>
      </c>
      <c r="I259" s="584">
        <v>0</v>
      </c>
      <c r="J259" s="584">
        <v>175</v>
      </c>
      <c r="K259" s="584">
        <v>0</v>
      </c>
      <c r="L259" s="584">
        <v>0</v>
      </c>
      <c r="M259" s="586">
        <v>0</v>
      </c>
    </row>
    <row r="260" spans="1:13" x14ac:dyDescent="0.25">
      <c r="A260" s="574"/>
      <c r="B260" s="505"/>
      <c r="C260" s="505"/>
      <c r="D260" s="575" t="s">
        <v>328</v>
      </c>
      <c r="E260" s="544">
        <v>632002</v>
      </c>
      <c r="F260" s="76" t="s">
        <v>26</v>
      </c>
      <c r="G260" s="76">
        <v>0</v>
      </c>
      <c r="H260" s="76">
        <v>345</v>
      </c>
      <c r="I260" s="577">
        <v>0</v>
      </c>
      <c r="J260" s="577">
        <v>500</v>
      </c>
      <c r="K260" s="577">
        <v>500</v>
      </c>
      <c r="L260" s="577">
        <v>500</v>
      </c>
      <c r="M260" s="579">
        <v>500</v>
      </c>
    </row>
    <row r="261" spans="1:13" x14ac:dyDescent="0.25">
      <c r="A261" s="574"/>
      <c r="B261" s="505"/>
      <c r="C261" s="505"/>
      <c r="D261" s="575"/>
      <c r="E261" s="544">
        <v>632003</v>
      </c>
      <c r="F261" s="76" t="s">
        <v>305</v>
      </c>
      <c r="G261" s="76">
        <v>897</v>
      </c>
      <c r="H261" s="76">
        <v>505</v>
      </c>
      <c r="I261" s="577">
        <v>1061</v>
      </c>
      <c r="J261" s="577">
        <v>600</v>
      </c>
      <c r="K261" s="577">
        <v>600</v>
      </c>
      <c r="L261" s="577">
        <v>600</v>
      </c>
      <c r="M261" s="579">
        <v>600</v>
      </c>
    </row>
    <row r="262" spans="1:13" x14ac:dyDescent="0.25">
      <c r="A262" s="574"/>
      <c r="B262" s="505"/>
      <c r="C262" s="505"/>
      <c r="D262" s="575"/>
      <c r="E262" s="580">
        <v>632003</v>
      </c>
      <c r="F262" s="581" t="s">
        <v>436</v>
      </c>
      <c r="G262" s="581">
        <v>366</v>
      </c>
      <c r="H262" s="581">
        <v>165</v>
      </c>
      <c r="I262" s="584">
        <v>0</v>
      </c>
      <c r="J262" s="584">
        <v>167</v>
      </c>
      <c r="K262" s="584">
        <v>0</v>
      </c>
      <c r="L262" s="584">
        <v>0</v>
      </c>
      <c r="M262" s="586">
        <v>0</v>
      </c>
    </row>
    <row r="263" spans="1:13" x14ac:dyDescent="0.25">
      <c r="A263" s="574"/>
      <c r="B263" s="505"/>
      <c r="C263" s="505"/>
      <c r="D263" s="575" t="s">
        <v>328</v>
      </c>
      <c r="E263" s="544">
        <v>632003</v>
      </c>
      <c r="F263" s="76" t="s">
        <v>437</v>
      </c>
      <c r="G263" s="76">
        <v>0</v>
      </c>
      <c r="H263" s="76">
        <v>514</v>
      </c>
      <c r="I263" s="577">
        <v>0</v>
      </c>
      <c r="J263" s="577">
        <v>0</v>
      </c>
      <c r="K263" s="577">
        <v>0</v>
      </c>
      <c r="L263" s="577">
        <v>0</v>
      </c>
      <c r="M263" s="579">
        <v>0</v>
      </c>
    </row>
    <row r="264" spans="1:13" x14ac:dyDescent="0.25">
      <c r="A264" s="574"/>
      <c r="B264" s="505"/>
      <c r="C264" s="505"/>
      <c r="D264" s="575"/>
      <c r="E264" s="544">
        <v>632004</v>
      </c>
      <c r="F264" s="76" t="s">
        <v>306</v>
      </c>
      <c r="G264" s="76">
        <v>64</v>
      </c>
      <c r="H264" s="76">
        <v>166</v>
      </c>
      <c r="I264" s="577">
        <v>743</v>
      </c>
      <c r="J264" s="577">
        <v>743</v>
      </c>
      <c r="K264" s="577">
        <v>743</v>
      </c>
      <c r="L264" s="577">
        <v>743</v>
      </c>
      <c r="M264" s="579">
        <v>743</v>
      </c>
    </row>
    <row r="265" spans="1:13" x14ac:dyDescent="0.25">
      <c r="A265" s="574"/>
      <c r="B265" s="505"/>
      <c r="C265" s="505"/>
      <c r="D265" s="575" t="s">
        <v>328</v>
      </c>
      <c r="E265" s="544">
        <v>632004</v>
      </c>
      <c r="F265" s="76" t="s">
        <v>306</v>
      </c>
      <c r="G265" s="545">
        <v>0</v>
      </c>
      <c r="H265" s="545">
        <v>35</v>
      </c>
      <c r="I265" s="577">
        <v>0</v>
      </c>
      <c r="J265" s="577">
        <v>0</v>
      </c>
      <c r="K265" s="577">
        <v>0</v>
      </c>
      <c r="L265" s="577">
        <v>0</v>
      </c>
      <c r="M265" s="579">
        <v>0</v>
      </c>
    </row>
    <row r="266" spans="1:13" x14ac:dyDescent="0.25">
      <c r="A266" s="574"/>
      <c r="B266" s="505"/>
      <c r="C266" s="505"/>
      <c r="D266" s="575"/>
      <c r="E266" s="544">
        <v>632005</v>
      </c>
      <c r="F266" s="76" t="s">
        <v>438</v>
      </c>
      <c r="G266" s="545">
        <v>0</v>
      </c>
      <c r="H266" s="545">
        <v>0</v>
      </c>
      <c r="I266" s="577">
        <v>0</v>
      </c>
      <c r="J266" s="577">
        <v>461</v>
      </c>
      <c r="K266" s="577">
        <v>700</v>
      </c>
      <c r="L266" s="577">
        <v>700</v>
      </c>
      <c r="M266" s="579">
        <v>700</v>
      </c>
    </row>
    <row r="267" spans="1:13" x14ac:dyDescent="0.25">
      <c r="A267" s="574"/>
      <c r="B267" s="505"/>
      <c r="C267" s="505"/>
      <c r="D267" s="575" t="s">
        <v>328</v>
      </c>
      <c r="E267" s="544">
        <v>632005</v>
      </c>
      <c r="F267" s="76" t="s">
        <v>438</v>
      </c>
      <c r="G267" s="545">
        <v>0</v>
      </c>
      <c r="H267" s="545">
        <v>0</v>
      </c>
      <c r="I267" s="577">
        <v>0</v>
      </c>
      <c r="J267" s="577">
        <v>500</v>
      </c>
      <c r="K267" s="577">
        <v>700</v>
      </c>
      <c r="L267" s="577">
        <v>700</v>
      </c>
      <c r="M267" s="579">
        <v>700</v>
      </c>
    </row>
    <row r="268" spans="1:13" x14ac:dyDescent="0.25">
      <c r="A268" s="574"/>
      <c r="B268" s="505"/>
      <c r="C268" s="505"/>
      <c r="D268" s="575" t="s">
        <v>327</v>
      </c>
      <c r="E268" s="540">
        <v>633</v>
      </c>
      <c r="F268" s="541" t="s">
        <v>68</v>
      </c>
      <c r="G268" s="542">
        <f>G270+G271+G273+G274+G276+G277+G278+G280+G281+G282+G284+G285+G287+G288+G289+G292+G293</f>
        <v>25371</v>
      </c>
      <c r="H268" s="542">
        <f>H270+H271+H273+H274+H276+H277+H278+H280+H281+H282+H284+H285+H287+H288+H289+H292+H293</f>
        <v>23193</v>
      </c>
      <c r="I268" s="542">
        <f>I270+I271+I273+I274+I276+I277+I278+I280+I281+I282+I284+I285+I287+I288+I289+I292+I293</f>
        <v>21475</v>
      </c>
      <c r="J268" s="542">
        <f>J270+J271+J273+J274+J276+J277+J278+J280+J281+J282+J284+J285+J287+J288+J289+J292+J293+J290</f>
        <v>23629</v>
      </c>
      <c r="K268" s="542">
        <f>K270+K271+K273+K274+K276+K277+K278+K280+K281+K282+K284+K285+K287+K288+K289+K292+K293+K290</f>
        <v>21475</v>
      </c>
      <c r="L268" s="542">
        <f>L270+L271+L273+L274+L276+L277+L278+L280+L281+L282+L284+L285+L287+L288+L289+L292+L293+L290</f>
        <v>21644</v>
      </c>
      <c r="M268" s="541">
        <f>M270+M271+M273+M274+M276+M277+M278+M280+M281+M282+M284+M285+M287+M288+M289+M292+M293+M290</f>
        <v>22114</v>
      </c>
    </row>
    <row r="269" spans="1:13" x14ac:dyDescent="0.25">
      <c r="A269" s="574"/>
      <c r="B269" s="505"/>
      <c r="C269" s="505"/>
      <c r="D269" s="575" t="s">
        <v>328</v>
      </c>
      <c r="E269" s="540">
        <v>633</v>
      </c>
      <c r="F269" s="541" t="s">
        <v>68</v>
      </c>
      <c r="G269" s="542">
        <v>0</v>
      </c>
      <c r="H269" s="542">
        <f>H272+H275+H279+H283+H286+H291</f>
        <v>7328</v>
      </c>
      <c r="I269" s="542">
        <v>0</v>
      </c>
      <c r="J269" s="542">
        <f>J272+J279+J283+J286+J291</f>
        <v>2482</v>
      </c>
      <c r="K269" s="542">
        <f>K272+K279+K283+K286+K291</f>
        <v>2902</v>
      </c>
      <c r="L269" s="542">
        <f>L272+L279+L283+L286+L291</f>
        <v>2950</v>
      </c>
      <c r="M269" s="541">
        <f>M272+M279+M283+M286+M291</f>
        <v>3100</v>
      </c>
    </row>
    <row r="270" spans="1:13" x14ac:dyDescent="0.25">
      <c r="A270" s="574"/>
      <c r="B270" s="505"/>
      <c r="C270" s="505"/>
      <c r="D270" s="575"/>
      <c r="E270" s="544">
        <v>633001</v>
      </c>
      <c r="F270" s="76" t="s">
        <v>307</v>
      </c>
      <c r="G270" s="76">
        <v>3111</v>
      </c>
      <c r="H270" s="76">
        <v>2098</v>
      </c>
      <c r="I270" s="577">
        <v>4961</v>
      </c>
      <c r="J270" s="577">
        <v>4961</v>
      </c>
      <c r="K270" s="577">
        <v>4961</v>
      </c>
      <c r="L270" s="577">
        <v>4961</v>
      </c>
      <c r="M270" s="579">
        <v>4961</v>
      </c>
    </row>
    <row r="271" spans="1:13" x14ac:dyDescent="0.25">
      <c r="A271" s="574"/>
      <c r="B271" s="505"/>
      <c r="C271" s="505"/>
      <c r="D271" s="575"/>
      <c r="E271" s="580">
        <v>633001</v>
      </c>
      <c r="F271" s="581" t="s">
        <v>307</v>
      </c>
      <c r="G271" s="581">
        <v>106</v>
      </c>
      <c r="H271" s="581">
        <v>576</v>
      </c>
      <c r="I271" s="584">
        <v>0</v>
      </c>
      <c r="J271" s="584">
        <v>0</v>
      </c>
      <c r="K271" s="584">
        <v>0</v>
      </c>
      <c r="L271" s="584">
        <v>0</v>
      </c>
      <c r="M271" s="586">
        <v>0</v>
      </c>
    </row>
    <row r="272" spans="1:13" x14ac:dyDescent="0.25">
      <c r="A272" s="574"/>
      <c r="B272" s="505"/>
      <c r="C272" s="505"/>
      <c r="D272" s="575" t="s">
        <v>328</v>
      </c>
      <c r="E272" s="544">
        <v>633001</v>
      </c>
      <c r="F272" s="76" t="s">
        <v>307</v>
      </c>
      <c r="G272" s="76">
        <v>0</v>
      </c>
      <c r="H272" s="76">
        <v>1547</v>
      </c>
      <c r="I272" s="577">
        <v>0</v>
      </c>
      <c r="J272" s="577">
        <v>1000</v>
      </c>
      <c r="K272" s="577">
        <v>1000</v>
      </c>
      <c r="L272" s="577">
        <v>1000</v>
      </c>
      <c r="M272" s="579">
        <v>1000</v>
      </c>
    </row>
    <row r="273" spans="1:13" x14ac:dyDescent="0.25">
      <c r="A273" s="574"/>
      <c r="B273" s="505"/>
      <c r="C273" s="505"/>
      <c r="D273" s="575"/>
      <c r="E273" s="580">
        <v>633002</v>
      </c>
      <c r="F273" s="581" t="s">
        <v>29</v>
      </c>
      <c r="G273" s="581">
        <v>0</v>
      </c>
      <c r="H273" s="581">
        <v>0</v>
      </c>
      <c r="I273" s="584">
        <v>0</v>
      </c>
      <c r="J273" s="584">
        <v>220</v>
      </c>
      <c r="K273" s="584">
        <v>0</v>
      </c>
      <c r="L273" s="584">
        <v>0</v>
      </c>
      <c r="M273" s="586">
        <v>0</v>
      </c>
    </row>
    <row r="274" spans="1:13" x14ac:dyDescent="0.25">
      <c r="A274" s="574"/>
      <c r="B274" s="505"/>
      <c r="C274" s="505"/>
      <c r="D274" s="575"/>
      <c r="E274" s="544">
        <v>633002</v>
      </c>
      <c r="F274" s="76" t="s">
        <v>29</v>
      </c>
      <c r="G274" s="76">
        <v>2849</v>
      </c>
      <c r="H274" s="76">
        <v>3106</v>
      </c>
      <c r="I274" s="577">
        <v>1103</v>
      </c>
      <c r="J274" s="577">
        <v>1103</v>
      </c>
      <c r="K274" s="577">
        <v>1103</v>
      </c>
      <c r="L274" s="577">
        <v>1103</v>
      </c>
      <c r="M274" s="579">
        <v>1103</v>
      </c>
    </row>
    <row r="275" spans="1:13" x14ac:dyDescent="0.25">
      <c r="A275" s="574"/>
      <c r="B275" s="505"/>
      <c r="C275" s="505"/>
      <c r="D275" s="825" t="s">
        <v>328</v>
      </c>
      <c r="E275" s="826">
        <v>633002</v>
      </c>
      <c r="F275" s="827" t="s">
        <v>441</v>
      </c>
      <c r="G275" s="827">
        <v>0</v>
      </c>
      <c r="H275" s="827">
        <v>400</v>
      </c>
      <c r="I275" s="828">
        <v>0</v>
      </c>
      <c r="J275" s="828">
        <v>0</v>
      </c>
      <c r="K275" s="828">
        <v>0</v>
      </c>
      <c r="L275" s="828">
        <v>0</v>
      </c>
      <c r="M275" s="829">
        <v>0</v>
      </c>
    </row>
    <row r="276" spans="1:13" x14ac:dyDescent="0.25">
      <c r="A276" s="574"/>
      <c r="B276" s="505"/>
      <c r="C276" s="505"/>
      <c r="D276" s="575"/>
      <c r="E276" s="544">
        <v>633003</v>
      </c>
      <c r="F276" s="76" t="s">
        <v>381</v>
      </c>
      <c r="G276" s="76">
        <v>0</v>
      </c>
      <c r="H276" s="76">
        <v>1864</v>
      </c>
      <c r="I276" s="577">
        <v>0</v>
      </c>
      <c r="J276" s="577">
        <v>0</v>
      </c>
      <c r="K276" s="577">
        <v>0</v>
      </c>
      <c r="L276" s="577">
        <v>0</v>
      </c>
      <c r="M276" s="579">
        <v>0</v>
      </c>
    </row>
    <row r="277" spans="1:13" x14ac:dyDescent="0.25">
      <c r="A277" s="574"/>
      <c r="B277" s="505"/>
      <c r="C277" s="505"/>
      <c r="D277" s="575" t="s">
        <v>294</v>
      </c>
      <c r="E277" s="544">
        <v>633004</v>
      </c>
      <c r="F277" s="76" t="s">
        <v>308</v>
      </c>
      <c r="G277" s="76">
        <v>49</v>
      </c>
      <c r="H277" s="76">
        <v>4304</v>
      </c>
      <c r="I277" s="577">
        <v>3859</v>
      </c>
      <c r="J277" s="577">
        <v>3859</v>
      </c>
      <c r="K277" s="577">
        <v>3859</v>
      </c>
      <c r="L277" s="577">
        <v>3900</v>
      </c>
      <c r="M277" s="579">
        <v>4000</v>
      </c>
    </row>
    <row r="278" spans="1:13" x14ac:dyDescent="0.25">
      <c r="A278" s="574"/>
      <c r="B278" s="505"/>
      <c r="C278" s="505"/>
      <c r="D278" s="575"/>
      <c r="E278" s="580">
        <v>633004</v>
      </c>
      <c r="F278" s="581" t="s">
        <v>308</v>
      </c>
      <c r="G278" s="581">
        <v>239</v>
      </c>
      <c r="H278" s="581">
        <v>1090</v>
      </c>
      <c r="I278" s="584">
        <v>0</v>
      </c>
      <c r="J278" s="584">
        <v>112</v>
      </c>
      <c r="K278" s="584">
        <v>0</v>
      </c>
      <c r="L278" s="584">
        <v>0</v>
      </c>
      <c r="M278" s="586">
        <v>0</v>
      </c>
    </row>
    <row r="279" spans="1:13" x14ac:dyDescent="0.25">
      <c r="A279" s="574"/>
      <c r="B279" s="505"/>
      <c r="C279" s="505"/>
      <c r="D279" s="575" t="s">
        <v>328</v>
      </c>
      <c r="E279" s="544">
        <v>633004</v>
      </c>
      <c r="F279" s="76" t="s">
        <v>308</v>
      </c>
      <c r="G279" s="76">
        <v>0</v>
      </c>
      <c r="H279" s="76">
        <v>802</v>
      </c>
      <c r="I279" s="577">
        <v>0</v>
      </c>
      <c r="J279" s="577">
        <v>482</v>
      </c>
      <c r="K279" s="577">
        <v>482</v>
      </c>
      <c r="L279" s="577">
        <v>500</v>
      </c>
      <c r="M279" s="579">
        <v>600</v>
      </c>
    </row>
    <row r="280" spans="1:13" x14ac:dyDescent="0.25">
      <c r="A280" s="574"/>
      <c r="B280" s="505"/>
      <c r="C280" s="505"/>
      <c r="D280" s="575"/>
      <c r="E280" s="580">
        <v>633005</v>
      </c>
      <c r="F280" s="581" t="s">
        <v>331</v>
      </c>
      <c r="G280" s="581">
        <v>0</v>
      </c>
      <c r="H280" s="581">
        <v>0</v>
      </c>
      <c r="I280" s="584">
        <v>0</v>
      </c>
      <c r="J280" s="584">
        <v>0</v>
      </c>
      <c r="K280" s="584">
        <v>0</v>
      </c>
      <c r="L280" s="584">
        <v>0</v>
      </c>
      <c r="M280" s="586">
        <v>0</v>
      </c>
    </row>
    <row r="281" spans="1:13" x14ac:dyDescent="0.25">
      <c r="A281" s="574"/>
      <c r="B281" s="505"/>
      <c r="C281" s="505"/>
      <c r="D281" s="575"/>
      <c r="E281" s="544">
        <v>633006</v>
      </c>
      <c r="F281" s="76" t="s">
        <v>30</v>
      </c>
      <c r="G281" s="76">
        <v>12987</v>
      </c>
      <c r="H281" s="76">
        <v>3251</v>
      </c>
      <c r="I281" s="577">
        <v>5512</v>
      </c>
      <c r="J281" s="577">
        <v>5512</v>
      </c>
      <c r="K281" s="577">
        <v>5512</v>
      </c>
      <c r="L281" s="577">
        <v>5560</v>
      </c>
      <c r="M281" s="579">
        <v>5700</v>
      </c>
    </row>
    <row r="282" spans="1:13" x14ac:dyDescent="0.25">
      <c r="A282" s="574"/>
      <c r="B282" s="505"/>
      <c r="C282" s="505"/>
      <c r="D282" s="575"/>
      <c r="E282" s="580">
        <v>633006</v>
      </c>
      <c r="F282" s="581" t="s">
        <v>30</v>
      </c>
      <c r="G282" s="581">
        <v>702</v>
      </c>
      <c r="H282" s="581">
        <v>4366</v>
      </c>
      <c r="I282" s="584">
        <v>0</v>
      </c>
      <c r="J282" s="584">
        <v>1302</v>
      </c>
      <c r="K282" s="584">
        <v>0</v>
      </c>
      <c r="L282" s="584">
        <v>0</v>
      </c>
      <c r="M282" s="586">
        <v>0</v>
      </c>
    </row>
    <row r="283" spans="1:13" x14ac:dyDescent="0.25">
      <c r="A283" s="574"/>
      <c r="B283" s="505"/>
      <c r="C283" s="505"/>
      <c r="D283" s="575" t="s">
        <v>328</v>
      </c>
      <c r="E283" s="544">
        <v>633006</v>
      </c>
      <c r="F283" s="76" t="s">
        <v>30</v>
      </c>
      <c r="G283" s="76">
        <v>0</v>
      </c>
      <c r="H283" s="76">
        <v>2198</v>
      </c>
      <c r="I283" s="577">
        <v>0</v>
      </c>
      <c r="J283" s="577">
        <v>1000</v>
      </c>
      <c r="K283" s="577">
        <v>1000</v>
      </c>
      <c r="L283" s="577">
        <v>1000</v>
      </c>
      <c r="M283" s="579">
        <v>1000</v>
      </c>
    </row>
    <row r="284" spans="1:13" x14ac:dyDescent="0.25">
      <c r="A284" s="574"/>
      <c r="B284" s="505"/>
      <c r="C284" s="505"/>
      <c r="D284" s="575"/>
      <c r="E284" s="544">
        <v>633009</v>
      </c>
      <c r="F284" s="76" t="s">
        <v>309</v>
      </c>
      <c r="G284" s="76">
        <v>3137</v>
      </c>
      <c r="H284" s="76">
        <v>1095</v>
      </c>
      <c r="I284" s="577">
        <v>4683</v>
      </c>
      <c r="J284" s="577">
        <v>4683</v>
      </c>
      <c r="K284" s="577">
        <v>4683</v>
      </c>
      <c r="L284" s="577">
        <v>4700</v>
      </c>
      <c r="M284" s="579">
        <v>4800</v>
      </c>
    </row>
    <row r="285" spans="1:13" x14ac:dyDescent="0.25">
      <c r="A285" s="574"/>
      <c r="B285" s="505"/>
      <c r="C285" s="505"/>
      <c r="D285" s="575"/>
      <c r="E285" s="580">
        <v>633009</v>
      </c>
      <c r="F285" s="581" t="s">
        <v>309</v>
      </c>
      <c r="G285" s="581">
        <v>961</v>
      </c>
      <c r="H285" s="581">
        <v>293</v>
      </c>
      <c r="I285" s="584">
        <v>0</v>
      </c>
      <c r="J285" s="584">
        <v>451</v>
      </c>
      <c r="K285" s="584">
        <v>0</v>
      </c>
      <c r="L285" s="584">
        <v>0</v>
      </c>
      <c r="M285" s="586">
        <v>0</v>
      </c>
    </row>
    <row r="286" spans="1:13" x14ac:dyDescent="0.25">
      <c r="A286" s="574"/>
      <c r="B286" s="505"/>
      <c r="C286" s="505"/>
      <c r="D286" s="575" t="s">
        <v>328</v>
      </c>
      <c r="E286" s="544">
        <v>633009</v>
      </c>
      <c r="F286" s="76" t="s">
        <v>309</v>
      </c>
      <c r="G286" s="76">
        <v>0</v>
      </c>
      <c r="H286" s="76">
        <v>2033</v>
      </c>
      <c r="I286" s="577">
        <v>0</v>
      </c>
      <c r="J286" s="577">
        <v>0</v>
      </c>
      <c r="K286" s="577">
        <v>420</v>
      </c>
      <c r="L286" s="577">
        <v>450</v>
      </c>
      <c r="M286" s="579">
        <v>500</v>
      </c>
    </row>
    <row r="287" spans="1:13" x14ac:dyDescent="0.25">
      <c r="A287" s="574"/>
      <c r="B287" s="505"/>
      <c r="C287" s="505"/>
      <c r="D287" s="575"/>
      <c r="E287" s="544">
        <v>633010</v>
      </c>
      <c r="F287" s="76" t="s">
        <v>310</v>
      </c>
      <c r="G287" s="76">
        <v>274</v>
      </c>
      <c r="H287" s="76">
        <v>0</v>
      </c>
      <c r="I287" s="577">
        <v>34</v>
      </c>
      <c r="J287" s="577">
        <v>34</v>
      </c>
      <c r="K287" s="577">
        <v>34</v>
      </c>
      <c r="L287" s="577">
        <v>50</v>
      </c>
      <c r="M287" s="579">
        <v>100</v>
      </c>
    </row>
    <row r="288" spans="1:13" x14ac:dyDescent="0.25">
      <c r="A288" s="574"/>
      <c r="B288" s="505"/>
      <c r="C288" s="505"/>
      <c r="D288" s="575"/>
      <c r="E288" s="582">
        <v>633010</v>
      </c>
      <c r="F288" s="583" t="s">
        <v>310</v>
      </c>
      <c r="G288" s="583">
        <v>0</v>
      </c>
      <c r="H288" s="583">
        <v>34</v>
      </c>
      <c r="I288" s="584">
        <v>0</v>
      </c>
      <c r="J288" s="584">
        <v>0</v>
      </c>
      <c r="K288" s="584">
        <v>0</v>
      </c>
      <c r="L288" s="584">
        <v>0</v>
      </c>
      <c r="M288" s="586">
        <v>0</v>
      </c>
    </row>
    <row r="289" spans="1:14" x14ac:dyDescent="0.25">
      <c r="A289" s="574"/>
      <c r="B289" s="505"/>
      <c r="C289" s="505"/>
      <c r="D289" s="575" t="s">
        <v>327</v>
      </c>
      <c r="E289" s="544">
        <v>633013</v>
      </c>
      <c r="F289" s="76" t="s">
        <v>323</v>
      </c>
      <c r="G289" s="76">
        <v>808</v>
      </c>
      <c r="H289" s="76">
        <v>983</v>
      </c>
      <c r="I289" s="577">
        <v>661</v>
      </c>
      <c r="J289" s="577">
        <v>661</v>
      </c>
      <c r="K289" s="577">
        <v>661</v>
      </c>
      <c r="L289" s="577">
        <v>700</v>
      </c>
      <c r="M289" s="579">
        <v>750</v>
      </c>
    </row>
    <row r="290" spans="1:14" x14ac:dyDescent="0.25">
      <c r="A290" s="574"/>
      <c r="B290" s="505"/>
      <c r="C290" s="505"/>
      <c r="D290" s="575"/>
      <c r="E290" s="582">
        <v>633013</v>
      </c>
      <c r="F290" s="583" t="s">
        <v>323</v>
      </c>
      <c r="G290" s="583">
        <v>0</v>
      </c>
      <c r="H290" s="583">
        <v>0</v>
      </c>
      <c r="I290" s="584">
        <v>0</v>
      </c>
      <c r="J290" s="584">
        <v>69</v>
      </c>
      <c r="K290" s="584">
        <v>0</v>
      </c>
      <c r="L290" s="584">
        <v>0</v>
      </c>
      <c r="M290" s="586">
        <v>0</v>
      </c>
    </row>
    <row r="291" spans="1:14" x14ac:dyDescent="0.25">
      <c r="A291" s="574"/>
      <c r="B291" s="505"/>
      <c r="C291" s="505"/>
      <c r="D291" s="575" t="s">
        <v>328</v>
      </c>
      <c r="E291" s="544">
        <v>633013</v>
      </c>
      <c r="F291" s="76" t="s">
        <v>323</v>
      </c>
      <c r="G291" s="76">
        <v>0</v>
      </c>
      <c r="H291" s="76">
        <v>348</v>
      </c>
      <c r="I291" s="577">
        <v>0</v>
      </c>
      <c r="J291" s="577">
        <v>0</v>
      </c>
      <c r="K291" s="577">
        <v>0</v>
      </c>
      <c r="L291" s="577">
        <v>0</v>
      </c>
      <c r="M291" s="579">
        <v>0</v>
      </c>
    </row>
    <row r="292" spans="1:14" x14ac:dyDescent="0.25">
      <c r="A292" s="574"/>
      <c r="B292" s="505"/>
      <c r="C292" s="505"/>
      <c r="D292" s="575"/>
      <c r="E292" s="544">
        <v>633015</v>
      </c>
      <c r="F292" s="76" t="s">
        <v>332</v>
      </c>
      <c r="G292" s="76">
        <v>93</v>
      </c>
      <c r="H292" s="76">
        <v>113</v>
      </c>
      <c r="I292" s="577">
        <v>662</v>
      </c>
      <c r="J292" s="577">
        <v>662</v>
      </c>
      <c r="K292" s="577">
        <v>662</v>
      </c>
      <c r="L292" s="577">
        <v>670</v>
      </c>
      <c r="M292" s="579">
        <v>700</v>
      </c>
    </row>
    <row r="293" spans="1:14" x14ac:dyDescent="0.25">
      <c r="A293" s="574"/>
      <c r="B293" s="505"/>
      <c r="C293" s="505"/>
      <c r="D293" s="575"/>
      <c r="E293" s="582">
        <v>633015</v>
      </c>
      <c r="F293" s="583" t="s">
        <v>333</v>
      </c>
      <c r="G293" s="585">
        <v>55</v>
      </c>
      <c r="H293" s="585">
        <v>20</v>
      </c>
      <c r="I293" s="584">
        <v>0</v>
      </c>
      <c r="J293" s="584">
        <v>0</v>
      </c>
      <c r="K293" s="584">
        <v>0</v>
      </c>
      <c r="L293" s="584">
        <v>0</v>
      </c>
      <c r="M293" s="586">
        <v>0</v>
      </c>
    </row>
    <row r="294" spans="1:14" x14ac:dyDescent="0.25">
      <c r="A294" s="574"/>
      <c r="B294" s="505"/>
      <c r="C294" s="505"/>
      <c r="D294" s="575" t="s">
        <v>327</v>
      </c>
      <c r="E294" s="540">
        <v>634</v>
      </c>
      <c r="F294" s="541" t="s">
        <v>209</v>
      </c>
      <c r="G294" s="542">
        <f t="shared" ref="G294:M294" si="29">G295</f>
        <v>219</v>
      </c>
      <c r="H294" s="542">
        <f t="shared" si="29"/>
        <v>0</v>
      </c>
      <c r="I294" s="542">
        <f t="shared" si="29"/>
        <v>0</v>
      </c>
      <c r="J294" s="542">
        <f t="shared" si="29"/>
        <v>0</v>
      </c>
      <c r="K294" s="542">
        <f t="shared" si="29"/>
        <v>0</v>
      </c>
      <c r="L294" s="542">
        <f t="shared" si="29"/>
        <v>0</v>
      </c>
      <c r="M294" s="541">
        <f t="shared" si="29"/>
        <v>0</v>
      </c>
    </row>
    <row r="295" spans="1:14" x14ac:dyDescent="0.25">
      <c r="A295" s="574"/>
      <c r="B295" s="505"/>
      <c r="C295" s="505"/>
      <c r="D295" s="575"/>
      <c r="E295" s="544">
        <v>634004</v>
      </c>
      <c r="F295" s="76" t="s">
        <v>382</v>
      </c>
      <c r="G295" s="545">
        <v>219</v>
      </c>
      <c r="H295" s="545">
        <v>0</v>
      </c>
      <c r="I295" s="577">
        <v>0</v>
      </c>
      <c r="J295" s="577">
        <v>0</v>
      </c>
      <c r="K295" s="577">
        <v>0</v>
      </c>
      <c r="L295" s="577">
        <v>0</v>
      </c>
      <c r="M295" s="579">
        <v>0</v>
      </c>
      <c r="N295" s="696"/>
    </row>
    <row r="296" spans="1:14" x14ac:dyDescent="0.25">
      <c r="A296" s="574"/>
      <c r="B296" s="505"/>
      <c r="C296" s="505"/>
      <c r="D296" s="575" t="s">
        <v>327</v>
      </c>
      <c r="E296" s="540">
        <v>635</v>
      </c>
      <c r="F296" s="541" t="s">
        <v>311</v>
      </c>
      <c r="G296" s="542">
        <f>G297+G298+G300+G301+G302</f>
        <v>7761</v>
      </c>
      <c r="H296" s="542">
        <f>H297+H298+H300+H301+H302</f>
        <v>5325</v>
      </c>
      <c r="I296" s="542">
        <f>I297+I298+I300+I301+I302</f>
        <v>3969</v>
      </c>
      <c r="J296" s="542">
        <f>J297+J298+J300+J301+J302+J299</f>
        <v>4268</v>
      </c>
      <c r="K296" s="542">
        <f>K297+K298+K300+K301+K302+K299</f>
        <v>3969</v>
      </c>
      <c r="L296" s="542">
        <f>L297+L298+L300+L301+L302+L299</f>
        <v>4200</v>
      </c>
      <c r="M296" s="541">
        <f>M297+M298+M300+M301+M302+M299</f>
        <v>4600</v>
      </c>
    </row>
    <row r="297" spans="1:14" x14ac:dyDescent="0.25">
      <c r="A297" s="587"/>
      <c r="B297" s="588"/>
      <c r="C297" s="588"/>
      <c r="D297" s="589"/>
      <c r="E297" s="544">
        <v>635001</v>
      </c>
      <c r="F297" s="76" t="s">
        <v>307</v>
      </c>
      <c r="G297" s="549">
        <v>126</v>
      </c>
      <c r="H297" s="549">
        <v>1777</v>
      </c>
      <c r="I297" s="549">
        <v>552</v>
      </c>
      <c r="J297" s="549">
        <v>552</v>
      </c>
      <c r="K297" s="549">
        <v>552</v>
      </c>
      <c r="L297" s="549">
        <v>600</v>
      </c>
      <c r="M297" s="76">
        <v>700</v>
      </c>
    </row>
    <row r="298" spans="1:14" x14ac:dyDescent="0.25">
      <c r="A298" s="587"/>
      <c r="B298" s="588"/>
      <c r="C298" s="588"/>
      <c r="D298" s="589"/>
      <c r="E298" s="544">
        <v>635002</v>
      </c>
      <c r="F298" s="76" t="s">
        <v>29</v>
      </c>
      <c r="G298" s="549">
        <v>188</v>
      </c>
      <c r="H298" s="549">
        <v>0</v>
      </c>
      <c r="I298" s="549">
        <v>551</v>
      </c>
      <c r="J298" s="549">
        <v>551</v>
      </c>
      <c r="K298" s="549">
        <v>551</v>
      </c>
      <c r="L298" s="549">
        <v>600</v>
      </c>
      <c r="M298" s="76">
        <v>700</v>
      </c>
    </row>
    <row r="299" spans="1:14" x14ac:dyDescent="0.25">
      <c r="A299" s="587"/>
      <c r="B299" s="588"/>
      <c r="C299" s="588"/>
      <c r="D299" s="589"/>
      <c r="E299" s="582">
        <v>635004</v>
      </c>
      <c r="F299" s="583" t="s">
        <v>308</v>
      </c>
      <c r="G299" s="830">
        <v>0</v>
      </c>
      <c r="H299" s="830">
        <v>0</v>
      </c>
      <c r="I299" s="830">
        <v>0</v>
      </c>
      <c r="J299" s="830">
        <v>299</v>
      </c>
      <c r="K299" s="830">
        <v>0</v>
      </c>
      <c r="L299" s="830">
        <v>0</v>
      </c>
      <c r="M299" s="583">
        <v>0</v>
      </c>
    </row>
    <row r="300" spans="1:14" x14ac:dyDescent="0.25">
      <c r="A300" s="587"/>
      <c r="B300" s="588"/>
      <c r="C300" s="588"/>
      <c r="D300" s="589"/>
      <c r="E300" s="544">
        <v>635004</v>
      </c>
      <c r="F300" s="76" t="s">
        <v>308</v>
      </c>
      <c r="G300" s="561">
        <v>2983</v>
      </c>
      <c r="H300" s="561">
        <v>526</v>
      </c>
      <c r="I300" s="590">
        <v>1433</v>
      </c>
      <c r="J300" s="590">
        <v>1433</v>
      </c>
      <c r="K300" s="590">
        <v>1433</v>
      </c>
      <c r="L300" s="590">
        <v>1500</v>
      </c>
      <c r="M300" s="579">
        <v>1600</v>
      </c>
    </row>
    <row r="301" spans="1:14" x14ac:dyDescent="0.25">
      <c r="A301" s="587"/>
      <c r="B301" s="588"/>
      <c r="C301" s="588"/>
      <c r="D301" s="589"/>
      <c r="E301" s="544">
        <v>635006</v>
      </c>
      <c r="F301" s="76" t="s">
        <v>47</v>
      </c>
      <c r="G301" s="561">
        <v>4129</v>
      </c>
      <c r="H301" s="561">
        <v>1575</v>
      </c>
      <c r="I301" s="590">
        <v>1433</v>
      </c>
      <c r="J301" s="590">
        <v>1433</v>
      </c>
      <c r="K301" s="590">
        <v>1433</v>
      </c>
      <c r="L301" s="590">
        <v>1500</v>
      </c>
      <c r="M301" s="579">
        <v>1600</v>
      </c>
    </row>
    <row r="302" spans="1:14" x14ac:dyDescent="0.25">
      <c r="A302" s="587"/>
      <c r="B302" s="588"/>
      <c r="C302" s="588"/>
      <c r="D302" s="589"/>
      <c r="E302" s="591">
        <v>635006</v>
      </c>
      <c r="F302" s="592" t="s">
        <v>47</v>
      </c>
      <c r="G302" s="593">
        <v>335</v>
      </c>
      <c r="H302" s="593">
        <v>1447</v>
      </c>
      <c r="I302" s="599">
        <v>0</v>
      </c>
      <c r="J302" s="599">
        <v>0</v>
      </c>
      <c r="K302" s="599">
        <v>0</v>
      </c>
      <c r="L302" s="599">
        <v>0</v>
      </c>
      <c r="M302" s="586">
        <v>0</v>
      </c>
    </row>
    <row r="303" spans="1:14" x14ac:dyDescent="0.25">
      <c r="A303" s="587"/>
      <c r="B303" s="588"/>
      <c r="C303" s="588"/>
      <c r="D303" s="575" t="s">
        <v>327</v>
      </c>
      <c r="E303" s="594">
        <v>637</v>
      </c>
      <c r="F303" s="595" t="s">
        <v>49</v>
      </c>
      <c r="G303" s="542">
        <f>G305+G306+G309+G310+G312+G313+G315+G316+G317+G319+G321+G322+G323+G325+G326+G327</f>
        <v>18251</v>
      </c>
      <c r="H303" s="542">
        <f>H305+H306+H309+H310+H312+H313+H315+H316+H319+H317+H321+H322+H323+H325+H326+H327</f>
        <v>11791</v>
      </c>
      <c r="I303" s="542">
        <f>I305+I306+I309+I310+I312+I313+I315+I316+I317+I319+I321+I322+I323+I325+I326+I327</f>
        <v>18788</v>
      </c>
      <c r="J303" s="542">
        <f>J305+J306+J309+J310+J312+J313+J315+J316+J317+J319+J321+J322+J323+J325+J326+J327</f>
        <v>20046</v>
      </c>
      <c r="K303" s="542">
        <f>K305+K306+K309+K310+K312+K313+K315+K316+K317+K319+K321+K322+K323+K325+K326+K327</f>
        <v>17024</v>
      </c>
      <c r="L303" s="542">
        <f>L305+L306+L309+L310+L312+L313+L315+L316+L317+L319+L321+L322+L323+L325+L326+L327</f>
        <v>17360</v>
      </c>
      <c r="M303" s="541">
        <f>M305+M306+M309+M310+M312+M313+M315+M316+M317+M319+M321+M322+M323+M325+M326+M327</f>
        <v>17700</v>
      </c>
    </row>
    <row r="304" spans="1:14" x14ac:dyDescent="0.25">
      <c r="A304" s="587"/>
      <c r="B304" s="588"/>
      <c r="C304" s="588"/>
      <c r="D304" s="575" t="s">
        <v>328</v>
      </c>
      <c r="E304" s="594">
        <v>637</v>
      </c>
      <c r="F304" s="595" t="s">
        <v>49</v>
      </c>
      <c r="G304" s="831">
        <v>0</v>
      </c>
      <c r="H304" s="831">
        <f>H307+H308+H311+H314+H318+H320+H324</f>
        <v>4399</v>
      </c>
      <c r="I304" s="831">
        <v>0</v>
      </c>
      <c r="J304" s="831">
        <f>J307+J308+J311+J314+J318+J320+J324</f>
        <v>700</v>
      </c>
      <c r="K304" s="831">
        <f>K307+K308+K311+K314+K318+K320+K324</f>
        <v>2464</v>
      </c>
      <c r="L304" s="831">
        <f>L307+L308+L311+L314+L318+L320+L324</f>
        <v>2580</v>
      </c>
      <c r="M304" s="541">
        <f>M307+M308+M311+M314+M318+M320+M324</f>
        <v>2590</v>
      </c>
    </row>
    <row r="305" spans="1:13" x14ac:dyDescent="0.25">
      <c r="A305" s="587"/>
      <c r="B305" s="588"/>
      <c r="C305" s="588"/>
      <c r="D305" s="589"/>
      <c r="E305" s="560">
        <v>637001</v>
      </c>
      <c r="F305" s="561" t="s">
        <v>324</v>
      </c>
      <c r="G305" s="561">
        <v>1265</v>
      </c>
      <c r="H305" s="561">
        <v>540</v>
      </c>
      <c r="I305" s="590">
        <v>553</v>
      </c>
      <c r="J305" s="590">
        <v>553</v>
      </c>
      <c r="K305" s="590">
        <v>553</v>
      </c>
      <c r="L305" s="590">
        <v>600</v>
      </c>
      <c r="M305" s="579">
        <v>700</v>
      </c>
    </row>
    <row r="306" spans="1:13" x14ac:dyDescent="0.25">
      <c r="A306" s="587"/>
      <c r="B306" s="588"/>
      <c r="C306" s="588"/>
      <c r="D306" s="589"/>
      <c r="E306" s="596">
        <v>637001</v>
      </c>
      <c r="F306" s="592" t="s">
        <v>324</v>
      </c>
      <c r="G306" s="592">
        <v>620</v>
      </c>
      <c r="H306" s="592">
        <v>93</v>
      </c>
      <c r="I306" s="599">
        <v>0</v>
      </c>
      <c r="J306" s="599">
        <v>165</v>
      </c>
      <c r="K306" s="599">
        <v>0</v>
      </c>
      <c r="L306" s="599">
        <v>0</v>
      </c>
      <c r="M306" s="586">
        <v>0</v>
      </c>
    </row>
    <row r="307" spans="1:13" x14ac:dyDescent="0.25">
      <c r="A307" s="587"/>
      <c r="B307" s="588"/>
      <c r="C307" s="588"/>
      <c r="D307" s="575" t="s">
        <v>328</v>
      </c>
      <c r="E307" s="560">
        <v>637001</v>
      </c>
      <c r="F307" s="561" t="s">
        <v>324</v>
      </c>
      <c r="G307" s="561">
        <v>0</v>
      </c>
      <c r="H307" s="561">
        <v>1410</v>
      </c>
      <c r="I307" s="590">
        <v>0</v>
      </c>
      <c r="J307" s="590">
        <v>700</v>
      </c>
      <c r="K307" s="590">
        <v>700</v>
      </c>
      <c r="L307" s="590">
        <v>700</v>
      </c>
      <c r="M307" s="579">
        <v>700</v>
      </c>
    </row>
    <row r="308" spans="1:13" x14ac:dyDescent="0.25">
      <c r="A308" s="587"/>
      <c r="B308" s="588"/>
      <c r="C308" s="588"/>
      <c r="D308" s="575" t="s">
        <v>328</v>
      </c>
      <c r="E308" s="560">
        <v>637002</v>
      </c>
      <c r="F308" s="561" t="s">
        <v>376</v>
      </c>
      <c r="G308" s="561">
        <v>0</v>
      </c>
      <c r="H308" s="561">
        <v>16</v>
      </c>
      <c r="I308" s="590">
        <v>0</v>
      </c>
      <c r="J308" s="590">
        <v>0</v>
      </c>
      <c r="K308" s="590">
        <v>0</v>
      </c>
      <c r="L308" s="590">
        <v>0</v>
      </c>
      <c r="M308" s="579">
        <v>0</v>
      </c>
    </row>
    <row r="309" spans="1:13" x14ac:dyDescent="0.25">
      <c r="A309" s="587"/>
      <c r="B309" s="588"/>
      <c r="C309" s="588"/>
      <c r="D309" s="589"/>
      <c r="E309" s="554">
        <v>637004</v>
      </c>
      <c r="F309" s="76" t="s">
        <v>53</v>
      </c>
      <c r="G309" s="561">
        <v>4725</v>
      </c>
      <c r="H309" s="561">
        <v>3000</v>
      </c>
      <c r="I309" s="590">
        <v>6614</v>
      </c>
      <c r="J309" s="590">
        <v>6614</v>
      </c>
      <c r="K309" s="590">
        <v>6614</v>
      </c>
      <c r="L309" s="590">
        <v>6700</v>
      </c>
      <c r="M309" s="579">
        <v>6700</v>
      </c>
    </row>
    <row r="310" spans="1:13" x14ac:dyDescent="0.25">
      <c r="A310" s="587"/>
      <c r="B310" s="588"/>
      <c r="C310" s="588"/>
      <c r="D310" s="589"/>
      <c r="E310" s="597">
        <v>637004</v>
      </c>
      <c r="F310" s="581" t="s">
        <v>53</v>
      </c>
      <c r="G310" s="592">
        <v>2298</v>
      </c>
      <c r="H310" s="592">
        <v>429</v>
      </c>
      <c r="I310" s="599">
        <v>0</v>
      </c>
      <c r="J310" s="599">
        <v>962</v>
      </c>
      <c r="K310" s="599">
        <v>0</v>
      </c>
      <c r="L310" s="599">
        <v>0</v>
      </c>
      <c r="M310" s="586">
        <v>0</v>
      </c>
    </row>
    <row r="311" spans="1:13" x14ac:dyDescent="0.25">
      <c r="A311" s="587"/>
      <c r="B311" s="588"/>
      <c r="C311" s="588"/>
      <c r="D311" s="575" t="s">
        <v>328</v>
      </c>
      <c r="E311" s="554">
        <v>637004</v>
      </c>
      <c r="F311" s="76" t="s">
        <v>53</v>
      </c>
      <c r="G311" s="561">
        <v>0</v>
      </c>
      <c r="H311" s="561">
        <v>989</v>
      </c>
      <c r="I311" s="590">
        <v>0</v>
      </c>
      <c r="J311" s="590">
        <v>0</v>
      </c>
      <c r="K311" s="590">
        <v>1000</v>
      </c>
      <c r="L311" s="590">
        <v>1100</v>
      </c>
      <c r="M311" s="579">
        <v>1100</v>
      </c>
    </row>
    <row r="312" spans="1:13" x14ac:dyDescent="0.25">
      <c r="A312" s="587"/>
      <c r="B312" s="588"/>
      <c r="C312" s="588"/>
      <c r="D312" s="589"/>
      <c r="E312" s="554">
        <v>637005</v>
      </c>
      <c r="F312" s="76" t="s">
        <v>325</v>
      </c>
      <c r="G312" s="561">
        <v>360</v>
      </c>
      <c r="H312" s="561">
        <v>410</v>
      </c>
      <c r="I312" s="590">
        <v>1588</v>
      </c>
      <c r="J312" s="590">
        <v>1588</v>
      </c>
      <c r="K312" s="590">
        <v>1588</v>
      </c>
      <c r="L312" s="590">
        <v>1600</v>
      </c>
      <c r="M312" s="579">
        <v>1700</v>
      </c>
    </row>
    <row r="313" spans="1:13" x14ac:dyDescent="0.25">
      <c r="A313" s="587"/>
      <c r="B313" s="588"/>
      <c r="C313" s="588"/>
      <c r="D313" s="589"/>
      <c r="E313" s="597">
        <v>637005</v>
      </c>
      <c r="F313" s="581" t="s">
        <v>325</v>
      </c>
      <c r="G313" s="592">
        <v>128</v>
      </c>
      <c r="H313" s="592">
        <v>85</v>
      </c>
      <c r="I313" s="599">
        <v>0</v>
      </c>
      <c r="J313" s="599">
        <v>131</v>
      </c>
      <c r="K313" s="599">
        <v>0</v>
      </c>
      <c r="L313" s="599">
        <v>0</v>
      </c>
      <c r="M313" s="586">
        <v>0</v>
      </c>
    </row>
    <row r="314" spans="1:13" x14ac:dyDescent="0.25">
      <c r="A314" s="587"/>
      <c r="B314" s="588"/>
      <c r="C314" s="588"/>
      <c r="D314" s="575" t="s">
        <v>328</v>
      </c>
      <c r="E314" s="554">
        <v>637005</v>
      </c>
      <c r="F314" s="76" t="s">
        <v>325</v>
      </c>
      <c r="G314" s="561">
        <v>0</v>
      </c>
      <c r="H314" s="561">
        <v>199</v>
      </c>
      <c r="I314" s="590">
        <v>0</v>
      </c>
      <c r="J314" s="590">
        <v>0</v>
      </c>
      <c r="K314" s="590">
        <v>0</v>
      </c>
      <c r="L314" s="590">
        <v>0</v>
      </c>
      <c r="M314" s="579">
        <v>0</v>
      </c>
    </row>
    <row r="315" spans="1:13" x14ac:dyDescent="0.25">
      <c r="A315" s="587"/>
      <c r="B315" s="588"/>
      <c r="C315" s="588"/>
      <c r="D315" s="589"/>
      <c r="E315" s="554">
        <v>637006</v>
      </c>
      <c r="F315" s="76" t="s">
        <v>312</v>
      </c>
      <c r="G315" s="561">
        <v>75</v>
      </c>
      <c r="H315" s="561">
        <v>40</v>
      </c>
      <c r="I315" s="590">
        <v>221</v>
      </c>
      <c r="J315" s="590">
        <v>221</v>
      </c>
      <c r="K315" s="590">
        <v>221</v>
      </c>
      <c r="L315" s="590">
        <v>230</v>
      </c>
      <c r="M315" s="579">
        <v>250</v>
      </c>
    </row>
    <row r="316" spans="1:13" x14ac:dyDescent="0.25">
      <c r="A316" s="587"/>
      <c r="B316" s="588"/>
      <c r="C316" s="588"/>
      <c r="D316" s="589"/>
      <c r="E316" s="598">
        <v>637006</v>
      </c>
      <c r="F316" s="583" t="s">
        <v>312</v>
      </c>
      <c r="G316" s="600">
        <v>28</v>
      </c>
      <c r="H316" s="600">
        <v>65</v>
      </c>
      <c r="I316" s="599">
        <v>0</v>
      </c>
      <c r="J316" s="599">
        <v>0</v>
      </c>
      <c r="K316" s="599">
        <v>0</v>
      </c>
      <c r="L316" s="599">
        <v>0</v>
      </c>
      <c r="M316" s="586">
        <v>0</v>
      </c>
    </row>
    <row r="317" spans="1:13" x14ac:dyDescent="0.25">
      <c r="A317" s="587"/>
      <c r="B317" s="588"/>
      <c r="C317" s="588"/>
      <c r="D317" s="589"/>
      <c r="E317" s="554">
        <v>637012</v>
      </c>
      <c r="F317" s="76" t="s">
        <v>55</v>
      </c>
      <c r="G317" s="561">
        <v>765</v>
      </c>
      <c r="H317" s="561">
        <v>470</v>
      </c>
      <c r="I317" s="590">
        <v>771</v>
      </c>
      <c r="J317" s="590">
        <v>771</v>
      </c>
      <c r="K317" s="590">
        <v>771</v>
      </c>
      <c r="L317" s="590">
        <v>800</v>
      </c>
      <c r="M317" s="579">
        <v>800</v>
      </c>
    </row>
    <row r="318" spans="1:13" x14ac:dyDescent="0.25">
      <c r="A318" s="587"/>
      <c r="B318" s="588"/>
      <c r="C318" s="588"/>
      <c r="D318" s="575" t="s">
        <v>328</v>
      </c>
      <c r="E318" s="554">
        <v>637012</v>
      </c>
      <c r="F318" s="76" t="s">
        <v>55</v>
      </c>
      <c r="G318" s="561">
        <v>0</v>
      </c>
      <c r="H318" s="561">
        <v>8</v>
      </c>
      <c r="I318" s="590">
        <v>0</v>
      </c>
      <c r="J318" s="590">
        <v>0</v>
      </c>
      <c r="K318" s="590">
        <v>0</v>
      </c>
      <c r="L318" s="590">
        <v>0</v>
      </c>
      <c r="M318" s="579">
        <v>0</v>
      </c>
    </row>
    <row r="319" spans="1:13" x14ac:dyDescent="0.25">
      <c r="A319" s="587"/>
      <c r="B319" s="588"/>
      <c r="C319" s="588"/>
      <c r="D319" s="589"/>
      <c r="E319" s="554">
        <v>637014</v>
      </c>
      <c r="F319" s="76" t="s">
        <v>56</v>
      </c>
      <c r="G319" s="561">
        <v>3675</v>
      </c>
      <c r="H319" s="561">
        <v>2553</v>
      </c>
      <c r="I319" s="590">
        <v>4410</v>
      </c>
      <c r="J319" s="590">
        <v>4410</v>
      </c>
      <c r="K319" s="590">
        <v>4410</v>
      </c>
      <c r="L319" s="590">
        <v>4500</v>
      </c>
      <c r="M319" s="579">
        <v>4600</v>
      </c>
    </row>
    <row r="320" spans="1:13" x14ac:dyDescent="0.25">
      <c r="A320" s="587"/>
      <c r="B320" s="588"/>
      <c r="C320" s="588"/>
      <c r="D320" s="575" t="s">
        <v>328</v>
      </c>
      <c r="E320" s="554">
        <v>637014</v>
      </c>
      <c r="F320" s="76" t="s">
        <v>56</v>
      </c>
      <c r="G320" s="561">
        <v>0</v>
      </c>
      <c r="H320" s="561">
        <v>1709</v>
      </c>
      <c r="I320" s="590">
        <v>0</v>
      </c>
      <c r="J320" s="590">
        <v>0</v>
      </c>
      <c r="K320" s="590">
        <v>764</v>
      </c>
      <c r="L320" s="590">
        <v>780</v>
      </c>
      <c r="M320" s="579">
        <v>790</v>
      </c>
    </row>
    <row r="321" spans="1:14" x14ac:dyDescent="0.25">
      <c r="A321" s="587"/>
      <c r="B321" s="588"/>
      <c r="C321" s="588"/>
      <c r="D321" s="589"/>
      <c r="E321" s="554">
        <v>637015</v>
      </c>
      <c r="F321" s="76" t="s">
        <v>57</v>
      </c>
      <c r="G321" s="561">
        <v>595</v>
      </c>
      <c r="H321" s="561">
        <v>1094</v>
      </c>
      <c r="I321" s="590">
        <v>1103</v>
      </c>
      <c r="J321" s="590">
        <v>1103</v>
      </c>
      <c r="K321" s="590">
        <v>1103</v>
      </c>
      <c r="L321" s="590">
        <v>1150</v>
      </c>
      <c r="M321" s="579">
        <v>1160</v>
      </c>
    </row>
    <row r="322" spans="1:14" x14ac:dyDescent="0.25">
      <c r="A322" s="587"/>
      <c r="B322" s="588"/>
      <c r="C322" s="588"/>
      <c r="D322" s="589"/>
      <c r="E322" s="597">
        <v>637015</v>
      </c>
      <c r="F322" s="581" t="s">
        <v>313</v>
      </c>
      <c r="G322" s="592">
        <v>34</v>
      </c>
      <c r="H322" s="592">
        <v>0</v>
      </c>
      <c r="I322" s="599">
        <v>0</v>
      </c>
      <c r="J322" s="599">
        <v>0</v>
      </c>
      <c r="K322" s="599">
        <v>0</v>
      </c>
      <c r="L322" s="599">
        <v>0</v>
      </c>
      <c r="M322" s="586">
        <v>0</v>
      </c>
    </row>
    <row r="323" spans="1:14" x14ac:dyDescent="0.25">
      <c r="A323" s="587"/>
      <c r="B323" s="588"/>
      <c r="C323" s="588"/>
      <c r="D323" s="589"/>
      <c r="E323" s="554">
        <v>637016</v>
      </c>
      <c r="F323" s="76" t="s">
        <v>58</v>
      </c>
      <c r="G323" s="561">
        <v>2002</v>
      </c>
      <c r="H323" s="561">
        <v>2036</v>
      </c>
      <c r="I323" s="590">
        <v>1764</v>
      </c>
      <c r="J323" s="590">
        <v>1764</v>
      </c>
      <c r="K323" s="590">
        <v>1764</v>
      </c>
      <c r="L323" s="590">
        <v>1780</v>
      </c>
      <c r="M323" s="579">
        <v>1790</v>
      </c>
      <c r="N323" s="4" t="s">
        <v>294</v>
      </c>
    </row>
    <row r="324" spans="1:14" x14ac:dyDescent="0.25">
      <c r="A324" s="587"/>
      <c r="B324" s="588"/>
      <c r="C324" s="588"/>
      <c r="D324" s="575" t="s">
        <v>328</v>
      </c>
      <c r="E324" s="554">
        <v>637016</v>
      </c>
      <c r="F324" s="76" t="s">
        <v>58</v>
      </c>
      <c r="G324" s="561">
        <v>0</v>
      </c>
      <c r="H324" s="561">
        <v>68</v>
      </c>
      <c r="I324" s="590">
        <v>0</v>
      </c>
      <c r="J324" s="590">
        <v>0</v>
      </c>
      <c r="K324" s="590">
        <v>0</v>
      </c>
      <c r="L324" s="590">
        <v>0</v>
      </c>
      <c r="M324" s="579">
        <v>0</v>
      </c>
      <c r="N324" s="4"/>
    </row>
    <row r="325" spans="1:14" x14ac:dyDescent="0.25">
      <c r="A325" s="587"/>
      <c r="B325" s="588"/>
      <c r="C325" s="588"/>
      <c r="D325" s="589"/>
      <c r="E325" s="560">
        <v>637027</v>
      </c>
      <c r="F325" s="561" t="s">
        <v>334</v>
      </c>
      <c r="G325" s="561">
        <v>1681</v>
      </c>
      <c r="H325" s="561">
        <v>976</v>
      </c>
      <c r="I325" s="590">
        <v>1764</v>
      </c>
      <c r="J325" s="590">
        <v>1764</v>
      </c>
      <c r="K325" s="590">
        <v>0</v>
      </c>
      <c r="L325" s="590">
        <v>0</v>
      </c>
      <c r="M325" s="579">
        <v>0</v>
      </c>
      <c r="N325" s="4"/>
    </row>
    <row r="326" spans="1:14" x14ac:dyDescent="0.25">
      <c r="A326" s="587"/>
      <c r="B326" s="588"/>
      <c r="C326" s="588"/>
      <c r="D326" s="589"/>
      <c r="E326" s="560">
        <v>637030</v>
      </c>
      <c r="F326" s="561" t="s">
        <v>335</v>
      </c>
      <c r="G326" s="561">
        <v>0</v>
      </c>
      <c r="H326" s="561">
        <v>0</v>
      </c>
      <c r="I326" s="590">
        <v>0</v>
      </c>
      <c r="J326" s="590">
        <v>0</v>
      </c>
      <c r="K326" s="590">
        <v>0</v>
      </c>
      <c r="L326" s="590">
        <v>0</v>
      </c>
      <c r="M326" s="579">
        <v>0</v>
      </c>
      <c r="N326" s="4"/>
    </row>
    <row r="327" spans="1:14" x14ac:dyDescent="0.25">
      <c r="A327" s="587"/>
      <c r="B327" s="588"/>
      <c r="C327" s="588"/>
      <c r="D327" s="601" t="s">
        <v>327</v>
      </c>
      <c r="E327" s="602">
        <v>637</v>
      </c>
      <c r="F327" s="603" t="s">
        <v>336</v>
      </c>
      <c r="G327" s="604">
        <v>0</v>
      </c>
      <c r="H327" s="604">
        <v>0</v>
      </c>
      <c r="I327" s="605">
        <v>0</v>
      </c>
      <c r="J327" s="605">
        <v>0</v>
      </c>
      <c r="K327" s="605">
        <v>0</v>
      </c>
      <c r="L327" s="605">
        <v>0</v>
      </c>
      <c r="M327" s="606">
        <v>0</v>
      </c>
    </row>
    <row r="328" spans="1:14" x14ac:dyDescent="0.25">
      <c r="A328" s="587"/>
      <c r="B328" s="588"/>
      <c r="C328" s="588"/>
      <c r="D328" s="575" t="s">
        <v>327</v>
      </c>
      <c r="E328" s="553">
        <v>642</v>
      </c>
      <c r="F328" s="541" t="s">
        <v>314</v>
      </c>
      <c r="G328" s="541">
        <f t="shared" ref="G328:M328" si="30">G330+G332</f>
        <v>713</v>
      </c>
      <c r="H328" s="541">
        <f t="shared" si="30"/>
        <v>550</v>
      </c>
      <c r="I328" s="576">
        <f t="shared" si="30"/>
        <v>0</v>
      </c>
      <c r="J328" s="576">
        <f t="shared" si="30"/>
        <v>0</v>
      </c>
      <c r="K328" s="576">
        <f t="shared" si="30"/>
        <v>0</v>
      </c>
      <c r="L328" s="576">
        <f t="shared" si="30"/>
        <v>0</v>
      </c>
      <c r="M328" s="578">
        <f t="shared" si="30"/>
        <v>0</v>
      </c>
    </row>
    <row r="329" spans="1:14" x14ac:dyDescent="0.25">
      <c r="A329" s="587"/>
      <c r="B329" s="588"/>
      <c r="C329" s="588"/>
      <c r="D329" s="575" t="s">
        <v>328</v>
      </c>
      <c r="E329" s="553">
        <v>642</v>
      </c>
      <c r="F329" s="541" t="s">
        <v>314</v>
      </c>
      <c r="G329" s="595">
        <v>0</v>
      </c>
      <c r="H329" s="595">
        <f>H331</f>
        <v>130</v>
      </c>
      <c r="I329" s="576">
        <v>0</v>
      </c>
      <c r="J329" s="576">
        <v>0</v>
      </c>
      <c r="K329" s="576">
        <v>0</v>
      </c>
      <c r="L329" s="576">
        <v>0</v>
      </c>
      <c r="M329" s="578">
        <v>0</v>
      </c>
    </row>
    <row r="330" spans="1:14" x14ac:dyDescent="0.25">
      <c r="A330" s="587"/>
      <c r="B330" s="588"/>
      <c r="C330" s="588"/>
      <c r="D330" s="575"/>
      <c r="E330" s="554">
        <v>642013</v>
      </c>
      <c r="F330" s="607" t="s">
        <v>315</v>
      </c>
      <c r="G330" s="697">
        <v>0</v>
      </c>
      <c r="H330" s="697">
        <v>0</v>
      </c>
      <c r="I330" s="577">
        <v>0</v>
      </c>
      <c r="J330" s="577">
        <v>0</v>
      </c>
      <c r="K330" s="577">
        <v>0</v>
      </c>
      <c r="L330" s="577">
        <v>0</v>
      </c>
      <c r="M330" s="579">
        <v>0</v>
      </c>
    </row>
    <row r="331" spans="1:14" x14ac:dyDescent="0.25">
      <c r="A331" s="587"/>
      <c r="B331" s="588"/>
      <c r="C331" s="588"/>
      <c r="D331" s="575" t="s">
        <v>328</v>
      </c>
      <c r="E331" s="554">
        <v>642015</v>
      </c>
      <c r="F331" s="567" t="s">
        <v>316</v>
      </c>
      <c r="G331" s="697">
        <v>0</v>
      </c>
      <c r="H331" s="697">
        <v>130</v>
      </c>
      <c r="I331" s="577">
        <v>0</v>
      </c>
      <c r="J331" s="577">
        <v>0</v>
      </c>
      <c r="K331" s="577">
        <v>0</v>
      </c>
      <c r="L331" s="577">
        <v>0</v>
      </c>
      <c r="M331" s="579">
        <v>0</v>
      </c>
    </row>
    <row r="332" spans="1:14" x14ac:dyDescent="0.25">
      <c r="A332" s="587"/>
      <c r="B332" s="588"/>
      <c r="C332" s="588"/>
      <c r="D332" s="575" t="s">
        <v>327</v>
      </c>
      <c r="E332" s="554">
        <v>642015</v>
      </c>
      <c r="F332" s="567" t="s">
        <v>316</v>
      </c>
      <c r="G332" s="698">
        <v>713</v>
      </c>
      <c r="H332" s="698">
        <v>550</v>
      </c>
      <c r="I332" s="694">
        <v>0</v>
      </c>
      <c r="J332" s="694">
        <v>0</v>
      </c>
      <c r="K332" s="694">
        <v>0</v>
      </c>
      <c r="L332" s="694">
        <v>0</v>
      </c>
      <c r="M332" s="631">
        <v>0</v>
      </c>
    </row>
    <row r="333" spans="1:14" x14ac:dyDescent="0.25">
      <c r="A333" s="608"/>
      <c r="B333" s="557">
        <v>3</v>
      </c>
      <c r="C333" s="557"/>
      <c r="D333" s="609"/>
      <c r="E333" s="916" t="s">
        <v>337</v>
      </c>
      <c r="F333" s="917"/>
      <c r="G333" s="559">
        <v>4340</v>
      </c>
      <c r="H333" s="559">
        <f t="shared" ref="H333:M333" si="31">H334+H335+H336</f>
        <v>4666</v>
      </c>
      <c r="I333" s="558">
        <f t="shared" si="31"/>
        <v>4557</v>
      </c>
      <c r="J333" s="558">
        <f t="shared" si="31"/>
        <v>5003</v>
      </c>
      <c r="K333" s="558">
        <f t="shared" si="31"/>
        <v>5003</v>
      </c>
      <c r="L333" s="558">
        <f t="shared" si="31"/>
        <v>5003</v>
      </c>
      <c r="M333" s="533">
        <f t="shared" si="31"/>
        <v>5003</v>
      </c>
    </row>
    <row r="334" spans="1:14" x14ac:dyDescent="0.25">
      <c r="A334" s="574"/>
      <c r="B334" s="505"/>
      <c r="C334" s="505"/>
      <c r="D334" s="610"/>
      <c r="E334" s="553">
        <v>610</v>
      </c>
      <c r="F334" s="541" t="s">
        <v>291</v>
      </c>
      <c r="G334" s="76">
        <v>1500</v>
      </c>
      <c r="H334" s="76">
        <v>1500</v>
      </c>
      <c r="I334" s="577">
        <v>1500</v>
      </c>
      <c r="J334" s="577">
        <v>2000</v>
      </c>
      <c r="K334" s="577">
        <v>2000</v>
      </c>
      <c r="L334" s="577">
        <v>2000</v>
      </c>
      <c r="M334" s="579">
        <v>2000</v>
      </c>
    </row>
    <row r="335" spans="1:14" x14ac:dyDescent="0.25">
      <c r="A335" s="574"/>
      <c r="B335" s="505"/>
      <c r="C335" s="505"/>
      <c r="D335" s="610"/>
      <c r="E335" s="553">
        <v>620</v>
      </c>
      <c r="F335" s="541" t="s">
        <v>296</v>
      </c>
      <c r="G335" s="76">
        <v>524</v>
      </c>
      <c r="H335" s="76">
        <v>524</v>
      </c>
      <c r="I335" s="577">
        <v>524</v>
      </c>
      <c r="J335" s="577">
        <v>699</v>
      </c>
      <c r="K335" s="577">
        <v>699</v>
      </c>
      <c r="L335" s="577">
        <v>699</v>
      </c>
      <c r="M335" s="579">
        <v>699</v>
      </c>
    </row>
    <row r="336" spans="1:14" x14ac:dyDescent="0.25">
      <c r="A336" s="574"/>
      <c r="B336" s="505"/>
      <c r="C336" s="505"/>
      <c r="D336" s="610"/>
      <c r="E336" s="553">
        <v>630</v>
      </c>
      <c r="F336" s="541" t="s">
        <v>19</v>
      </c>
      <c r="G336" s="76">
        <v>2316</v>
      </c>
      <c r="H336" s="76">
        <v>2642</v>
      </c>
      <c r="I336" s="577">
        <v>2533</v>
      </c>
      <c r="J336" s="577">
        <v>2304</v>
      </c>
      <c r="K336" s="577">
        <v>2304</v>
      </c>
      <c r="L336" s="577">
        <v>2304</v>
      </c>
      <c r="M336" s="579">
        <v>2304</v>
      </c>
    </row>
    <row r="337" spans="1:13" x14ac:dyDescent="0.25">
      <c r="A337" s="608"/>
      <c r="B337" s="557">
        <v>4</v>
      </c>
      <c r="C337" s="557"/>
      <c r="D337" s="609"/>
      <c r="E337" s="916" t="s">
        <v>338</v>
      </c>
      <c r="F337" s="917"/>
      <c r="G337" s="559">
        <v>1009</v>
      </c>
      <c r="H337" s="559">
        <f t="shared" ref="H337:M337" si="32">H338+H339</f>
        <v>1665</v>
      </c>
      <c r="I337" s="558">
        <f t="shared" si="32"/>
        <v>2127</v>
      </c>
      <c r="J337" s="558">
        <f t="shared" si="32"/>
        <v>1546</v>
      </c>
      <c r="K337" s="558">
        <f t="shared" si="32"/>
        <v>1546</v>
      </c>
      <c r="L337" s="558">
        <f t="shared" si="32"/>
        <v>1546</v>
      </c>
      <c r="M337" s="533">
        <f t="shared" si="32"/>
        <v>1546</v>
      </c>
    </row>
    <row r="338" spans="1:13" x14ac:dyDescent="0.25">
      <c r="A338" s="574"/>
      <c r="B338" s="187"/>
      <c r="C338" s="187"/>
      <c r="D338" s="610"/>
      <c r="E338" s="70">
        <v>642</v>
      </c>
      <c r="F338" s="70" t="s">
        <v>339</v>
      </c>
      <c r="G338" s="76">
        <v>1009</v>
      </c>
      <c r="H338" s="76">
        <v>1084</v>
      </c>
      <c r="I338" s="545">
        <v>1546</v>
      </c>
      <c r="J338" s="545">
        <v>1546</v>
      </c>
      <c r="K338" s="545">
        <v>1546</v>
      </c>
      <c r="L338" s="545">
        <v>1546</v>
      </c>
      <c r="M338" s="76">
        <v>1546</v>
      </c>
    </row>
    <row r="339" spans="1:13" x14ac:dyDescent="0.25">
      <c r="A339" s="574"/>
      <c r="B339" s="187"/>
      <c r="C339" s="187"/>
      <c r="D339" s="610"/>
      <c r="E339" s="611">
        <v>642</v>
      </c>
      <c r="F339" s="237" t="s">
        <v>340</v>
      </c>
      <c r="G339" s="76">
        <v>0</v>
      </c>
      <c r="H339" s="76">
        <v>581</v>
      </c>
      <c r="I339" s="545">
        <v>581</v>
      </c>
      <c r="J339" s="545">
        <v>0</v>
      </c>
      <c r="K339" s="545">
        <v>0</v>
      </c>
      <c r="L339" s="545">
        <v>0</v>
      </c>
      <c r="M339" s="76">
        <v>0</v>
      </c>
    </row>
    <row r="340" spans="1:13" x14ac:dyDescent="0.25">
      <c r="A340" s="612"/>
      <c r="B340" s="613">
        <v>5</v>
      </c>
      <c r="C340" s="614"/>
      <c r="D340" s="699"/>
      <c r="E340" s="916" t="s">
        <v>341</v>
      </c>
      <c r="F340" s="917"/>
      <c r="G340" s="559">
        <v>4128</v>
      </c>
      <c r="H340" s="559">
        <f t="shared" ref="H340:M340" si="33">H341+H342+H343</f>
        <v>4383</v>
      </c>
      <c r="I340" s="558">
        <f t="shared" si="33"/>
        <v>4433</v>
      </c>
      <c r="J340" s="558">
        <f t="shared" si="33"/>
        <v>4487</v>
      </c>
      <c r="K340" s="558">
        <f t="shared" si="33"/>
        <v>4487</v>
      </c>
      <c r="L340" s="558">
        <f t="shared" si="33"/>
        <v>4487</v>
      </c>
      <c r="M340" s="533">
        <f t="shared" si="33"/>
        <v>4487</v>
      </c>
    </row>
    <row r="341" spans="1:13" x14ac:dyDescent="0.25">
      <c r="A341" s="615"/>
      <c r="B341" s="187"/>
      <c r="C341" s="187"/>
      <c r="D341" s="610"/>
      <c r="E341" s="70">
        <v>610</v>
      </c>
      <c r="F341" s="70" t="s">
        <v>291</v>
      </c>
      <c r="G341" s="541">
        <v>2664</v>
      </c>
      <c r="H341" s="541">
        <v>2591</v>
      </c>
      <c r="I341" s="542">
        <v>2500</v>
      </c>
      <c r="J341" s="542">
        <v>2500</v>
      </c>
      <c r="K341" s="542">
        <v>2500</v>
      </c>
      <c r="L341" s="542">
        <v>2500</v>
      </c>
      <c r="M341" s="541">
        <v>2500</v>
      </c>
    </row>
    <row r="342" spans="1:13" x14ac:dyDescent="0.25">
      <c r="A342" s="615"/>
      <c r="B342" s="187"/>
      <c r="C342" s="187"/>
      <c r="D342" s="610"/>
      <c r="E342" s="70">
        <v>620</v>
      </c>
      <c r="F342" s="70" t="s">
        <v>296</v>
      </c>
      <c r="G342" s="541">
        <v>931</v>
      </c>
      <c r="H342" s="541">
        <v>953</v>
      </c>
      <c r="I342" s="542">
        <v>874</v>
      </c>
      <c r="J342" s="542">
        <v>874</v>
      </c>
      <c r="K342" s="542">
        <v>874</v>
      </c>
      <c r="L342" s="542">
        <v>874</v>
      </c>
      <c r="M342" s="541">
        <v>874</v>
      </c>
    </row>
    <row r="343" spans="1:13" x14ac:dyDescent="0.25">
      <c r="A343" s="615"/>
      <c r="B343" s="187"/>
      <c r="C343" s="187"/>
      <c r="D343" s="610"/>
      <c r="E343" s="70">
        <v>630</v>
      </c>
      <c r="F343" s="70" t="s">
        <v>19</v>
      </c>
      <c r="G343" s="541">
        <v>533</v>
      </c>
      <c r="H343" s="541">
        <f t="shared" ref="H343:M343" si="34">H344+H345</f>
        <v>839</v>
      </c>
      <c r="I343" s="542">
        <f t="shared" si="34"/>
        <v>1059</v>
      </c>
      <c r="J343" s="542">
        <f t="shared" si="34"/>
        <v>1113</v>
      </c>
      <c r="K343" s="542">
        <f t="shared" si="34"/>
        <v>1113</v>
      </c>
      <c r="L343" s="542">
        <f t="shared" si="34"/>
        <v>1113</v>
      </c>
      <c r="M343" s="541">
        <f t="shared" si="34"/>
        <v>1113</v>
      </c>
    </row>
    <row r="344" spans="1:13" x14ac:dyDescent="0.25">
      <c r="A344" s="615"/>
      <c r="B344" s="187"/>
      <c r="C344" s="187"/>
      <c r="D344" s="610"/>
      <c r="E344" s="109">
        <v>633</v>
      </c>
      <c r="F344" s="109" t="s">
        <v>68</v>
      </c>
      <c r="G344" s="132">
        <v>498</v>
      </c>
      <c r="H344" s="132">
        <v>608</v>
      </c>
      <c r="I344" s="700">
        <v>552</v>
      </c>
      <c r="J344" s="700">
        <v>606</v>
      </c>
      <c r="K344" s="700">
        <v>606</v>
      </c>
      <c r="L344" s="700">
        <v>606</v>
      </c>
      <c r="M344" s="132">
        <v>606</v>
      </c>
    </row>
    <row r="345" spans="1:13" x14ac:dyDescent="0.25">
      <c r="A345" s="615"/>
      <c r="B345" s="187"/>
      <c r="C345" s="187"/>
      <c r="D345" s="610"/>
      <c r="E345" s="109">
        <v>637</v>
      </c>
      <c r="F345" s="109" t="s">
        <v>49</v>
      </c>
      <c r="G345" s="132">
        <v>35</v>
      </c>
      <c r="H345" s="132">
        <v>231</v>
      </c>
      <c r="I345" s="700">
        <v>507</v>
      </c>
      <c r="J345" s="700">
        <v>507</v>
      </c>
      <c r="K345" s="700">
        <v>507</v>
      </c>
      <c r="L345" s="700">
        <v>507</v>
      </c>
      <c r="M345" s="132">
        <v>507</v>
      </c>
    </row>
    <row r="346" spans="1:13" x14ac:dyDescent="0.25">
      <c r="A346" s="612"/>
      <c r="B346" s="613">
        <v>6</v>
      </c>
      <c r="C346" s="614"/>
      <c r="D346" s="699"/>
      <c r="E346" s="916" t="s">
        <v>383</v>
      </c>
      <c r="F346" s="917"/>
      <c r="G346" s="559">
        <v>0</v>
      </c>
      <c r="H346" s="559">
        <f t="shared" ref="H346:M346" si="35">H347+H348</f>
        <v>11704</v>
      </c>
      <c r="I346" s="558">
        <f t="shared" si="35"/>
        <v>18073</v>
      </c>
      <c r="J346" s="558">
        <f t="shared" si="35"/>
        <v>18448</v>
      </c>
      <c r="K346" s="558">
        <f t="shared" si="35"/>
        <v>19200</v>
      </c>
      <c r="L346" s="558">
        <f t="shared" si="35"/>
        <v>19200</v>
      </c>
      <c r="M346" s="533">
        <f t="shared" si="35"/>
        <v>19200</v>
      </c>
    </row>
    <row r="347" spans="1:13" x14ac:dyDescent="0.25">
      <c r="A347" s="615"/>
      <c r="B347" s="187"/>
      <c r="C347" s="187"/>
      <c r="D347" s="610"/>
      <c r="E347" s="70">
        <v>610</v>
      </c>
      <c r="F347" s="70" t="s">
        <v>291</v>
      </c>
      <c r="G347" s="132">
        <v>0</v>
      </c>
      <c r="H347" s="132">
        <v>8673</v>
      </c>
      <c r="I347" s="700">
        <v>13392</v>
      </c>
      <c r="J347" s="700">
        <v>13670</v>
      </c>
      <c r="K347" s="700">
        <v>14227</v>
      </c>
      <c r="L347" s="700">
        <v>14227</v>
      </c>
      <c r="M347" s="132">
        <v>14227</v>
      </c>
    </row>
    <row r="348" spans="1:13" x14ac:dyDescent="0.25">
      <c r="A348" s="615"/>
      <c r="B348" s="187"/>
      <c r="C348" s="187"/>
      <c r="D348" s="610"/>
      <c r="E348" s="70">
        <v>620</v>
      </c>
      <c r="F348" s="70" t="s">
        <v>296</v>
      </c>
      <c r="G348" s="132">
        <v>0</v>
      </c>
      <c r="H348" s="132">
        <v>3031</v>
      </c>
      <c r="I348" s="700">
        <v>4681</v>
      </c>
      <c r="J348" s="700">
        <v>4778</v>
      </c>
      <c r="K348" s="700">
        <v>4973</v>
      </c>
      <c r="L348" s="700">
        <v>4973</v>
      </c>
      <c r="M348" s="132">
        <v>4973</v>
      </c>
    </row>
    <row r="349" spans="1:13" x14ac:dyDescent="0.25">
      <c r="A349" s="612"/>
      <c r="B349" s="613">
        <v>7</v>
      </c>
      <c r="C349" s="614"/>
      <c r="D349" s="699"/>
      <c r="E349" s="916" t="s">
        <v>384</v>
      </c>
      <c r="F349" s="917"/>
      <c r="G349" s="559">
        <v>0</v>
      </c>
      <c r="H349" s="559">
        <f t="shared" ref="H349:M349" si="36">H350</f>
        <v>3500</v>
      </c>
      <c r="I349" s="558">
        <f t="shared" si="36"/>
        <v>8000</v>
      </c>
      <c r="J349" s="558">
        <f t="shared" si="36"/>
        <v>7600</v>
      </c>
      <c r="K349" s="558">
        <f t="shared" si="36"/>
        <v>8000</v>
      </c>
      <c r="L349" s="558">
        <f t="shared" si="36"/>
        <v>8000</v>
      </c>
      <c r="M349" s="533">
        <f t="shared" si="36"/>
        <v>8000</v>
      </c>
    </row>
    <row r="350" spans="1:13" x14ac:dyDescent="0.25">
      <c r="A350" s="615"/>
      <c r="B350" s="187"/>
      <c r="C350" s="187"/>
      <c r="D350" s="610"/>
      <c r="E350" s="109">
        <v>630</v>
      </c>
      <c r="F350" s="70" t="s">
        <v>19</v>
      </c>
      <c r="G350" s="132">
        <v>0</v>
      </c>
      <c r="H350" s="132">
        <v>3500</v>
      </c>
      <c r="I350" s="700">
        <v>8000</v>
      </c>
      <c r="J350" s="700">
        <v>7600</v>
      </c>
      <c r="K350" s="700">
        <v>8000</v>
      </c>
      <c r="L350" s="700">
        <v>8000</v>
      </c>
      <c r="M350" s="132">
        <v>8000</v>
      </c>
    </row>
    <row r="351" spans="1:13" x14ac:dyDescent="0.25">
      <c r="A351" s="612"/>
      <c r="B351" s="613">
        <v>8</v>
      </c>
      <c r="C351" s="614"/>
      <c r="D351" s="699"/>
      <c r="E351" s="916" t="s">
        <v>385</v>
      </c>
      <c r="F351" s="917"/>
      <c r="G351" s="559">
        <v>0</v>
      </c>
      <c r="H351" s="559">
        <f t="shared" ref="H351:M351" si="37">H352</f>
        <v>780</v>
      </c>
      <c r="I351" s="558">
        <f t="shared" si="37"/>
        <v>800</v>
      </c>
      <c r="J351" s="558">
        <f t="shared" si="37"/>
        <v>103</v>
      </c>
      <c r="K351" s="558">
        <f t="shared" si="37"/>
        <v>103</v>
      </c>
      <c r="L351" s="558">
        <f t="shared" si="37"/>
        <v>103</v>
      </c>
      <c r="M351" s="533">
        <f t="shared" si="37"/>
        <v>103</v>
      </c>
    </row>
    <row r="352" spans="1:13" x14ac:dyDescent="0.25">
      <c r="A352" s="615"/>
      <c r="B352" s="187"/>
      <c r="C352" s="187"/>
      <c r="D352" s="610"/>
      <c r="E352" s="109">
        <v>630</v>
      </c>
      <c r="F352" s="70" t="s">
        <v>19</v>
      </c>
      <c r="G352" s="132">
        <v>0</v>
      </c>
      <c r="H352" s="132">
        <v>780</v>
      </c>
      <c r="I352" s="700">
        <v>800</v>
      </c>
      <c r="J352" s="700">
        <v>103</v>
      </c>
      <c r="K352" s="700">
        <v>103</v>
      </c>
      <c r="L352" s="700">
        <v>103</v>
      </c>
      <c r="M352" s="132">
        <v>103</v>
      </c>
    </row>
    <row r="353" spans="1:14" x14ac:dyDescent="0.25">
      <c r="A353" s="701"/>
      <c r="B353" s="702"/>
      <c r="C353" s="702"/>
      <c r="D353" s="703"/>
      <c r="E353" s="704">
        <v>651</v>
      </c>
      <c r="F353" s="705" t="s">
        <v>70</v>
      </c>
      <c r="G353" s="474">
        <v>0</v>
      </c>
      <c r="H353" s="474">
        <v>0</v>
      </c>
      <c r="I353" s="706">
        <v>0</v>
      </c>
      <c r="J353" s="706">
        <v>0</v>
      </c>
      <c r="K353" s="706">
        <v>0</v>
      </c>
      <c r="L353" s="706">
        <v>0</v>
      </c>
      <c r="M353" s="706">
        <v>0</v>
      </c>
    </row>
    <row r="354" spans="1:14" ht="15.75" thickBot="1" x14ac:dyDescent="0.3">
      <c r="A354" s="928" t="s">
        <v>106</v>
      </c>
      <c r="B354" s="929"/>
      <c r="C354" s="929"/>
      <c r="D354" s="929"/>
      <c r="E354" s="929"/>
      <c r="F354" s="930"/>
      <c r="G354" s="707">
        <f>G355</f>
        <v>2967</v>
      </c>
      <c r="H354" s="707">
        <f>H355+H361</f>
        <v>2133</v>
      </c>
      <c r="I354" s="707">
        <f t="shared" ref="I354:M355" si="38">I355</f>
        <v>3000</v>
      </c>
      <c r="J354" s="707">
        <f t="shared" si="38"/>
        <v>3000</v>
      </c>
      <c r="K354" s="707">
        <f t="shared" si="38"/>
        <v>3000</v>
      </c>
      <c r="L354" s="707">
        <f t="shared" si="38"/>
        <v>3000</v>
      </c>
      <c r="M354" s="708">
        <f t="shared" si="38"/>
        <v>3000</v>
      </c>
    </row>
    <row r="355" spans="1:14" x14ac:dyDescent="0.25">
      <c r="A355" s="520"/>
      <c r="B355" s="616">
        <v>1</v>
      </c>
      <c r="C355" s="617"/>
      <c r="D355" s="618"/>
      <c r="E355" s="931" t="s">
        <v>288</v>
      </c>
      <c r="F355" s="932"/>
      <c r="G355" s="619">
        <f>G356</f>
        <v>2967</v>
      </c>
      <c r="H355" s="619">
        <f>H356</f>
        <v>2133</v>
      </c>
      <c r="I355" s="619">
        <f t="shared" si="38"/>
        <v>3000</v>
      </c>
      <c r="J355" s="619">
        <f t="shared" si="38"/>
        <v>3000</v>
      </c>
      <c r="K355" s="619">
        <f t="shared" si="38"/>
        <v>3000</v>
      </c>
      <c r="L355" s="619">
        <f t="shared" si="38"/>
        <v>3000</v>
      </c>
      <c r="M355" s="620">
        <f t="shared" si="38"/>
        <v>3000</v>
      </c>
    </row>
    <row r="356" spans="1:14" x14ac:dyDescent="0.25">
      <c r="A356" s="517"/>
      <c r="B356" s="529"/>
      <c r="C356" s="530"/>
      <c r="D356" s="531"/>
      <c r="E356" s="532" t="s">
        <v>289</v>
      </c>
      <c r="F356" s="533"/>
      <c r="G356" s="559">
        <f>G357+G358+G359+G360</f>
        <v>2967</v>
      </c>
      <c r="H356" s="559">
        <f>H360</f>
        <v>2133</v>
      </c>
      <c r="I356" s="558">
        <f>I358+I359+I360</f>
        <v>3000</v>
      </c>
      <c r="J356" s="558">
        <f>J358+J359+J360</f>
        <v>3000</v>
      </c>
      <c r="K356" s="558">
        <f>K358+K359+K360</f>
        <v>3000</v>
      </c>
      <c r="L356" s="558">
        <f>L358+L359+L360</f>
        <v>3000</v>
      </c>
      <c r="M356" s="533">
        <f>M358+M359+M360</f>
        <v>3000</v>
      </c>
    </row>
    <row r="357" spans="1:14" x14ac:dyDescent="0.25">
      <c r="A357" s="521"/>
      <c r="B357" s="621"/>
      <c r="C357" s="538"/>
      <c r="D357" s="709"/>
      <c r="E357" s="710">
        <v>713004</v>
      </c>
      <c r="F357" s="711" t="s">
        <v>308</v>
      </c>
      <c r="G357" s="541">
        <v>2967</v>
      </c>
      <c r="H357" s="541">
        <v>0</v>
      </c>
      <c r="I357" s="542">
        <v>0</v>
      </c>
      <c r="J357" s="542">
        <v>0</v>
      </c>
      <c r="K357" s="542">
        <v>0</v>
      </c>
      <c r="L357" s="542">
        <v>0</v>
      </c>
      <c r="M357" s="541">
        <v>0</v>
      </c>
    </row>
    <row r="358" spans="1:14" x14ac:dyDescent="0.25">
      <c r="A358" s="521"/>
      <c r="B358" s="621"/>
      <c r="C358" s="538"/>
      <c r="D358" s="539" t="s">
        <v>342</v>
      </c>
      <c r="E358" s="544">
        <v>717</v>
      </c>
      <c r="F358" s="76" t="s">
        <v>343</v>
      </c>
      <c r="G358" s="76">
        <v>0</v>
      </c>
      <c r="H358" s="76">
        <v>0</v>
      </c>
      <c r="I358" s="545">
        <v>0</v>
      </c>
      <c r="J358" s="545">
        <v>0</v>
      </c>
      <c r="K358" s="545">
        <v>0</v>
      </c>
      <c r="L358" s="545">
        <v>0</v>
      </c>
      <c r="M358" s="76">
        <v>0</v>
      </c>
    </row>
    <row r="359" spans="1:14" x14ac:dyDescent="0.25">
      <c r="A359" s="521"/>
      <c r="B359" s="621"/>
      <c r="C359" s="538"/>
      <c r="D359" s="539" t="s">
        <v>320</v>
      </c>
      <c r="E359" s="544">
        <v>717</v>
      </c>
      <c r="F359" s="76" t="s">
        <v>343</v>
      </c>
      <c r="G359" s="76">
        <v>0</v>
      </c>
      <c r="H359" s="76">
        <v>0</v>
      </c>
      <c r="I359" s="458">
        <v>0</v>
      </c>
      <c r="J359" s="458">
        <v>0</v>
      </c>
      <c r="K359" s="458">
        <v>0</v>
      </c>
      <c r="L359" s="458">
        <v>0</v>
      </c>
      <c r="M359" s="458">
        <v>0</v>
      </c>
    </row>
    <row r="360" spans="1:14" x14ac:dyDescent="0.25">
      <c r="A360" s="518"/>
      <c r="B360" s="537"/>
      <c r="C360" s="538"/>
      <c r="D360" s="539" t="s">
        <v>344</v>
      </c>
      <c r="E360" s="622">
        <v>713</v>
      </c>
      <c r="F360" s="75" t="s">
        <v>345</v>
      </c>
      <c r="G360" s="132">
        <v>0</v>
      </c>
      <c r="H360" s="132">
        <v>2133</v>
      </c>
      <c r="I360" s="694">
        <v>3000</v>
      </c>
      <c r="J360" s="694">
        <v>3000</v>
      </c>
      <c r="K360" s="694">
        <v>3000</v>
      </c>
      <c r="L360" s="694">
        <v>3000</v>
      </c>
      <c r="M360" s="631">
        <v>3000</v>
      </c>
    </row>
    <row r="361" spans="1:14" x14ac:dyDescent="0.25">
      <c r="A361" s="522"/>
      <c r="B361" s="623">
        <v>2</v>
      </c>
      <c r="C361" s="624"/>
      <c r="D361" s="625"/>
      <c r="E361" s="626" t="s">
        <v>326</v>
      </c>
      <c r="F361" s="627"/>
      <c r="G361" s="620">
        <f>G362</f>
        <v>0</v>
      </c>
      <c r="H361" s="620">
        <v>0</v>
      </c>
      <c r="I361" s="712">
        <f>I362+I363+I364+I365</f>
        <v>0</v>
      </c>
      <c r="J361" s="712">
        <f>J362+J363+J364+J365</f>
        <v>0</v>
      </c>
      <c r="K361" s="712">
        <f>K362+K363+K364+K365</f>
        <v>7500</v>
      </c>
      <c r="L361" s="712">
        <f>L362+L363+L364+L365</f>
        <v>0</v>
      </c>
      <c r="M361" s="620">
        <f>M362+M363+M364+M365</f>
        <v>0</v>
      </c>
    </row>
    <row r="362" spans="1:14" x14ac:dyDescent="0.25">
      <c r="A362" s="574"/>
      <c r="B362" s="505"/>
      <c r="C362" s="505"/>
      <c r="D362" s="575" t="s">
        <v>346</v>
      </c>
      <c r="E362" s="540">
        <v>716</v>
      </c>
      <c r="F362" s="76" t="s">
        <v>347</v>
      </c>
      <c r="G362" s="713">
        <v>0</v>
      </c>
      <c r="H362" s="713">
        <v>0</v>
      </c>
      <c r="I362" s="694">
        <v>0</v>
      </c>
      <c r="J362" s="694">
        <v>0</v>
      </c>
      <c r="K362" s="694">
        <v>0</v>
      </c>
      <c r="L362" s="694">
        <v>0</v>
      </c>
      <c r="M362" s="631">
        <v>0</v>
      </c>
      <c r="N362" t="s">
        <v>294</v>
      </c>
    </row>
    <row r="363" spans="1:14" x14ac:dyDescent="0.25">
      <c r="A363" s="587"/>
      <c r="B363" s="588"/>
      <c r="C363" s="588"/>
      <c r="D363" s="589" t="s">
        <v>346</v>
      </c>
      <c r="E363" s="714">
        <v>717</v>
      </c>
      <c r="F363" s="561" t="s">
        <v>343</v>
      </c>
      <c r="G363" s="715">
        <v>0</v>
      </c>
      <c r="H363" s="715">
        <v>0</v>
      </c>
      <c r="I363" s="716">
        <v>0</v>
      </c>
      <c r="J363" s="716">
        <v>0</v>
      </c>
      <c r="K363" s="716">
        <v>7500</v>
      </c>
      <c r="L363" s="716">
        <v>0</v>
      </c>
      <c r="M363" s="631">
        <v>0</v>
      </c>
    </row>
    <row r="364" spans="1:14" x14ac:dyDescent="0.25">
      <c r="A364" s="587"/>
      <c r="B364" s="588"/>
      <c r="C364" s="588"/>
      <c r="D364" s="575" t="s">
        <v>346</v>
      </c>
      <c r="E364" s="717">
        <v>718</v>
      </c>
      <c r="F364" s="631" t="s">
        <v>386</v>
      </c>
      <c r="G364" s="713">
        <v>0</v>
      </c>
      <c r="H364" s="713">
        <v>0</v>
      </c>
      <c r="I364" s="631">
        <v>0</v>
      </c>
      <c r="J364" s="631">
        <v>0</v>
      </c>
      <c r="K364" s="631">
        <v>0</v>
      </c>
      <c r="L364" s="631">
        <v>0</v>
      </c>
      <c r="M364" s="631">
        <v>0</v>
      </c>
    </row>
    <row r="365" spans="1:14" ht="15.75" thickBot="1" x14ac:dyDescent="0.3">
      <c r="A365" s="629"/>
      <c r="B365" s="630"/>
      <c r="C365" s="630"/>
      <c r="D365" s="575" t="s">
        <v>346</v>
      </c>
      <c r="E365" s="496">
        <v>718</v>
      </c>
      <c r="F365" s="130" t="s">
        <v>387</v>
      </c>
      <c r="G365" s="718">
        <v>0</v>
      </c>
      <c r="H365" s="718">
        <v>0</v>
      </c>
      <c r="I365" s="631">
        <v>0</v>
      </c>
      <c r="J365" s="631">
        <v>0</v>
      </c>
      <c r="K365" s="631">
        <v>0</v>
      </c>
      <c r="L365" s="631">
        <v>0</v>
      </c>
      <c r="M365" s="631">
        <v>0</v>
      </c>
    </row>
    <row r="366" spans="1:14" x14ac:dyDescent="0.25">
      <c r="A366" s="492"/>
      <c r="B366" s="7"/>
      <c r="C366" s="7"/>
      <c r="D366" s="7"/>
      <c r="E366" s="7"/>
      <c r="F366" s="7"/>
      <c r="L366" s="7"/>
      <c r="M366" s="7"/>
    </row>
    <row r="367" spans="1:14" x14ac:dyDescent="0.25">
      <c r="A367" s="925" t="s">
        <v>217</v>
      </c>
      <c r="B367" s="926"/>
      <c r="C367" s="926"/>
      <c r="D367" s="926"/>
      <c r="E367" s="926"/>
      <c r="F367" s="927"/>
      <c r="G367" s="515">
        <f>G4+G354</f>
        <v>588321</v>
      </c>
      <c r="H367" s="515">
        <f>H4+H354</f>
        <v>653358</v>
      </c>
      <c r="I367" s="493">
        <f>I354+I4</f>
        <v>672966</v>
      </c>
      <c r="J367" s="493">
        <f>J354+J4</f>
        <v>701844.20700000005</v>
      </c>
      <c r="K367" s="493">
        <f>K354+K4</f>
        <v>747504.14199999999</v>
      </c>
      <c r="L367" s="493">
        <f>L354+L4</f>
        <v>770503.60350000008</v>
      </c>
      <c r="M367" s="493">
        <f>M354+M4</f>
        <v>797895.16250000009</v>
      </c>
    </row>
    <row r="368" spans="1:14" x14ac:dyDescent="0.25">
      <c r="H368" s="6"/>
      <c r="I368" s="6"/>
    </row>
    <row r="369" spans="1:18" x14ac:dyDescent="0.25">
      <c r="B369" s="4"/>
      <c r="F369" s="719" t="s">
        <v>442</v>
      </c>
      <c r="H369" s="6"/>
      <c r="I369" s="6"/>
    </row>
    <row r="370" spans="1:18" ht="27.75" customHeight="1" x14ac:dyDescent="0.25">
      <c r="E370" s="298"/>
      <c r="F370" s="298"/>
      <c r="G370" s="832" t="s">
        <v>443</v>
      </c>
      <c r="H370" s="494" t="s">
        <v>348</v>
      </c>
      <c r="I370" s="833" t="s">
        <v>440</v>
      </c>
      <c r="J370" s="298" t="s">
        <v>217</v>
      </c>
    </row>
    <row r="371" spans="1:18" x14ac:dyDescent="0.25">
      <c r="F371" s="179" t="s">
        <v>289</v>
      </c>
      <c r="G371" s="283">
        <v>90</v>
      </c>
      <c r="H371" s="720">
        <f>O40</f>
        <v>143640.76150000002</v>
      </c>
      <c r="I371" s="834">
        <v>7440</v>
      </c>
      <c r="J371" s="721">
        <f>SUM(H371:I371)</f>
        <v>151080.76150000002</v>
      </c>
      <c r="K371" s="722">
        <f>H371/G371</f>
        <v>1596.0084611111113</v>
      </c>
      <c r="L371" s="723" t="s">
        <v>388</v>
      </c>
      <c r="N371" s="147"/>
    </row>
    <row r="372" spans="1:18" x14ac:dyDescent="0.25">
      <c r="E372" s="298"/>
      <c r="F372" s="283" t="s">
        <v>317</v>
      </c>
      <c r="G372" s="283">
        <v>80</v>
      </c>
      <c r="H372" s="720">
        <f>O93</f>
        <v>45360.332500000004</v>
      </c>
      <c r="I372" s="834">
        <v>3900</v>
      </c>
      <c r="J372" s="721">
        <f>SUM(H372:I372)</f>
        <v>49260.332500000004</v>
      </c>
      <c r="K372" s="722">
        <f>H372/G372</f>
        <v>567.00415625000005</v>
      </c>
      <c r="L372" s="723" t="s">
        <v>388</v>
      </c>
      <c r="N372" s="147"/>
    </row>
    <row r="373" spans="1:18" x14ac:dyDescent="0.25">
      <c r="E373" s="298"/>
      <c r="F373" s="283" t="s">
        <v>319</v>
      </c>
      <c r="G373" s="283">
        <v>217</v>
      </c>
      <c r="H373" s="720">
        <f>O172</f>
        <v>61627.115999999995</v>
      </c>
      <c r="I373" s="834">
        <v>9600</v>
      </c>
      <c r="J373" s="721">
        <f>SUM(H373:I373)</f>
        <v>71227.115999999995</v>
      </c>
      <c r="K373" s="722">
        <f>H373/G373</f>
        <v>283.99592626728111</v>
      </c>
      <c r="L373" s="723" t="s">
        <v>388</v>
      </c>
      <c r="N373" s="147"/>
    </row>
    <row r="374" spans="1:18" x14ac:dyDescent="0.25">
      <c r="E374" s="298"/>
      <c r="F374" s="477" t="s">
        <v>217</v>
      </c>
      <c r="G374" s="835"/>
      <c r="H374" s="724">
        <f>SUM(H371:H373)</f>
        <v>250628.21000000002</v>
      </c>
      <c r="I374" s="836">
        <f>SUM(I371:I373)</f>
        <v>20940</v>
      </c>
      <c r="J374" s="721">
        <f>H374+I374</f>
        <v>271568.21000000002</v>
      </c>
      <c r="K374" s="298"/>
      <c r="L374" s="298"/>
      <c r="R374" s="147"/>
    </row>
    <row r="375" spans="1:18" x14ac:dyDescent="0.25">
      <c r="E375" s="298"/>
      <c r="F375" s="298"/>
      <c r="G375" s="298"/>
      <c r="H375" s="332"/>
      <c r="I375" s="332"/>
      <c r="J375" s="298"/>
      <c r="K375" s="298"/>
      <c r="L375" s="298"/>
      <c r="M375" s="298"/>
    </row>
    <row r="376" spans="1:18" x14ac:dyDescent="0.25">
      <c r="A376" t="s">
        <v>444</v>
      </c>
      <c r="H376" s="6"/>
      <c r="I376" s="6"/>
      <c r="L376" s="837"/>
    </row>
    <row r="377" spans="1:18" x14ac:dyDescent="0.25">
      <c r="A377" t="s">
        <v>445</v>
      </c>
      <c r="H377" s="6"/>
      <c r="I377" s="6"/>
      <c r="L377" s="837"/>
    </row>
    <row r="378" spans="1:18" x14ac:dyDescent="0.25">
      <c r="A378" t="s">
        <v>446</v>
      </c>
      <c r="H378" s="6"/>
      <c r="I378" s="6"/>
      <c r="L378" s="837"/>
    </row>
    <row r="379" spans="1:18" x14ac:dyDescent="0.25">
      <c r="A379" t="s">
        <v>447</v>
      </c>
      <c r="H379" s="6"/>
      <c r="I379" s="6"/>
      <c r="L379" s="837"/>
    </row>
    <row r="380" spans="1:18" x14ac:dyDescent="0.25">
      <c r="A380" t="s">
        <v>448</v>
      </c>
      <c r="H380" s="6"/>
      <c r="I380" s="6"/>
      <c r="L380" s="837"/>
    </row>
    <row r="381" spans="1:18" x14ac:dyDescent="0.25">
      <c r="F381" t="s">
        <v>294</v>
      </c>
      <c r="H381" s="6" t="s">
        <v>294</v>
      </c>
      <c r="I381" s="6"/>
      <c r="L381" s="837"/>
    </row>
    <row r="382" spans="1:18" x14ac:dyDescent="0.25">
      <c r="H382" s="6"/>
      <c r="I382" s="6"/>
    </row>
    <row r="383" spans="1:18" x14ac:dyDescent="0.25">
      <c r="H383" s="6"/>
      <c r="I383" s="6"/>
    </row>
    <row r="384" spans="1:18" x14ac:dyDescent="0.25">
      <c r="H384" s="6"/>
      <c r="I384" s="6"/>
    </row>
    <row r="385" spans="1:11" x14ac:dyDescent="0.25">
      <c r="A385" s="759"/>
      <c r="B385" s="759"/>
      <c r="C385" s="759"/>
      <c r="D385" s="759"/>
      <c r="E385" s="759"/>
      <c r="F385" s="759"/>
      <c r="G385" s="759"/>
      <c r="H385" s="840"/>
      <c r="I385" s="840"/>
      <c r="J385" s="759"/>
      <c r="K385" s="759"/>
    </row>
    <row r="386" spans="1:11" x14ac:dyDescent="0.25">
      <c r="A386" s="759"/>
      <c r="B386" s="759"/>
      <c r="C386" s="759"/>
      <c r="D386" s="759"/>
      <c r="E386" s="759"/>
      <c r="F386" s="759"/>
      <c r="G386" s="759"/>
      <c r="H386" s="840"/>
      <c r="I386" s="840"/>
      <c r="J386" s="759"/>
      <c r="K386" s="759"/>
    </row>
    <row r="387" spans="1:11" x14ac:dyDescent="0.25">
      <c r="A387" s="759"/>
      <c r="B387" s="759"/>
      <c r="C387" s="759"/>
      <c r="D387" s="759"/>
      <c r="E387" s="759"/>
      <c r="F387" s="759"/>
      <c r="G387" s="759"/>
      <c r="H387" s="840"/>
      <c r="I387" s="840"/>
      <c r="J387" s="759"/>
      <c r="K387" s="759"/>
    </row>
    <row r="388" spans="1:11" x14ac:dyDescent="0.25">
      <c r="A388" s="759"/>
      <c r="B388" s="759"/>
      <c r="C388" s="759"/>
      <c r="D388" s="759"/>
      <c r="E388" s="759"/>
      <c r="F388" s="759"/>
      <c r="G388" s="759"/>
      <c r="H388" s="840"/>
      <c r="I388" s="840"/>
      <c r="J388" s="759"/>
      <c r="K388" s="759"/>
    </row>
    <row r="389" spans="1:11" x14ac:dyDescent="0.25">
      <c r="A389" s="759"/>
      <c r="B389" s="759"/>
      <c r="C389" s="759"/>
      <c r="D389" s="759"/>
      <c r="E389" s="759"/>
      <c r="F389" s="759"/>
      <c r="G389" s="759"/>
      <c r="H389" s="840"/>
      <c r="I389" s="840"/>
      <c r="J389" s="759"/>
      <c r="K389" s="759"/>
    </row>
    <row r="390" spans="1:11" x14ac:dyDescent="0.25">
      <c r="A390" s="759"/>
      <c r="B390" s="759"/>
      <c r="C390" s="759"/>
      <c r="D390" s="759"/>
      <c r="E390" s="759"/>
      <c r="F390" s="759"/>
      <c r="G390" s="759"/>
      <c r="H390" s="840"/>
      <c r="I390" s="840"/>
      <c r="J390" s="759"/>
      <c r="K390" s="759"/>
    </row>
    <row r="391" spans="1:11" x14ac:dyDescent="0.25">
      <c r="H391" s="6"/>
      <c r="I391" s="6"/>
    </row>
    <row r="392" spans="1:11" x14ac:dyDescent="0.25">
      <c r="H392" s="6"/>
      <c r="I392" s="6"/>
    </row>
    <row r="393" spans="1:11" x14ac:dyDescent="0.25">
      <c r="H393" s="6"/>
      <c r="I393" s="6"/>
    </row>
    <row r="394" spans="1:11" x14ac:dyDescent="0.25">
      <c r="H394" s="6"/>
      <c r="I394" s="6"/>
    </row>
    <row r="395" spans="1:11" x14ac:dyDescent="0.25">
      <c r="H395" s="6"/>
      <c r="I395" s="6"/>
    </row>
    <row r="396" spans="1:11" x14ac:dyDescent="0.25">
      <c r="H396" s="6"/>
      <c r="I396" s="6"/>
    </row>
    <row r="397" spans="1:11" x14ac:dyDescent="0.25">
      <c r="H397" s="6"/>
      <c r="I397" s="6"/>
    </row>
    <row r="398" spans="1:11" x14ac:dyDescent="0.25">
      <c r="H398" s="6"/>
      <c r="I398" s="6"/>
    </row>
    <row r="399" spans="1:11" x14ac:dyDescent="0.25">
      <c r="H399" s="6"/>
      <c r="I399" s="6"/>
    </row>
    <row r="400" spans="1:11" x14ac:dyDescent="0.25">
      <c r="H400" s="6"/>
      <c r="I400" s="6"/>
    </row>
    <row r="401" spans="8:9" x14ac:dyDescent="0.25">
      <c r="H401" s="6"/>
      <c r="I401" s="6"/>
    </row>
    <row r="402" spans="8:9" x14ac:dyDescent="0.25">
      <c r="H402" s="6"/>
      <c r="I402" s="6"/>
    </row>
    <row r="403" spans="8:9" x14ac:dyDescent="0.25">
      <c r="H403" s="6"/>
      <c r="I403" s="6"/>
    </row>
    <row r="404" spans="8:9" x14ac:dyDescent="0.25">
      <c r="H404" s="6"/>
      <c r="I404" s="6"/>
    </row>
    <row r="405" spans="8:9" x14ac:dyDescent="0.25">
      <c r="H405" s="6"/>
      <c r="I405" s="6"/>
    </row>
    <row r="406" spans="8:9" x14ac:dyDescent="0.25">
      <c r="H406" s="6"/>
      <c r="I406" s="6"/>
    </row>
    <row r="407" spans="8:9" x14ac:dyDescent="0.25">
      <c r="H407" s="6"/>
      <c r="I407" s="6"/>
    </row>
    <row r="408" spans="8:9" x14ac:dyDescent="0.25">
      <c r="H408" s="6"/>
      <c r="I408" s="6"/>
    </row>
    <row r="409" spans="8:9" x14ac:dyDescent="0.25">
      <c r="H409" s="6"/>
      <c r="I409" s="6"/>
    </row>
    <row r="410" spans="8:9" x14ac:dyDescent="0.25">
      <c r="H410" s="6"/>
      <c r="I410" s="6"/>
    </row>
    <row r="411" spans="8:9" x14ac:dyDescent="0.25">
      <c r="H411" s="6"/>
      <c r="I411" s="6"/>
    </row>
    <row r="412" spans="8:9" x14ac:dyDescent="0.25">
      <c r="H412" s="6"/>
      <c r="I412" s="6"/>
    </row>
    <row r="413" spans="8:9" x14ac:dyDescent="0.25">
      <c r="H413" s="6"/>
      <c r="I413" s="6"/>
    </row>
    <row r="414" spans="8:9" x14ac:dyDescent="0.25">
      <c r="H414" s="6"/>
      <c r="I414" s="6"/>
    </row>
    <row r="415" spans="8:9" x14ac:dyDescent="0.25">
      <c r="H415" s="6"/>
      <c r="I415" s="6"/>
    </row>
    <row r="416" spans="8:9" x14ac:dyDescent="0.25">
      <c r="H416" s="6"/>
      <c r="I416" s="6"/>
    </row>
    <row r="417" spans="8:9" x14ac:dyDescent="0.25">
      <c r="H417" s="6"/>
      <c r="I417" s="6"/>
    </row>
    <row r="418" spans="8:9" x14ac:dyDescent="0.25">
      <c r="H418" s="6"/>
      <c r="I418" s="6"/>
    </row>
    <row r="419" spans="8:9" x14ac:dyDescent="0.25">
      <c r="H419" s="6"/>
      <c r="I419" s="6"/>
    </row>
    <row r="420" spans="8:9" x14ac:dyDescent="0.25">
      <c r="H420" s="6"/>
      <c r="I420" s="6"/>
    </row>
    <row r="421" spans="8:9" x14ac:dyDescent="0.25">
      <c r="H421" s="6"/>
      <c r="I421" s="6"/>
    </row>
    <row r="422" spans="8:9" x14ac:dyDescent="0.25">
      <c r="H422" s="6"/>
      <c r="I422" s="6"/>
    </row>
    <row r="423" spans="8:9" x14ac:dyDescent="0.25">
      <c r="H423" s="6"/>
      <c r="I423" s="6"/>
    </row>
    <row r="424" spans="8:9" x14ac:dyDescent="0.25">
      <c r="H424" s="6"/>
      <c r="I424" s="6"/>
    </row>
    <row r="425" spans="8:9" x14ac:dyDescent="0.25">
      <c r="H425" s="6"/>
      <c r="I425" s="6"/>
    </row>
    <row r="426" spans="8:9" x14ac:dyDescent="0.25">
      <c r="H426" s="6"/>
      <c r="I426" s="6"/>
    </row>
    <row r="427" spans="8:9" x14ac:dyDescent="0.25">
      <c r="H427" s="6"/>
      <c r="I427" s="6"/>
    </row>
    <row r="428" spans="8:9" x14ac:dyDescent="0.25">
      <c r="H428" s="6"/>
      <c r="I428" s="6"/>
    </row>
    <row r="429" spans="8:9" x14ac:dyDescent="0.25">
      <c r="H429" s="6"/>
      <c r="I429" s="6"/>
    </row>
    <row r="430" spans="8:9" x14ac:dyDescent="0.25">
      <c r="H430" s="6"/>
      <c r="I430" s="6"/>
    </row>
    <row r="431" spans="8:9" x14ac:dyDescent="0.25">
      <c r="H431" s="6"/>
      <c r="I431" s="6"/>
    </row>
    <row r="432" spans="8:9" x14ac:dyDescent="0.25">
      <c r="H432" s="6"/>
      <c r="I432" s="6"/>
    </row>
    <row r="433" spans="8:9" x14ac:dyDescent="0.25">
      <c r="H433" s="6"/>
      <c r="I433" s="6"/>
    </row>
    <row r="434" spans="8:9" x14ac:dyDescent="0.25">
      <c r="H434" s="6"/>
      <c r="I434" s="6"/>
    </row>
    <row r="435" spans="8:9" x14ac:dyDescent="0.25">
      <c r="H435" s="6"/>
      <c r="I435" s="6"/>
    </row>
    <row r="436" spans="8:9" x14ac:dyDescent="0.25">
      <c r="H436" s="6"/>
      <c r="I436" s="6"/>
    </row>
    <row r="437" spans="8:9" x14ac:dyDescent="0.25">
      <c r="H437" s="6"/>
      <c r="I437" s="6"/>
    </row>
    <row r="438" spans="8:9" x14ac:dyDescent="0.25">
      <c r="H438" s="6"/>
      <c r="I438" s="6"/>
    </row>
    <row r="439" spans="8:9" x14ac:dyDescent="0.25">
      <c r="H439" s="6"/>
      <c r="I439" s="6"/>
    </row>
    <row r="440" spans="8:9" x14ac:dyDescent="0.25">
      <c r="H440" s="6"/>
      <c r="I440" s="6"/>
    </row>
    <row r="441" spans="8:9" x14ac:dyDescent="0.25">
      <c r="H441" s="6"/>
      <c r="I441" s="6"/>
    </row>
    <row r="442" spans="8:9" x14ac:dyDescent="0.25">
      <c r="H442" s="6"/>
      <c r="I442" s="6"/>
    </row>
    <row r="443" spans="8:9" x14ac:dyDescent="0.25">
      <c r="H443" s="6"/>
      <c r="I443" s="6"/>
    </row>
    <row r="444" spans="8:9" x14ac:dyDescent="0.25">
      <c r="H444" s="6"/>
      <c r="I444" s="6"/>
    </row>
    <row r="445" spans="8:9" x14ac:dyDescent="0.25">
      <c r="H445" s="6"/>
      <c r="I445" s="6"/>
    </row>
    <row r="446" spans="8:9" x14ac:dyDescent="0.25">
      <c r="H446" s="6"/>
      <c r="I446" s="6"/>
    </row>
    <row r="447" spans="8:9" x14ac:dyDescent="0.25">
      <c r="H447" s="6"/>
      <c r="I447" s="6"/>
    </row>
    <row r="448" spans="8:9" x14ac:dyDescent="0.25">
      <c r="H448" s="6"/>
      <c r="I448" s="6"/>
    </row>
    <row r="449" spans="8:9" x14ac:dyDescent="0.25">
      <c r="H449" s="6"/>
      <c r="I449" s="6"/>
    </row>
    <row r="450" spans="8:9" x14ac:dyDescent="0.25">
      <c r="H450" s="6"/>
      <c r="I450" s="6"/>
    </row>
    <row r="451" spans="8:9" x14ac:dyDescent="0.25">
      <c r="H451" s="6"/>
      <c r="I451" s="6"/>
    </row>
    <row r="452" spans="8:9" x14ac:dyDescent="0.25">
      <c r="H452" s="6"/>
      <c r="I452" s="6"/>
    </row>
    <row r="453" spans="8:9" x14ac:dyDescent="0.25">
      <c r="H453" s="6"/>
      <c r="I453" s="6"/>
    </row>
    <row r="454" spans="8:9" x14ac:dyDescent="0.25">
      <c r="H454" s="6"/>
      <c r="I454" s="6"/>
    </row>
    <row r="455" spans="8:9" x14ac:dyDescent="0.25">
      <c r="H455" s="6"/>
      <c r="I455" s="6"/>
    </row>
    <row r="456" spans="8:9" x14ac:dyDescent="0.25">
      <c r="H456" s="6"/>
      <c r="I456" s="6"/>
    </row>
    <row r="457" spans="8:9" x14ac:dyDescent="0.25">
      <c r="H457" s="6"/>
      <c r="I457" s="6"/>
    </row>
    <row r="458" spans="8:9" x14ac:dyDescent="0.25">
      <c r="H458" s="6"/>
      <c r="I458" s="6"/>
    </row>
    <row r="459" spans="8:9" x14ac:dyDescent="0.25">
      <c r="H459" s="6"/>
      <c r="I459" s="6"/>
    </row>
    <row r="460" spans="8:9" x14ac:dyDescent="0.25">
      <c r="H460" s="6"/>
      <c r="I460" s="6"/>
    </row>
    <row r="461" spans="8:9" x14ac:dyDescent="0.25">
      <c r="H461" s="6"/>
      <c r="I461" s="6"/>
    </row>
    <row r="462" spans="8:9" x14ac:dyDescent="0.25">
      <c r="H462" s="6"/>
      <c r="I462" s="6"/>
    </row>
    <row r="463" spans="8:9" x14ac:dyDescent="0.25">
      <c r="H463" s="6"/>
      <c r="I463" s="6"/>
    </row>
    <row r="464" spans="8:9" x14ac:dyDescent="0.25">
      <c r="H464" s="6"/>
      <c r="I464" s="6"/>
    </row>
    <row r="465" spans="8:9" x14ac:dyDescent="0.25">
      <c r="H465" s="6"/>
      <c r="I465" s="6"/>
    </row>
    <row r="466" spans="8:9" x14ac:dyDescent="0.25">
      <c r="H466" s="6"/>
      <c r="I466" s="6"/>
    </row>
    <row r="467" spans="8:9" x14ac:dyDescent="0.25">
      <c r="H467" s="6"/>
      <c r="I467" s="6"/>
    </row>
    <row r="468" spans="8:9" x14ac:dyDescent="0.25">
      <c r="H468" s="6"/>
      <c r="I468" s="6"/>
    </row>
  </sheetData>
  <mergeCells count="12">
    <mergeCell ref="A367:F367"/>
    <mergeCell ref="E346:F346"/>
    <mergeCell ref="E349:F349"/>
    <mergeCell ref="E351:F351"/>
    <mergeCell ref="A354:F354"/>
    <mergeCell ref="E355:F355"/>
    <mergeCell ref="E340:F340"/>
    <mergeCell ref="A2:F2"/>
    <mergeCell ref="A3:F3"/>
    <mergeCell ref="E6:F6"/>
    <mergeCell ref="E333:F333"/>
    <mergeCell ref="E337:F337"/>
  </mergeCells>
  <pageMargins left="0.31496062992125984" right="0.31496062992125984" top="0.74803149606299213" bottom="0.15748031496062992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7"/>
  <sheetViews>
    <sheetView workbookViewId="0">
      <selection activeCell="O7" sqref="O7"/>
    </sheetView>
  </sheetViews>
  <sheetFormatPr defaultRowHeight="15" x14ac:dyDescent="0.25"/>
  <cols>
    <col min="1" max="1" width="0.5703125" customWidth="1"/>
    <col min="2" max="2" width="4.7109375" customWidth="1"/>
    <col min="3" max="3" width="5.5703125" customWidth="1"/>
    <col min="4" max="4" width="6.85546875" customWidth="1"/>
    <col min="5" max="5" width="8.5703125" customWidth="1"/>
    <col min="6" max="6" width="8" customWidth="1"/>
    <col min="7" max="7" width="24.140625" customWidth="1"/>
    <col min="8" max="8" width="9.7109375" style="6" bestFit="1" customWidth="1"/>
    <col min="9" max="9" width="12.28515625" style="6" bestFit="1" customWidth="1"/>
    <col min="10" max="10" width="10.7109375" bestFit="1" customWidth="1"/>
    <col min="11" max="11" width="10.85546875" bestFit="1" customWidth="1"/>
    <col min="12" max="12" width="11.28515625" customWidth="1"/>
    <col min="13" max="14" width="11.140625" customWidth="1"/>
    <col min="255" max="255" width="0.5703125" customWidth="1"/>
    <col min="256" max="256" width="4.7109375" customWidth="1"/>
    <col min="257" max="257" width="5.5703125" customWidth="1"/>
    <col min="258" max="258" width="6.85546875" customWidth="1"/>
    <col min="259" max="259" width="8.5703125" customWidth="1"/>
    <col min="260" max="260" width="8" customWidth="1"/>
    <col min="261" max="261" width="18" customWidth="1"/>
    <col min="262" max="262" width="9.85546875" customWidth="1"/>
    <col min="263" max="263" width="0" hidden="1" customWidth="1"/>
    <col min="264" max="264" width="9.85546875" customWidth="1"/>
    <col min="265" max="265" width="9.7109375" bestFit="1" customWidth="1"/>
    <col min="266" max="266" width="10.140625" customWidth="1"/>
    <col min="267" max="267" width="9.7109375" bestFit="1" customWidth="1"/>
    <col min="511" max="511" width="0.5703125" customWidth="1"/>
    <col min="512" max="512" width="4.7109375" customWidth="1"/>
    <col min="513" max="513" width="5.5703125" customWidth="1"/>
    <col min="514" max="514" width="6.85546875" customWidth="1"/>
    <col min="515" max="515" width="8.5703125" customWidth="1"/>
    <col min="516" max="516" width="8" customWidth="1"/>
    <col min="517" max="517" width="18" customWidth="1"/>
    <col min="518" max="518" width="9.85546875" customWidth="1"/>
    <col min="519" max="519" width="0" hidden="1" customWidth="1"/>
    <col min="520" max="520" width="9.85546875" customWidth="1"/>
    <col min="521" max="521" width="9.7109375" bestFit="1" customWidth="1"/>
    <col min="522" max="522" width="10.140625" customWidth="1"/>
    <col min="523" max="523" width="9.7109375" bestFit="1" customWidth="1"/>
    <col min="767" max="767" width="0.5703125" customWidth="1"/>
    <col min="768" max="768" width="4.7109375" customWidth="1"/>
    <col min="769" max="769" width="5.5703125" customWidth="1"/>
    <col min="770" max="770" width="6.85546875" customWidth="1"/>
    <col min="771" max="771" width="8.5703125" customWidth="1"/>
    <col min="772" max="772" width="8" customWidth="1"/>
    <col min="773" max="773" width="18" customWidth="1"/>
    <col min="774" max="774" width="9.85546875" customWidth="1"/>
    <col min="775" max="775" width="0" hidden="1" customWidth="1"/>
    <col min="776" max="776" width="9.85546875" customWidth="1"/>
    <col min="777" max="777" width="9.7109375" bestFit="1" customWidth="1"/>
    <col min="778" max="778" width="10.140625" customWidth="1"/>
    <col min="779" max="779" width="9.7109375" bestFit="1" customWidth="1"/>
    <col min="1023" max="1023" width="0.5703125" customWidth="1"/>
    <col min="1024" max="1024" width="4.7109375" customWidth="1"/>
    <col min="1025" max="1025" width="5.5703125" customWidth="1"/>
    <col min="1026" max="1026" width="6.85546875" customWidth="1"/>
    <col min="1027" max="1027" width="8.5703125" customWidth="1"/>
    <col min="1028" max="1028" width="8" customWidth="1"/>
    <col min="1029" max="1029" width="18" customWidth="1"/>
    <col min="1030" max="1030" width="9.85546875" customWidth="1"/>
    <col min="1031" max="1031" width="0" hidden="1" customWidth="1"/>
    <col min="1032" max="1032" width="9.85546875" customWidth="1"/>
    <col min="1033" max="1033" width="9.7109375" bestFit="1" customWidth="1"/>
    <col min="1034" max="1034" width="10.140625" customWidth="1"/>
    <col min="1035" max="1035" width="9.7109375" bestFit="1" customWidth="1"/>
    <col min="1279" max="1279" width="0.5703125" customWidth="1"/>
    <col min="1280" max="1280" width="4.7109375" customWidth="1"/>
    <col min="1281" max="1281" width="5.5703125" customWidth="1"/>
    <col min="1282" max="1282" width="6.85546875" customWidth="1"/>
    <col min="1283" max="1283" width="8.5703125" customWidth="1"/>
    <col min="1284" max="1284" width="8" customWidth="1"/>
    <col min="1285" max="1285" width="18" customWidth="1"/>
    <col min="1286" max="1286" width="9.85546875" customWidth="1"/>
    <col min="1287" max="1287" width="0" hidden="1" customWidth="1"/>
    <col min="1288" max="1288" width="9.85546875" customWidth="1"/>
    <col min="1289" max="1289" width="9.7109375" bestFit="1" customWidth="1"/>
    <col min="1290" max="1290" width="10.140625" customWidth="1"/>
    <col min="1291" max="1291" width="9.7109375" bestFit="1" customWidth="1"/>
    <col min="1535" max="1535" width="0.5703125" customWidth="1"/>
    <col min="1536" max="1536" width="4.7109375" customWidth="1"/>
    <col min="1537" max="1537" width="5.5703125" customWidth="1"/>
    <col min="1538" max="1538" width="6.85546875" customWidth="1"/>
    <col min="1539" max="1539" width="8.5703125" customWidth="1"/>
    <col min="1540" max="1540" width="8" customWidth="1"/>
    <col min="1541" max="1541" width="18" customWidth="1"/>
    <col min="1542" max="1542" width="9.85546875" customWidth="1"/>
    <col min="1543" max="1543" width="0" hidden="1" customWidth="1"/>
    <col min="1544" max="1544" width="9.85546875" customWidth="1"/>
    <col min="1545" max="1545" width="9.7109375" bestFit="1" customWidth="1"/>
    <col min="1546" max="1546" width="10.140625" customWidth="1"/>
    <col min="1547" max="1547" width="9.7109375" bestFit="1" customWidth="1"/>
    <col min="1791" max="1791" width="0.5703125" customWidth="1"/>
    <col min="1792" max="1792" width="4.7109375" customWidth="1"/>
    <col min="1793" max="1793" width="5.5703125" customWidth="1"/>
    <col min="1794" max="1794" width="6.85546875" customWidth="1"/>
    <col min="1795" max="1795" width="8.5703125" customWidth="1"/>
    <col min="1796" max="1796" width="8" customWidth="1"/>
    <col min="1797" max="1797" width="18" customWidth="1"/>
    <col min="1798" max="1798" width="9.85546875" customWidth="1"/>
    <col min="1799" max="1799" width="0" hidden="1" customWidth="1"/>
    <col min="1800" max="1800" width="9.85546875" customWidth="1"/>
    <col min="1801" max="1801" width="9.7109375" bestFit="1" customWidth="1"/>
    <col min="1802" max="1802" width="10.140625" customWidth="1"/>
    <col min="1803" max="1803" width="9.7109375" bestFit="1" customWidth="1"/>
    <col min="2047" max="2047" width="0.5703125" customWidth="1"/>
    <col min="2048" max="2048" width="4.7109375" customWidth="1"/>
    <col min="2049" max="2049" width="5.5703125" customWidth="1"/>
    <col min="2050" max="2050" width="6.85546875" customWidth="1"/>
    <col min="2051" max="2051" width="8.5703125" customWidth="1"/>
    <col min="2052" max="2052" width="8" customWidth="1"/>
    <col min="2053" max="2053" width="18" customWidth="1"/>
    <col min="2054" max="2054" width="9.85546875" customWidth="1"/>
    <col min="2055" max="2055" width="0" hidden="1" customWidth="1"/>
    <col min="2056" max="2056" width="9.85546875" customWidth="1"/>
    <col min="2057" max="2057" width="9.7109375" bestFit="1" customWidth="1"/>
    <col min="2058" max="2058" width="10.140625" customWidth="1"/>
    <col min="2059" max="2059" width="9.7109375" bestFit="1" customWidth="1"/>
    <col min="2303" max="2303" width="0.5703125" customWidth="1"/>
    <col min="2304" max="2304" width="4.7109375" customWidth="1"/>
    <col min="2305" max="2305" width="5.5703125" customWidth="1"/>
    <col min="2306" max="2306" width="6.85546875" customWidth="1"/>
    <col min="2307" max="2307" width="8.5703125" customWidth="1"/>
    <col min="2308" max="2308" width="8" customWidth="1"/>
    <col min="2309" max="2309" width="18" customWidth="1"/>
    <col min="2310" max="2310" width="9.85546875" customWidth="1"/>
    <col min="2311" max="2311" width="0" hidden="1" customWidth="1"/>
    <col min="2312" max="2312" width="9.85546875" customWidth="1"/>
    <col min="2313" max="2313" width="9.7109375" bestFit="1" customWidth="1"/>
    <col min="2314" max="2314" width="10.140625" customWidth="1"/>
    <col min="2315" max="2315" width="9.7109375" bestFit="1" customWidth="1"/>
    <col min="2559" max="2559" width="0.5703125" customWidth="1"/>
    <col min="2560" max="2560" width="4.7109375" customWidth="1"/>
    <col min="2561" max="2561" width="5.5703125" customWidth="1"/>
    <col min="2562" max="2562" width="6.85546875" customWidth="1"/>
    <col min="2563" max="2563" width="8.5703125" customWidth="1"/>
    <col min="2564" max="2564" width="8" customWidth="1"/>
    <col min="2565" max="2565" width="18" customWidth="1"/>
    <col min="2566" max="2566" width="9.85546875" customWidth="1"/>
    <col min="2567" max="2567" width="0" hidden="1" customWidth="1"/>
    <col min="2568" max="2568" width="9.85546875" customWidth="1"/>
    <col min="2569" max="2569" width="9.7109375" bestFit="1" customWidth="1"/>
    <col min="2570" max="2570" width="10.140625" customWidth="1"/>
    <col min="2571" max="2571" width="9.7109375" bestFit="1" customWidth="1"/>
    <col min="2815" max="2815" width="0.5703125" customWidth="1"/>
    <col min="2816" max="2816" width="4.7109375" customWidth="1"/>
    <col min="2817" max="2817" width="5.5703125" customWidth="1"/>
    <col min="2818" max="2818" width="6.85546875" customWidth="1"/>
    <col min="2819" max="2819" width="8.5703125" customWidth="1"/>
    <col min="2820" max="2820" width="8" customWidth="1"/>
    <col min="2821" max="2821" width="18" customWidth="1"/>
    <col min="2822" max="2822" width="9.85546875" customWidth="1"/>
    <col min="2823" max="2823" width="0" hidden="1" customWidth="1"/>
    <col min="2824" max="2824" width="9.85546875" customWidth="1"/>
    <col min="2825" max="2825" width="9.7109375" bestFit="1" customWidth="1"/>
    <col min="2826" max="2826" width="10.140625" customWidth="1"/>
    <col min="2827" max="2827" width="9.7109375" bestFit="1" customWidth="1"/>
    <col min="3071" max="3071" width="0.5703125" customWidth="1"/>
    <col min="3072" max="3072" width="4.7109375" customWidth="1"/>
    <col min="3073" max="3073" width="5.5703125" customWidth="1"/>
    <col min="3074" max="3074" width="6.85546875" customWidth="1"/>
    <col min="3075" max="3075" width="8.5703125" customWidth="1"/>
    <col min="3076" max="3076" width="8" customWidth="1"/>
    <col min="3077" max="3077" width="18" customWidth="1"/>
    <col min="3078" max="3078" width="9.85546875" customWidth="1"/>
    <col min="3079" max="3079" width="0" hidden="1" customWidth="1"/>
    <col min="3080" max="3080" width="9.85546875" customWidth="1"/>
    <col min="3081" max="3081" width="9.7109375" bestFit="1" customWidth="1"/>
    <col min="3082" max="3082" width="10.140625" customWidth="1"/>
    <col min="3083" max="3083" width="9.7109375" bestFit="1" customWidth="1"/>
    <col min="3327" max="3327" width="0.5703125" customWidth="1"/>
    <col min="3328" max="3328" width="4.7109375" customWidth="1"/>
    <col min="3329" max="3329" width="5.5703125" customWidth="1"/>
    <col min="3330" max="3330" width="6.85546875" customWidth="1"/>
    <col min="3331" max="3331" width="8.5703125" customWidth="1"/>
    <col min="3332" max="3332" width="8" customWidth="1"/>
    <col min="3333" max="3333" width="18" customWidth="1"/>
    <col min="3334" max="3334" width="9.85546875" customWidth="1"/>
    <col min="3335" max="3335" width="0" hidden="1" customWidth="1"/>
    <col min="3336" max="3336" width="9.85546875" customWidth="1"/>
    <col min="3337" max="3337" width="9.7109375" bestFit="1" customWidth="1"/>
    <col min="3338" max="3338" width="10.140625" customWidth="1"/>
    <col min="3339" max="3339" width="9.7109375" bestFit="1" customWidth="1"/>
    <col min="3583" max="3583" width="0.5703125" customWidth="1"/>
    <col min="3584" max="3584" width="4.7109375" customWidth="1"/>
    <col min="3585" max="3585" width="5.5703125" customWidth="1"/>
    <col min="3586" max="3586" width="6.85546875" customWidth="1"/>
    <col min="3587" max="3587" width="8.5703125" customWidth="1"/>
    <col min="3588" max="3588" width="8" customWidth="1"/>
    <col min="3589" max="3589" width="18" customWidth="1"/>
    <col min="3590" max="3590" width="9.85546875" customWidth="1"/>
    <col min="3591" max="3591" width="0" hidden="1" customWidth="1"/>
    <col min="3592" max="3592" width="9.85546875" customWidth="1"/>
    <col min="3593" max="3593" width="9.7109375" bestFit="1" customWidth="1"/>
    <col min="3594" max="3594" width="10.140625" customWidth="1"/>
    <col min="3595" max="3595" width="9.7109375" bestFit="1" customWidth="1"/>
    <col min="3839" max="3839" width="0.5703125" customWidth="1"/>
    <col min="3840" max="3840" width="4.7109375" customWidth="1"/>
    <col min="3841" max="3841" width="5.5703125" customWidth="1"/>
    <col min="3842" max="3842" width="6.85546875" customWidth="1"/>
    <col min="3843" max="3843" width="8.5703125" customWidth="1"/>
    <col min="3844" max="3844" width="8" customWidth="1"/>
    <col min="3845" max="3845" width="18" customWidth="1"/>
    <col min="3846" max="3846" width="9.85546875" customWidth="1"/>
    <col min="3847" max="3847" width="0" hidden="1" customWidth="1"/>
    <col min="3848" max="3848" width="9.85546875" customWidth="1"/>
    <col min="3849" max="3849" width="9.7109375" bestFit="1" customWidth="1"/>
    <col min="3850" max="3850" width="10.140625" customWidth="1"/>
    <col min="3851" max="3851" width="9.7109375" bestFit="1" customWidth="1"/>
    <col min="4095" max="4095" width="0.5703125" customWidth="1"/>
    <col min="4096" max="4096" width="4.7109375" customWidth="1"/>
    <col min="4097" max="4097" width="5.5703125" customWidth="1"/>
    <col min="4098" max="4098" width="6.85546875" customWidth="1"/>
    <col min="4099" max="4099" width="8.5703125" customWidth="1"/>
    <col min="4100" max="4100" width="8" customWidth="1"/>
    <col min="4101" max="4101" width="18" customWidth="1"/>
    <col min="4102" max="4102" width="9.85546875" customWidth="1"/>
    <col min="4103" max="4103" width="0" hidden="1" customWidth="1"/>
    <col min="4104" max="4104" width="9.85546875" customWidth="1"/>
    <col min="4105" max="4105" width="9.7109375" bestFit="1" customWidth="1"/>
    <col min="4106" max="4106" width="10.140625" customWidth="1"/>
    <col min="4107" max="4107" width="9.7109375" bestFit="1" customWidth="1"/>
    <col min="4351" max="4351" width="0.5703125" customWidth="1"/>
    <col min="4352" max="4352" width="4.7109375" customWidth="1"/>
    <col min="4353" max="4353" width="5.5703125" customWidth="1"/>
    <col min="4354" max="4354" width="6.85546875" customWidth="1"/>
    <col min="4355" max="4355" width="8.5703125" customWidth="1"/>
    <col min="4356" max="4356" width="8" customWidth="1"/>
    <col min="4357" max="4357" width="18" customWidth="1"/>
    <col min="4358" max="4358" width="9.85546875" customWidth="1"/>
    <col min="4359" max="4359" width="0" hidden="1" customWidth="1"/>
    <col min="4360" max="4360" width="9.85546875" customWidth="1"/>
    <col min="4361" max="4361" width="9.7109375" bestFit="1" customWidth="1"/>
    <col min="4362" max="4362" width="10.140625" customWidth="1"/>
    <col min="4363" max="4363" width="9.7109375" bestFit="1" customWidth="1"/>
    <col min="4607" max="4607" width="0.5703125" customWidth="1"/>
    <col min="4608" max="4608" width="4.7109375" customWidth="1"/>
    <col min="4609" max="4609" width="5.5703125" customWidth="1"/>
    <col min="4610" max="4610" width="6.85546875" customWidth="1"/>
    <col min="4611" max="4611" width="8.5703125" customWidth="1"/>
    <col min="4612" max="4612" width="8" customWidth="1"/>
    <col min="4613" max="4613" width="18" customWidth="1"/>
    <col min="4614" max="4614" width="9.85546875" customWidth="1"/>
    <col min="4615" max="4615" width="0" hidden="1" customWidth="1"/>
    <col min="4616" max="4616" width="9.85546875" customWidth="1"/>
    <col min="4617" max="4617" width="9.7109375" bestFit="1" customWidth="1"/>
    <col min="4618" max="4618" width="10.140625" customWidth="1"/>
    <col min="4619" max="4619" width="9.7109375" bestFit="1" customWidth="1"/>
    <col min="4863" max="4863" width="0.5703125" customWidth="1"/>
    <col min="4864" max="4864" width="4.7109375" customWidth="1"/>
    <col min="4865" max="4865" width="5.5703125" customWidth="1"/>
    <col min="4866" max="4866" width="6.85546875" customWidth="1"/>
    <col min="4867" max="4867" width="8.5703125" customWidth="1"/>
    <col min="4868" max="4868" width="8" customWidth="1"/>
    <col min="4869" max="4869" width="18" customWidth="1"/>
    <col min="4870" max="4870" width="9.85546875" customWidth="1"/>
    <col min="4871" max="4871" width="0" hidden="1" customWidth="1"/>
    <col min="4872" max="4872" width="9.85546875" customWidth="1"/>
    <col min="4873" max="4873" width="9.7109375" bestFit="1" customWidth="1"/>
    <col min="4874" max="4874" width="10.140625" customWidth="1"/>
    <col min="4875" max="4875" width="9.7109375" bestFit="1" customWidth="1"/>
    <col min="5119" max="5119" width="0.5703125" customWidth="1"/>
    <col min="5120" max="5120" width="4.7109375" customWidth="1"/>
    <col min="5121" max="5121" width="5.5703125" customWidth="1"/>
    <col min="5122" max="5122" width="6.85546875" customWidth="1"/>
    <col min="5123" max="5123" width="8.5703125" customWidth="1"/>
    <col min="5124" max="5124" width="8" customWidth="1"/>
    <col min="5125" max="5125" width="18" customWidth="1"/>
    <col min="5126" max="5126" width="9.85546875" customWidth="1"/>
    <col min="5127" max="5127" width="0" hidden="1" customWidth="1"/>
    <col min="5128" max="5128" width="9.85546875" customWidth="1"/>
    <col min="5129" max="5129" width="9.7109375" bestFit="1" customWidth="1"/>
    <col min="5130" max="5130" width="10.140625" customWidth="1"/>
    <col min="5131" max="5131" width="9.7109375" bestFit="1" customWidth="1"/>
    <col min="5375" max="5375" width="0.5703125" customWidth="1"/>
    <col min="5376" max="5376" width="4.7109375" customWidth="1"/>
    <col min="5377" max="5377" width="5.5703125" customWidth="1"/>
    <col min="5378" max="5378" width="6.85546875" customWidth="1"/>
    <col min="5379" max="5379" width="8.5703125" customWidth="1"/>
    <col min="5380" max="5380" width="8" customWidth="1"/>
    <col min="5381" max="5381" width="18" customWidth="1"/>
    <col min="5382" max="5382" width="9.85546875" customWidth="1"/>
    <col min="5383" max="5383" width="0" hidden="1" customWidth="1"/>
    <col min="5384" max="5384" width="9.85546875" customWidth="1"/>
    <col min="5385" max="5385" width="9.7109375" bestFit="1" customWidth="1"/>
    <col min="5386" max="5386" width="10.140625" customWidth="1"/>
    <col min="5387" max="5387" width="9.7109375" bestFit="1" customWidth="1"/>
    <col min="5631" max="5631" width="0.5703125" customWidth="1"/>
    <col min="5632" max="5632" width="4.7109375" customWidth="1"/>
    <col min="5633" max="5633" width="5.5703125" customWidth="1"/>
    <col min="5634" max="5634" width="6.85546875" customWidth="1"/>
    <col min="5635" max="5635" width="8.5703125" customWidth="1"/>
    <col min="5636" max="5636" width="8" customWidth="1"/>
    <col min="5637" max="5637" width="18" customWidth="1"/>
    <col min="5638" max="5638" width="9.85546875" customWidth="1"/>
    <col min="5639" max="5639" width="0" hidden="1" customWidth="1"/>
    <col min="5640" max="5640" width="9.85546875" customWidth="1"/>
    <col min="5641" max="5641" width="9.7109375" bestFit="1" customWidth="1"/>
    <col min="5642" max="5642" width="10.140625" customWidth="1"/>
    <col min="5643" max="5643" width="9.7109375" bestFit="1" customWidth="1"/>
    <col min="5887" max="5887" width="0.5703125" customWidth="1"/>
    <col min="5888" max="5888" width="4.7109375" customWidth="1"/>
    <col min="5889" max="5889" width="5.5703125" customWidth="1"/>
    <col min="5890" max="5890" width="6.85546875" customWidth="1"/>
    <col min="5891" max="5891" width="8.5703125" customWidth="1"/>
    <col min="5892" max="5892" width="8" customWidth="1"/>
    <col min="5893" max="5893" width="18" customWidth="1"/>
    <col min="5894" max="5894" width="9.85546875" customWidth="1"/>
    <col min="5895" max="5895" width="0" hidden="1" customWidth="1"/>
    <col min="5896" max="5896" width="9.85546875" customWidth="1"/>
    <col min="5897" max="5897" width="9.7109375" bestFit="1" customWidth="1"/>
    <col min="5898" max="5898" width="10.140625" customWidth="1"/>
    <col min="5899" max="5899" width="9.7109375" bestFit="1" customWidth="1"/>
    <col min="6143" max="6143" width="0.5703125" customWidth="1"/>
    <col min="6144" max="6144" width="4.7109375" customWidth="1"/>
    <col min="6145" max="6145" width="5.5703125" customWidth="1"/>
    <col min="6146" max="6146" width="6.85546875" customWidth="1"/>
    <col min="6147" max="6147" width="8.5703125" customWidth="1"/>
    <col min="6148" max="6148" width="8" customWidth="1"/>
    <col min="6149" max="6149" width="18" customWidth="1"/>
    <col min="6150" max="6150" width="9.85546875" customWidth="1"/>
    <col min="6151" max="6151" width="0" hidden="1" customWidth="1"/>
    <col min="6152" max="6152" width="9.85546875" customWidth="1"/>
    <col min="6153" max="6153" width="9.7109375" bestFit="1" customWidth="1"/>
    <col min="6154" max="6154" width="10.140625" customWidth="1"/>
    <col min="6155" max="6155" width="9.7109375" bestFit="1" customWidth="1"/>
    <col min="6399" max="6399" width="0.5703125" customWidth="1"/>
    <col min="6400" max="6400" width="4.7109375" customWidth="1"/>
    <col min="6401" max="6401" width="5.5703125" customWidth="1"/>
    <col min="6402" max="6402" width="6.85546875" customWidth="1"/>
    <col min="6403" max="6403" width="8.5703125" customWidth="1"/>
    <col min="6404" max="6404" width="8" customWidth="1"/>
    <col min="6405" max="6405" width="18" customWidth="1"/>
    <col min="6406" max="6406" width="9.85546875" customWidth="1"/>
    <col min="6407" max="6407" width="0" hidden="1" customWidth="1"/>
    <col min="6408" max="6408" width="9.85546875" customWidth="1"/>
    <col min="6409" max="6409" width="9.7109375" bestFit="1" customWidth="1"/>
    <col min="6410" max="6410" width="10.140625" customWidth="1"/>
    <col min="6411" max="6411" width="9.7109375" bestFit="1" customWidth="1"/>
    <col min="6655" max="6655" width="0.5703125" customWidth="1"/>
    <col min="6656" max="6656" width="4.7109375" customWidth="1"/>
    <col min="6657" max="6657" width="5.5703125" customWidth="1"/>
    <col min="6658" max="6658" width="6.85546875" customWidth="1"/>
    <col min="6659" max="6659" width="8.5703125" customWidth="1"/>
    <col min="6660" max="6660" width="8" customWidth="1"/>
    <col min="6661" max="6661" width="18" customWidth="1"/>
    <col min="6662" max="6662" width="9.85546875" customWidth="1"/>
    <col min="6663" max="6663" width="0" hidden="1" customWidth="1"/>
    <col min="6664" max="6664" width="9.85546875" customWidth="1"/>
    <col min="6665" max="6665" width="9.7109375" bestFit="1" customWidth="1"/>
    <col min="6666" max="6666" width="10.140625" customWidth="1"/>
    <col min="6667" max="6667" width="9.7109375" bestFit="1" customWidth="1"/>
    <col min="6911" max="6911" width="0.5703125" customWidth="1"/>
    <col min="6912" max="6912" width="4.7109375" customWidth="1"/>
    <col min="6913" max="6913" width="5.5703125" customWidth="1"/>
    <col min="6914" max="6914" width="6.85546875" customWidth="1"/>
    <col min="6915" max="6915" width="8.5703125" customWidth="1"/>
    <col min="6916" max="6916" width="8" customWidth="1"/>
    <col min="6917" max="6917" width="18" customWidth="1"/>
    <col min="6918" max="6918" width="9.85546875" customWidth="1"/>
    <col min="6919" max="6919" width="0" hidden="1" customWidth="1"/>
    <col min="6920" max="6920" width="9.85546875" customWidth="1"/>
    <col min="6921" max="6921" width="9.7109375" bestFit="1" customWidth="1"/>
    <col min="6922" max="6922" width="10.140625" customWidth="1"/>
    <col min="6923" max="6923" width="9.7109375" bestFit="1" customWidth="1"/>
    <col min="7167" max="7167" width="0.5703125" customWidth="1"/>
    <col min="7168" max="7168" width="4.7109375" customWidth="1"/>
    <col min="7169" max="7169" width="5.5703125" customWidth="1"/>
    <col min="7170" max="7170" width="6.85546875" customWidth="1"/>
    <col min="7171" max="7171" width="8.5703125" customWidth="1"/>
    <col min="7172" max="7172" width="8" customWidth="1"/>
    <col min="7173" max="7173" width="18" customWidth="1"/>
    <col min="7174" max="7174" width="9.85546875" customWidth="1"/>
    <col min="7175" max="7175" width="0" hidden="1" customWidth="1"/>
    <col min="7176" max="7176" width="9.85546875" customWidth="1"/>
    <col min="7177" max="7177" width="9.7109375" bestFit="1" customWidth="1"/>
    <col min="7178" max="7178" width="10.140625" customWidth="1"/>
    <col min="7179" max="7179" width="9.7109375" bestFit="1" customWidth="1"/>
    <col min="7423" max="7423" width="0.5703125" customWidth="1"/>
    <col min="7424" max="7424" width="4.7109375" customWidth="1"/>
    <col min="7425" max="7425" width="5.5703125" customWidth="1"/>
    <col min="7426" max="7426" width="6.85546875" customWidth="1"/>
    <col min="7427" max="7427" width="8.5703125" customWidth="1"/>
    <col min="7428" max="7428" width="8" customWidth="1"/>
    <col min="7429" max="7429" width="18" customWidth="1"/>
    <col min="7430" max="7430" width="9.85546875" customWidth="1"/>
    <col min="7431" max="7431" width="0" hidden="1" customWidth="1"/>
    <col min="7432" max="7432" width="9.85546875" customWidth="1"/>
    <col min="7433" max="7433" width="9.7109375" bestFit="1" customWidth="1"/>
    <col min="7434" max="7434" width="10.140625" customWidth="1"/>
    <col min="7435" max="7435" width="9.7109375" bestFit="1" customWidth="1"/>
    <col min="7679" max="7679" width="0.5703125" customWidth="1"/>
    <col min="7680" max="7680" width="4.7109375" customWidth="1"/>
    <col min="7681" max="7681" width="5.5703125" customWidth="1"/>
    <col min="7682" max="7682" width="6.85546875" customWidth="1"/>
    <col min="7683" max="7683" width="8.5703125" customWidth="1"/>
    <col min="7684" max="7684" width="8" customWidth="1"/>
    <col min="7685" max="7685" width="18" customWidth="1"/>
    <col min="7686" max="7686" width="9.85546875" customWidth="1"/>
    <col min="7687" max="7687" width="0" hidden="1" customWidth="1"/>
    <col min="7688" max="7688" width="9.85546875" customWidth="1"/>
    <col min="7689" max="7689" width="9.7109375" bestFit="1" customWidth="1"/>
    <col min="7690" max="7690" width="10.140625" customWidth="1"/>
    <col min="7691" max="7691" width="9.7109375" bestFit="1" customWidth="1"/>
    <col min="7935" max="7935" width="0.5703125" customWidth="1"/>
    <col min="7936" max="7936" width="4.7109375" customWidth="1"/>
    <col min="7937" max="7937" width="5.5703125" customWidth="1"/>
    <col min="7938" max="7938" width="6.85546875" customWidth="1"/>
    <col min="7939" max="7939" width="8.5703125" customWidth="1"/>
    <col min="7940" max="7940" width="8" customWidth="1"/>
    <col min="7941" max="7941" width="18" customWidth="1"/>
    <col min="7942" max="7942" width="9.85546875" customWidth="1"/>
    <col min="7943" max="7943" width="0" hidden="1" customWidth="1"/>
    <col min="7944" max="7944" width="9.85546875" customWidth="1"/>
    <col min="7945" max="7945" width="9.7109375" bestFit="1" customWidth="1"/>
    <col min="7946" max="7946" width="10.140625" customWidth="1"/>
    <col min="7947" max="7947" width="9.7109375" bestFit="1" customWidth="1"/>
    <col min="8191" max="8191" width="0.5703125" customWidth="1"/>
    <col min="8192" max="8192" width="4.7109375" customWidth="1"/>
    <col min="8193" max="8193" width="5.5703125" customWidth="1"/>
    <col min="8194" max="8194" width="6.85546875" customWidth="1"/>
    <col min="8195" max="8195" width="8.5703125" customWidth="1"/>
    <col min="8196" max="8196" width="8" customWidth="1"/>
    <col min="8197" max="8197" width="18" customWidth="1"/>
    <col min="8198" max="8198" width="9.85546875" customWidth="1"/>
    <col min="8199" max="8199" width="0" hidden="1" customWidth="1"/>
    <col min="8200" max="8200" width="9.85546875" customWidth="1"/>
    <col min="8201" max="8201" width="9.7109375" bestFit="1" customWidth="1"/>
    <col min="8202" max="8202" width="10.140625" customWidth="1"/>
    <col min="8203" max="8203" width="9.7109375" bestFit="1" customWidth="1"/>
    <col min="8447" max="8447" width="0.5703125" customWidth="1"/>
    <col min="8448" max="8448" width="4.7109375" customWidth="1"/>
    <col min="8449" max="8449" width="5.5703125" customWidth="1"/>
    <col min="8450" max="8450" width="6.85546875" customWidth="1"/>
    <col min="8451" max="8451" width="8.5703125" customWidth="1"/>
    <col min="8452" max="8452" width="8" customWidth="1"/>
    <col min="8453" max="8453" width="18" customWidth="1"/>
    <col min="8454" max="8454" width="9.85546875" customWidth="1"/>
    <col min="8455" max="8455" width="0" hidden="1" customWidth="1"/>
    <col min="8456" max="8456" width="9.85546875" customWidth="1"/>
    <col min="8457" max="8457" width="9.7109375" bestFit="1" customWidth="1"/>
    <col min="8458" max="8458" width="10.140625" customWidth="1"/>
    <col min="8459" max="8459" width="9.7109375" bestFit="1" customWidth="1"/>
    <col min="8703" max="8703" width="0.5703125" customWidth="1"/>
    <col min="8704" max="8704" width="4.7109375" customWidth="1"/>
    <col min="8705" max="8705" width="5.5703125" customWidth="1"/>
    <col min="8706" max="8706" width="6.85546875" customWidth="1"/>
    <col min="8707" max="8707" width="8.5703125" customWidth="1"/>
    <col min="8708" max="8708" width="8" customWidth="1"/>
    <col min="8709" max="8709" width="18" customWidth="1"/>
    <col min="8710" max="8710" width="9.85546875" customWidth="1"/>
    <col min="8711" max="8711" width="0" hidden="1" customWidth="1"/>
    <col min="8712" max="8712" width="9.85546875" customWidth="1"/>
    <col min="8713" max="8713" width="9.7109375" bestFit="1" customWidth="1"/>
    <col min="8714" max="8714" width="10.140625" customWidth="1"/>
    <col min="8715" max="8715" width="9.7109375" bestFit="1" customWidth="1"/>
    <col min="8959" max="8959" width="0.5703125" customWidth="1"/>
    <col min="8960" max="8960" width="4.7109375" customWidth="1"/>
    <col min="8961" max="8961" width="5.5703125" customWidth="1"/>
    <col min="8962" max="8962" width="6.85546875" customWidth="1"/>
    <col min="8963" max="8963" width="8.5703125" customWidth="1"/>
    <col min="8964" max="8964" width="8" customWidth="1"/>
    <col min="8965" max="8965" width="18" customWidth="1"/>
    <col min="8966" max="8966" width="9.85546875" customWidth="1"/>
    <col min="8967" max="8967" width="0" hidden="1" customWidth="1"/>
    <col min="8968" max="8968" width="9.85546875" customWidth="1"/>
    <col min="8969" max="8969" width="9.7109375" bestFit="1" customWidth="1"/>
    <col min="8970" max="8970" width="10.140625" customWidth="1"/>
    <col min="8971" max="8971" width="9.7109375" bestFit="1" customWidth="1"/>
    <col min="9215" max="9215" width="0.5703125" customWidth="1"/>
    <col min="9216" max="9216" width="4.7109375" customWidth="1"/>
    <col min="9217" max="9217" width="5.5703125" customWidth="1"/>
    <col min="9218" max="9218" width="6.85546875" customWidth="1"/>
    <col min="9219" max="9219" width="8.5703125" customWidth="1"/>
    <col min="9220" max="9220" width="8" customWidth="1"/>
    <col min="9221" max="9221" width="18" customWidth="1"/>
    <col min="9222" max="9222" width="9.85546875" customWidth="1"/>
    <col min="9223" max="9223" width="0" hidden="1" customWidth="1"/>
    <col min="9224" max="9224" width="9.85546875" customWidth="1"/>
    <col min="9225" max="9225" width="9.7109375" bestFit="1" customWidth="1"/>
    <col min="9226" max="9226" width="10.140625" customWidth="1"/>
    <col min="9227" max="9227" width="9.7109375" bestFit="1" customWidth="1"/>
    <col min="9471" max="9471" width="0.5703125" customWidth="1"/>
    <col min="9472" max="9472" width="4.7109375" customWidth="1"/>
    <col min="9473" max="9473" width="5.5703125" customWidth="1"/>
    <col min="9474" max="9474" width="6.85546875" customWidth="1"/>
    <col min="9475" max="9475" width="8.5703125" customWidth="1"/>
    <col min="9476" max="9476" width="8" customWidth="1"/>
    <col min="9477" max="9477" width="18" customWidth="1"/>
    <col min="9478" max="9478" width="9.85546875" customWidth="1"/>
    <col min="9479" max="9479" width="0" hidden="1" customWidth="1"/>
    <col min="9480" max="9480" width="9.85546875" customWidth="1"/>
    <col min="9481" max="9481" width="9.7109375" bestFit="1" customWidth="1"/>
    <col min="9482" max="9482" width="10.140625" customWidth="1"/>
    <col min="9483" max="9483" width="9.7109375" bestFit="1" customWidth="1"/>
    <col min="9727" max="9727" width="0.5703125" customWidth="1"/>
    <col min="9728" max="9728" width="4.7109375" customWidth="1"/>
    <col min="9729" max="9729" width="5.5703125" customWidth="1"/>
    <col min="9730" max="9730" width="6.85546875" customWidth="1"/>
    <col min="9731" max="9731" width="8.5703125" customWidth="1"/>
    <col min="9732" max="9732" width="8" customWidth="1"/>
    <col min="9733" max="9733" width="18" customWidth="1"/>
    <col min="9734" max="9734" width="9.85546875" customWidth="1"/>
    <col min="9735" max="9735" width="0" hidden="1" customWidth="1"/>
    <col min="9736" max="9736" width="9.85546875" customWidth="1"/>
    <col min="9737" max="9737" width="9.7109375" bestFit="1" customWidth="1"/>
    <col min="9738" max="9738" width="10.140625" customWidth="1"/>
    <col min="9739" max="9739" width="9.7109375" bestFit="1" customWidth="1"/>
    <col min="9983" max="9983" width="0.5703125" customWidth="1"/>
    <col min="9984" max="9984" width="4.7109375" customWidth="1"/>
    <col min="9985" max="9985" width="5.5703125" customWidth="1"/>
    <col min="9986" max="9986" width="6.85546875" customWidth="1"/>
    <col min="9987" max="9987" width="8.5703125" customWidth="1"/>
    <col min="9988" max="9988" width="8" customWidth="1"/>
    <col min="9989" max="9989" width="18" customWidth="1"/>
    <col min="9990" max="9990" width="9.85546875" customWidth="1"/>
    <col min="9991" max="9991" width="0" hidden="1" customWidth="1"/>
    <col min="9992" max="9992" width="9.85546875" customWidth="1"/>
    <col min="9993" max="9993" width="9.7109375" bestFit="1" customWidth="1"/>
    <col min="9994" max="9994" width="10.140625" customWidth="1"/>
    <col min="9995" max="9995" width="9.7109375" bestFit="1" customWidth="1"/>
    <col min="10239" max="10239" width="0.5703125" customWidth="1"/>
    <col min="10240" max="10240" width="4.7109375" customWidth="1"/>
    <col min="10241" max="10241" width="5.5703125" customWidth="1"/>
    <col min="10242" max="10242" width="6.85546875" customWidth="1"/>
    <col min="10243" max="10243" width="8.5703125" customWidth="1"/>
    <col min="10244" max="10244" width="8" customWidth="1"/>
    <col min="10245" max="10245" width="18" customWidth="1"/>
    <col min="10246" max="10246" width="9.85546875" customWidth="1"/>
    <col min="10247" max="10247" width="0" hidden="1" customWidth="1"/>
    <col min="10248" max="10248" width="9.85546875" customWidth="1"/>
    <col min="10249" max="10249" width="9.7109375" bestFit="1" customWidth="1"/>
    <col min="10250" max="10250" width="10.140625" customWidth="1"/>
    <col min="10251" max="10251" width="9.7109375" bestFit="1" customWidth="1"/>
    <col min="10495" max="10495" width="0.5703125" customWidth="1"/>
    <col min="10496" max="10496" width="4.7109375" customWidth="1"/>
    <col min="10497" max="10497" width="5.5703125" customWidth="1"/>
    <col min="10498" max="10498" width="6.85546875" customWidth="1"/>
    <col min="10499" max="10499" width="8.5703125" customWidth="1"/>
    <col min="10500" max="10500" width="8" customWidth="1"/>
    <col min="10501" max="10501" width="18" customWidth="1"/>
    <col min="10502" max="10502" width="9.85546875" customWidth="1"/>
    <col min="10503" max="10503" width="0" hidden="1" customWidth="1"/>
    <col min="10504" max="10504" width="9.85546875" customWidth="1"/>
    <col min="10505" max="10505" width="9.7109375" bestFit="1" customWidth="1"/>
    <col min="10506" max="10506" width="10.140625" customWidth="1"/>
    <col min="10507" max="10507" width="9.7109375" bestFit="1" customWidth="1"/>
    <col min="10751" max="10751" width="0.5703125" customWidth="1"/>
    <col min="10752" max="10752" width="4.7109375" customWidth="1"/>
    <col min="10753" max="10753" width="5.5703125" customWidth="1"/>
    <col min="10754" max="10754" width="6.85546875" customWidth="1"/>
    <col min="10755" max="10755" width="8.5703125" customWidth="1"/>
    <col min="10756" max="10756" width="8" customWidth="1"/>
    <col min="10757" max="10757" width="18" customWidth="1"/>
    <col min="10758" max="10758" width="9.85546875" customWidth="1"/>
    <col min="10759" max="10759" width="0" hidden="1" customWidth="1"/>
    <col min="10760" max="10760" width="9.85546875" customWidth="1"/>
    <col min="10761" max="10761" width="9.7109375" bestFit="1" customWidth="1"/>
    <col min="10762" max="10762" width="10.140625" customWidth="1"/>
    <col min="10763" max="10763" width="9.7109375" bestFit="1" customWidth="1"/>
    <col min="11007" max="11007" width="0.5703125" customWidth="1"/>
    <col min="11008" max="11008" width="4.7109375" customWidth="1"/>
    <col min="11009" max="11009" width="5.5703125" customWidth="1"/>
    <col min="11010" max="11010" width="6.85546875" customWidth="1"/>
    <col min="11011" max="11011" width="8.5703125" customWidth="1"/>
    <col min="11012" max="11012" width="8" customWidth="1"/>
    <col min="11013" max="11013" width="18" customWidth="1"/>
    <col min="11014" max="11014" width="9.85546875" customWidth="1"/>
    <col min="11015" max="11015" width="0" hidden="1" customWidth="1"/>
    <col min="11016" max="11016" width="9.85546875" customWidth="1"/>
    <col min="11017" max="11017" width="9.7109375" bestFit="1" customWidth="1"/>
    <col min="11018" max="11018" width="10.140625" customWidth="1"/>
    <col min="11019" max="11019" width="9.7109375" bestFit="1" customWidth="1"/>
    <col min="11263" max="11263" width="0.5703125" customWidth="1"/>
    <col min="11264" max="11264" width="4.7109375" customWidth="1"/>
    <col min="11265" max="11265" width="5.5703125" customWidth="1"/>
    <col min="11266" max="11266" width="6.85546875" customWidth="1"/>
    <col min="11267" max="11267" width="8.5703125" customWidth="1"/>
    <col min="11268" max="11268" width="8" customWidth="1"/>
    <col min="11269" max="11269" width="18" customWidth="1"/>
    <col min="11270" max="11270" width="9.85546875" customWidth="1"/>
    <col min="11271" max="11271" width="0" hidden="1" customWidth="1"/>
    <col min="11272" max="11272" width="9.85546875" customWidth="1"/>
    <col min="11273" max="11273" width="9.7109375" bestFit="1" customWidth="1"/>
    <col min="11274" max="11274" width="10.140625" customWidth="1"/>
    <col min="11275" max="11275" width="9.7109375" bestFit="1" customWidth="1"/>
    <col min="11519" max="11519" width="0.5703125" customWidth="1"/>
    <col min="11520" max="11520" width="4.7109375" customWidth="1"/>
    <col min="11521" max="11521" width="5.5703125" customWidth="1"/>
    <col min="11522" max="11522" width="6.85546875" customWidth="1"/>
    <col min="11523" max="11523" width="8.5703125" customWidth="1"/>
    <col min="11524" max="11524" width="8" customWidth="1"/>
    <col min="11525" max="11525" width="18" customWidth="1"/>
    <col min="11526" max="11526" width="9.85546875" customWidth="1"/>
    <col min="11527" max="11527" width="0" hidden="1" customWidth="1"/>
    <col min="11528" max="11528" width="9.85546875" customWidth="1"/>
    <col min="11529" max="11529" width="9.7109375" bestFit="1" customWidth="1"/>
    <col min="11530" max="11530" width="10.140625" customWidth="1"/>
    <col min="11531" max="11531" width="9.7109375" bestFit="1" customWidth="1"/>
    <col min="11775" max="11775" width="0.5703125" customWidth="1"/>
    <col min="11776" max="11776" width="4.7109375" customWidth="1"/>
    <col min="11777" max="11777" width="5.5703125" customWidth="1"/>
    <col min="11778" max="11778" width="6.85546875" customWidth="1"/>
    <col min="11779" max="11779" width="8.5703125" customWidth="1"/>
    <col min="11780" max="11780" width="8" customWidth="1"/>
    <col min="11781" max="11781" width="18" customWidth="1"/>
    <col min="11782" max="11782" width="9.85546875" customWidth="1"/>
    <col min="11783" max="11783" width="0" hidden="1" customWidth="1"/>
    <col min="11784" max="11784" width="9.85546875" customWidth="1"/>
    <col min="11785" max="11785" width="9.7109375" bestFit="1" customWidth="1"/>
    <col min="11786" max="11786" width="10.140625" customWidth="1"/>
    <col min="11787" max="11787" width="9.7109375" bestFit="1" customWidth="1"/>
    <col min="12031" max="12031" width="0.5703125" customWidth="1"/>
    <col min="12032" max="12032" width="4.7109375" customWidth="1"/>
    <col min="12033" max="12033" width="5.5703125" customWidth="1"/>
    <col min="12034" max="12034" width="6.85546875" customWidth="1"/>
    <col min="12035" max="12035" width="8.5703125" customWidth="1"/>
    <col min="12036" max="12036" width="8" customWidth="1"/>
    <col min="12037" max="12037" width="18" customWidth="1"/>
    <col min="12038" max="12038" width="9.85546875" customWidth="1"/>
    <col min="12039" max="12039" width="0" hidden="1" customWidth="1"/>
    <col min="12040" max="12040" width="9.85546875" customWidth="1"/>
    <col min="12041" max="12041" width="9.7109375" bestFit="1" customWidth="1"/>
    <col min="12042" max="12042" width="10.140625" customWidth="1"/>
    <col min="12043" max="12043" width="9.7109375" bestFit="1" customWidth="1"/>
    <col min="12287" max="12287" width="0.5703125" customWidth="1"/>
    <col min="12288" max="12288" width="4.7109375" customWidth="1"/>
    <col min="12289" max="12289" width="5.5703125" customWidth="1"/>
    <col min="12290" max="12290" width="6.85546875" customWidth="1"/>
    <col min="12291" max="12291" width="8.5703125" customWidth="1"/>
    <col min="12292" max="12292" width="8" customWidth="1"/>
    <col min="12293" max="12293" width="18" customWidth="1"/>
    <col min="12294" max="12294" width="9.85546875" customWidth="1"/>
    <col min="12295" max="12295" width="0" hidden="1" customWidth="1"/>
    <col min="12296" max="12296" width="9.85546875" customWidth="1"/>
    <col min="12297" max="12297" width="9.7109375" bestFit="1" customWidth="1"/>
    <col min="12298" max="12298" width="10.140625" customWidth="1"/>
    <col min="12299" max="12299" width="9.7109375" bestFit="1" customWidth="1"/>
    <col min="12543" max="12543" width="0.5703125" customWidth="1"/>
    <col min="12544" max="12544" width="4.7109375" customWidth="1"/>
    <col min="12545" max="12545" width="5.5703125" customWidth="1"/>
    <col min="12546" max="12546" width="6.85546875" customWidth="1"/>
    <col min="12547" max="12547" width="8.5703125" customWidth="1"/>
    <col min="12548" max="12548" width="8" customWidth="1"/>
    <col min="12549" max="12549" width="18" customWidth="1"/>
    <col min="12550" max="12550" width="9.85546875" customWidth="1"/>
    <col min="12551" max="12551" width="0" hidden="1" customWidth="1"/>
    <col min="12552" max="12552" width="9.85546875" customWidth="1"/>
    <col min="12553" max="12553" width="9.7109375" bestFit="1" customWidth="1"/>
    <col min="12554" max="12554" width="10.140625" customWidth="1"/>
    <col min="12555" max="12555" width="9.7109375" bestFit="1" customWidth="1"/>
    <col min="12799" max="12799" width="0.5703125" customWidth="1"/>
    <col min="12800" max="12800" width="4.7109375" customWidth="1"/>
    <col min="12801" max="12801" width="5.5703125" customWidth="1"/>
    <col min="12802" max="12802" width="6.85546875" customWidth="1"/>
    <col min="12803" max="12803" width="8.5703125" customWidth="1"/>
    <col min="12804" max="12804" width="8" customWidth="1"/>
    <col min="12805" max="12805" width="18" customWidth="1"/>
    <col min="12806" max="12806" width="9.85546875" customWidth="1"/>
    <col min="12807" max="12807" width="0" hidden="1" customWidth="1"/>
    <col min="12808" max="12808" width="9.85546875" customWidth="1"/>
    <col min="12809" max="12809" width="9.7109375" bestFit="1" customWidth="1"/>
    <col min="12810" max="12810" width="10.140625" customWidth="1"/>
    <col min="12811" max="12811" width="9.7109375" bestFit="1" customWidth="1"/>
    <col min="13055" max="13055" width="0.5703125" customWidth="1"/>
    <col min="13056" max="13056" width="4.7109375" customWidth="1"/>
    <col min="13057" max="13057" width="5.5703125" customWidth="1"/>
    <col min="13058" max="13058" width="6.85546875" customWidth="1"/>
    <col min="13059" max="13059" width="8.5703125" customWidth="1"/>
    <col min="13060" max="13060" width="8" customWidth="1"/>
    <col min="13061" max="13061" width="18" customWidth="1"/>
    <col min="13062" max="13062" width="9.85546875" customWidth="1"/>
    <col min="13063" max="13063" width="0" hidden="1" customWidth="1"/>
    <col min="13064" max="13064" width="9.85546875" customWidth="1"/>
    <col min="13065" max="13065" width="9.7109375" bestFit="1" customWidth="1"/>
    <col min="13066" max="13066" width="10.140625" customWidth="1"/>
    <col min="13067" max="13067" width="9.7109375" bestFit="1" customWidth="1"/>
    <col min="13311" max="13311" width="0.5703125" customWidth="1"/>
    <col min="13312" max="13312" width="4.7109375" customWidth="1"/>
    <col min="13313" max="13313" width="5.5703125" customWidth="1"/>
    <col min="13314" max="13314" width="6.85546875" customWidth="1"/>
    <col min="13315" max="13315" width="8.5703125" customWidth="1"/>
    <col min="13316" max="13316" width="8" customWidth="1"/>
    <col min="13317" max="13317" width="18" customWidth="1"/>
    <col min="13318" max="13318" width="9.85546875" customWidth="1"/>
    <col min="13319" max="13319" width="0" hidden="1" customWidth="1"/>
    <col min="13320" max="13320" width="9.85546875" customWidth="1"/>
    <col min="13321" max="13321" width="9.7109375" bestFit="1" customWidth="1"/>
    <col min="13322" max="13322" width="10.140625" customWidth="1"/>
    <col min="13323" max="13323" width="9.7109375" bestFit="1" customWidth="1"/>
    <col min="13567" max="13567" width="0.5703125" customWidth="1"/>
    <col min="13568" max="13568" width="4.7109375" customWidth="1"/>
    <col min="13569" max="13569" width="5.5703125" customWidth="1"/>
    <col min="13570" max="13570" width="6.85546875" customWidth="1"/>
    <col min="13571" max="13571" width="8.5703125" customWidth="1"/>
    <col min="13572" max="13572" width="8" customWidth="1"/>
    <col min="13573" max="13573" width="18" customWidth="1"/>
    <col min="13574" max="13574" width="9.85546875" customWidth="1"/>
    <col min="13575" max="13575" width="0" hidden="1" customWidth="1"/>
    <col min="13576" max="13576" width="9.85546875" customWidth="1"/>
    <col min="13577" max="13577" width="9.7109375" bestFit="1" customWidth="1"/>
    <col min="13578" max="13578" width="10.140625" customWidth="1"/>
    <col min="13579" max="13579" width="9.7109375" bestFit="1" customWidth="1"/>
    <col min="13823" max="13823" width="0.5703125" customWidth="1"/>
    <col min="13824" max="13824" width="4.7109375" customWidth="1"/>
    <col min="13825" max="13825" width="5.5703125" customWidth="1"/>
    <col min="13826" max="13826" width="6.85546875" customWidth="1"/>
    <col min="13827" max="13827" width="8.5703125" customWidth="1"/>
    <col min="13828" max="13828" width="8" customWidth="1"/>
    <col min="13829" max="13829" width="18" customWidth="1"/>
    <col min="13830" max="13830" width="9.85546875" customWidth="1"/>
    <col min="13831" max="13831" width="0" hidden="1" customWidth="1"/>
    <col min="13832" max="13832" width="9.85546875" customWidth="1"/>
    <col min="13833" max="13833" width="9.7109375" bestFit="1" customWidth="1"/>
    <col min="13834" max="13834" width="10.140625" customWidth="1"/>
    <col min="13835" max="13835" width="9.7109375" bestFit="1" customWidth="1"/>
    <col min="14079" max="14079" width="0.5703125" customWidth="1"/>
    <col min="14080" max="14080" width="4.7109375" customWidth="1"/>
    <col min="14081" max="14081" width="5.5703125" customWidth="1"/>
    <col min="14082" max="14082" width="6.85546875" customWidth="1"/>
    <col min="14083" max="14083" width="8.5703125" customWidth="1"/>
    <col min="14084" max="14084" width="8" customWidth="1"/>
    <col min="14085" max="14085" width="18" customWidth="1"/>
    <col min="14086" max="14086" width="9.85546875" customWidth="1"/>
    <col min="14087" max="14087" width="0" hidden="1" customWidth="1"/>
    <col min="14088" max="14088" width="9.85546875" customWidth="1"/>
    <col min="14089" max="14089" width="9.7109375" bestFit="1" customWidth="1"/>
    <col min="14090" max="14090" width="10.140625" customWidth="1"/>
    <col min="14091" max="14091" width="9.7109375" bestFit="1" customWidth="1"/>
    <col min="14335" max="14335" width="0.5703125" customWidth="1"/>
    <col min="14336" max="14336" width="4.7109375" customWidth="1"/>
    <col min="14337" max="14337" width="5.5703125" customWidth="1"/>
    <col min="14338" max="14338" width="6.85546875" customWidth="1"/>
    <col min="14339" max="14339" width="8.5703125" customWidth="1"/>
    <col min="14340" max="14340" width="8" customWidth="1"/>
    <col min="14341" max="14341" width="18" customWidth="1"/>
    <col min="14342" max="14342" width="9.85546875" customWidth="1"/>
    <col min="14343" max="14343" width="0" hidden="1" customWidth="1"/>
    <col min="14344" max="14344" width="9.85546875" customWidth="1"/>
    <col min="14345" max="14345" width="9.7109375" bestFit="1" customWidth="1"/>
    <col min="14346" max="14346" width="10.140625" customWidth="1"/>
    <col min="14347" max="14347" width="9.7109375" bestFit="1" customWidth="1"/>
    <col min="14591" max="14591" width="0.5703125" customWidth="1"/>
    <col min="14592" max="14592" width="4.7109375" customWidth="1"/>
    <col min="14593" max="14593" width="5.5703125" customWidth="1"/>
    <col min="14594" max="14594" width="6.85546875" customWidth="1"/>
    <col min="14595" max="14595" width="8.5703125" customWidth="1"/>
    <col min="14596" max="14596" width="8" customWidth="1"/>
    <col min="14597" max="14597" width="18" customWidth="1"/>
    <col min="14598" max="14598" width="9.85546875" customWidth="1"/>
    <col min="14599" max="14599" width="0" hidden="1" customWidth="1"/>
    <col min="14600" max="14600" width="9.85546875" customWidth="1"/>
    <col min="14601" max="14601" width="9.7109375" bestFit="1" customWidth="1"/>
    <col min="14602" max="14602" width="10.140625" customWidth="1"/>
    <col min="14603" max="14603" width="9.7109375" bestFit="1" customWidth="1"/>
    <col min="14847" max="14847" width="0.5703125" customWidth="1"/>
    <col min="14848" max="14848" width="4.7109375" customWidth="1"/>
    <col min="14849" max="14849" width="5.5703125" customWidth="1"/>
    <col min="14850" max="14850" width="6.85546875" customWidth="1"/>
    <col min="14851" max="14851" width="8.5703125" customWidth="1"/>
    <col min="14852" max="14852" width="8" customWidth="1"/>
    <col min="14853" max="14853" width="18" customWidth="1"/>
    <col min="14854" max="14854" width="9.85546875" customWidth="1"/>
    <col min="14855" max="14855" width="0" hidden="1" customWidth="1"/>
    <col min="14856" max="14856" width="9.85546875" customWidth="1"/>
    <col min="14857" max="14857" width="9.7109375" bestFit="1" customWidth="1"/>
    <col min="14858" max="14858" width="10.140625" customWidth="1"/>
    <col min="14859" max="14859" width="9.7109375" bestFit="1" customWidth="1"/>
    <col min="15103" max="15103" width="0.5703125" customWidth="1"/>
    <col min="15104" max="15104" width="4.7109375" customWidth="1"/>
    <col min="15105" max="15105" width="5.5703125" customWidth="1"/>
    <col min="15106" max="15106" width="6.85546875" customWidth="1"/>
    <col min="15107" max="15107" width="8.5703125" customWidth="1"/>
    <col min="15108" max="15108" width="8" customWidth="1"/>
    <col min="15109" max="15109" width="18" customWidth="1"/>
    <col min="15110" max="15110" width="9.85546875" customWidth="1"/>
    <col min="15111" max="15111" width="0" hidden="1" customWidth="1"/>
    <col min="15112" max="15112" width="9.85546875" customWidth="1"/>
    <col min="15113" max="15113" width="9.7109375" bestFit="1" customWidth="1"/>
    <col min="15114" max="15114" width="10.140625" customWidth="1"/>
    <col min="15115" max="15115" width="9.7109375" bestFit="1" customWidth="1"/>
    <col min="15359" max="15359" width="0.5703125" customWidth="1"/>
    <col min="15360" max="15360" width="4.7109375" customWidth="1"/>
    <col min="15361" max="15361" width="5.5703125" customWidth="1"/>
    <col min="15362" max="15362" width="6.85546875" customWidth="1"/>
    <col min="15363" max="15363" width="8.5703125" customWidth="1"/>
    <col min="15364" max="15364" width="8" customWidth="1"/>
    <col min="15365" max="15365" width="18" customWidth="1"/>
    <col min="15366" max="15366" width="9.85546875" customWidth="1"/>
    <col min="15367" max="15367" width="0" hidden="1" customWidth="1"/>
    <col min="15368" max="15368" width="9.85546875" customWidth="1"/>
    <col min="15369" max="15369" width="9.7109375" bestFit="1" customWidth="1"/>
    <col min="15370" max="15370" width="10.140625" customWidth="1"/>
    <col min="15371" max="15371" width="9.7109375" bestFit="1" customWidth="1"/>
    <col min="15615" max="15615" width="0.5703125" customWidth="1"/>
    <col min="15616" max="15616" width="4.7109375" customWidth="1"/>
    <col min="15617" max="15617" width="5.5703125" customWidth="1"/>
    <col min="15618" max="15618" width="6.85546875" customWidth="1"/>
    <col min="15619" max="15619" width="8.5703125" customWidth="1"/>
    <col min="15620" max="15620" width="8" customWidth="1"/>
    <col min="15621" max="15621" width="18" customWidth="1"/>
    <col min="15622" max="15622" width="9.85546875" customWidth="1"/>
    <col min="15623" max="15623" width="0" hidden="1" customWidth="1"/>
    <col min="15624" max="15624" width="9.85546875" customWidth="1"/>
    <col min="15625" max="15625" width="9.7109375" bestFit="1" customWidth="1"/>
    <col min="15626" max="15626" width="10.140625" customWidth="1"/>
    <col min="15627" max="15627" width="9.7109375" bestFit="1" customWidth="1"/>
    <col min="15871" max="15871" width="0.5703125" customWidth="1"/>
    <col min="15872" max="15872" width="4.7109375" customWidth="1"/>
    <col min="15873" max="15873" width="5.5703125" customWidth="1"/>
    <col min="15874" max="15874" width="6.85546875" customWidth="1"/>
    <col min="15875" max="15875" width="8.5703125" customWidth="1"/>
    <col min="15876" max="15876" width="8" customWidth="1"/>
    <col min="15877" max="15877" width="18" customWidth="1"/>
    <col min="15878" max="15878" width="9.85546875" customWidth="1"/>
    <col min="15879" max="15879" width="0" hidden="1" customWidth="1"/>
    <col min="15880" max="15880" width="9.85546875" customWidth="1"/>
    <col min="15881" max="15881" width="9.7109375" bestFit="1" customWidth="1"/>
    <col min="15882" max="15882" width="10.140625" customWidth="1"/>
    <col min="15883" max="15883" width="9.7109375" bestFit="1" customWidth="1"/>
    <col min="16127" max="16127" width="0.5703125" customWidth="1"/>
    <col min="16128" max="16128" width="4.7109375" customWidth="1"/>
    <col min="16129" max="16129" width="5.5703125" customWidth="1"/>
    <col min="16130" max="16130" width="6.85546875" customWidth="1"/>
    <col min="16131" max="16131" width="8.5703125" customWidth="1"/>
    <col min="16132" max="16132" width="8" customWidth="1"/>
    <col min="16133" max="16133" width="18" customWidth="1"/>
    <col min="16134" max="16134" width="9.85546875" customWidth="1"/>
    <col min="16135" max="16135" width="0" hidden="1" customWidth="1"/>
    <col min="16136" max="16136" width="9.85546875" customWidth="1"/>
    <col min="16137" max="16137" width="9.7109375" bestFit="1" customWidth="1"/>
    <col min="16138" max="16138" width="10.140625" customWidth="1"/>
    <col min="16139" max="16139" width="9.7109375" bestFit="1" customWidth="1"/>
  </cols>
  <sheetData>
    <row r="3" spans="2:14" ht="18.75" x14ac:dyDescent="0.3">
      <c r="B3" s="936" t="s">
        <v>241</v>
      </c>
      <c r="C3" s="910"/>
      <c r="D3" s="910"/>
      <c r="E3" s="910"/>
      <c r="F3" s="910"/>
      <c r="G3" s="911"/>
      <c r="H3" s="483"/>
      <c r="I3" s="204"/>
      <c r="J3" s="204"/>
      <c r="K3" s="204"/>
      <c r="L3" s="204"/>
      <c r="M3" s="204"/>
      <c r="N3" s="204"/>
    </row>
    <row r="4" spans="2:14" ht="51" customHeight="1" x14ac:dyDescent="0.25">
      <c r="B4" s="888" t="s">
        <v>0</v>
      </c>
      <c r="C4" s="889"/>
      <c r="D4" s="889"/>
      <c r="E4" s="889"/>
      <c r="F4" s="889"/>
      <c r="G4" s="890"/>
      <c r="H4" s="682" t="s">
        <v>371</v>
      </c>
      <c r="I4" s="683" t="s">
        <v>392</v>
      </c>
      <c r="J4" s="684" t="s">
        <v>415</v>
      </c>
      <c r="K4" s="684" t="s">
        <v>399</v>
      </c>
      <c r="L4" s="684" t="s">
        <v>372</v>
      </c>
      <c r="M4" s="684" t="s">
        <v>373</v>
      </c>
      <c r="N4" s="684" t="s">
        <v>395</v>
      </c>
    </row>
    <row r="5" spans="2:14" s="367" customFormat="1" ht="15.75" thickBot="1" x14ac:dyDescent="0.3">
      <c r="B5" s="937"/>
      <c r="C5" s="938"/>
      <c r="D5" s="938"/>
      <c r="E5" s="938"/>
      <c r="F5" s="938"/>
      <c r="G5" s="938"/>
      <c r="H5" s="366"/>
      <c r="I5" s="366"/>
    </row>
    <row r="6" spans="2:14" ht="33.75" x14ac:dyDescent="0.25">
      <c r="B6" s="206" t="s">
        <v>193</v>
      </c>
      <c r="C6" s="207" t="s">
        <v>194</v>
      </c>
      <c r="D6" s="208" t="s">
        <v>195</v>
      </c>
      <c r="E6" s="208" t="s">
        <v>196</v>
      </c>
      <c r="F6" s="208" t="s">
        <v>220</v>
      </c>
      <c r="G6" s="209" t="s">
        <v>198</v>
      </c>
      <c r="H6" s="451">
        <f>H9</f>
        <v>14000</v>
      </c>
      <c r="I6" s="451">
        <f>SUM(I7:I9)</f>
        <v>35876.959999999999</v>
      </c>
      <c r="J6" s="451">
        <f>SUM(J7:J9)</f>
        <v>26970</v>
      </c>
      <c r="K6" s="451">
        <f>SUM(K7:K9)</f>
        <v>26970</v>
      </c>
      <c r="L6" s="451">
        <f t="shared" ref="L6:M6" si="0">SUM(L7:L9)</f>
        <v>21200</v>
      </c>
      <c r="M6" s="451">
        <f t="shared" si="0"/>
        <v>22500</v>
      </c>
      <c r="N6" s="451">
        <f t="shared" ref="N6" si="1">SUM(N7:N9)</f>
        <v>21300</v>
      </c>
    </row>
    <row r="7" spans="2:14" x14ac:dyDescent="0.25">
      <c r="B7" s="634"/>
      <c r="C7" s="635"/>
      <c r="D7" s="636"/>
      <c r="E7" s="637" t="s">
        <v>242</v>
      </c>
      <c r="F7" s="637">
        <v>632</v>
      </c>
      <c r="G7" s="638" t="s">
        <v>25</v>
      </c>
      <c r="H7" s="84">
        <v>0</v>
      </c>
      <c r="I7" s="49">
        <v>7742.58</v>
      </c>
      <c r="J7" s="49">
        <v>6970</v>
      </c>
      <c r="K7" s="49">
        <v>6970</v>
      </c>
      <c r="L7" s="49">
        <v>9200</v>
      </c>
      <c r="M7" s="49">
        <v>9500</v>
      </c>
      <c r="N7" s="49">
        <v>8800</v>
      </c>
    </row>
    <row r="8" spans="2:14" x14ac:dyDescent="0.25">
      <c r="B8" s="634"/>
      <c r="C8" s="635"/>
      <c r="D8" s="636"/>
      <c r="E8" s="681" t="s">
        <v>242</v>
      </c>
      <c r="F8" s="637">
        <v>637</v>
      </c>
      <c r="G8" s="638" t="s">
        <v>53</v>
      </c>
      <c r="H8" s="84">
        <v>0</v>
      </c>
      <c r="I8" s="49">
        <v>12134.38</v>
      </c>
      <c r="J8" s="49">
        <v>7000</v>
      </c>
      <c r="K8" s="49">
        <v>7000</v>
      </c>
      <c r="L8" s="49">
        <v>1000</v>
      </c>
      <c r="M8" s="49">
        <v>1000</v>
      </c>
      <c r="N8" s="49">
        <v>1000</v>
      </c>
    </row>
    <row r="9" spans="2:14" ht="31.5" customHeight="1" thickBot="1" x14ac:dyDescent="0.3">
      <c r="B9" s="368"/>
      <c r="C9" s="369"/>
      <c r="D9" s="369"/>
      <c r="E9" s="632" t="s">
        <v>242</v>
      </c>
      <c r="F9" s="633">
        <v>642</v>
      </c>
      <c r="G9" s="370" t="s">
        <v>89</v>
      </c>
      <c r="H9" s="84">
        <v>14000</v>
      </c>
      <c r="I9" s="84">
        <v>16000</v>
      </c>
      <c r="J9" s="84">
        <v>13000</v>
      </c>
      <c r="K9" s="84">
        <v>13000</v>
      </c>
      <c r="L9" s="49">
        <v>11000</v>
      </c>
      <c r="M9" s="49">
        <v>12000</v>
      </c>
      <c r="N9" s="49">
        <v>11500</v>
      </c>
    </row>
    <row r="10" spans="2:14" x14ac:dyDescent="0.25">
      <c r="B10" s="371"/>
      <c r="C10" s="371"/>
      <c r="D10" s="371"/>
      <c r="E10" s="371"/>
      <c r="F10" s="371"/>
      <c r="G10" s="371"/>
      <c r="H10" s="270"/>
      <c r="I10" s="270"/>
      <c r="J10" s="271"/>
      <c r="K10" s="271"/>
    </row>
    <row r="11" spans="2:14" s="4" customFormat="1" ht="14.25" x14ac:dyDescent="0.2">
      <c r="B11" s="939" t="s">
        <v>106</v>
      </c>
      <c r="C11" s="913"/>
      <c r="D11" s="913"/>
      <c r="E11" s="913"/>
      <c r="F11" s="913"/>
      <c r="G11" s="913"/>
      <c r="H11" s="933"/>
      <c r="I11" s="933"/>
      <c r="J11" s="54"/>
      <c r="K11" s="54"/>
      <c r="L11" s="54"/>
      <c r="M11" s="54"/>
      <c r="N11" s="54"/>
    </row>
    <row r="12" spans="2:14" ht="33.75" x14ac:dyDescent="0.25">
      <c r="B12" s="372" t="s">
        <v>193</v>
      </c>
      <c r="C12" s="373" t="s">
        <v>219</v>
      </c>
      <c r="D12" s="374" t="s">
        <v>195</v>
      </c>
      <c r="E12" s="374" t="s">
        <v>196</v>
      </c>
      <c r="F12" s="374" t="s">
        <v>220</v>
      </c>
      <c r="G12" s="357" t="s">
        <v>198</v>
      </c>
      <c r="H12" s="375">
        <f>SUM(H13)</f>
        <v>5990</v>
      </c>
      <c r="I12" s="375">
        <f t="shared" ref="I12" si="2">SUM(I13)</f>
        <v>0</v>
      </c>
      <c r="J12" s="375">
        <f>J13+J14+J15</f>
        <v>21500</v>
      </c>
      <c r="K12" s="375">
        <f>K13+K14+K15</f>
        <v>21500</v>
      </c>
      <c r="L12" s="376">
        <f t="shared" ref="L12:N12" si="3">SUM(L13)</f>
        <v>0</v>
      </c>
      <c r="M12" s="375">
        <f t="shared" si="3"/>
        <v>0</v>
      </c>
      <c r="N12" s="375">
        <f t="shared" si="3"/>
        <v>0</v>
      </c>
    </row>
    <row r="13" spans="2:14" x14ac:dyDescent="0.25">
      <c r="B13" s="259"/>
      <c r="C13" s="259"/>
      <c r="D13" s="259"/>
      <c r="E13" s="259" t="s">
        <v>242</v>
      </c>
      <c r="F13" s="377">
        <v>717001</v>
      </c>
      <c r="G13" s="259" t="s">
        <v>243</v>
      </c>
      <c r="H13" s="54">
        <v>5990</v>
      </c>
      <c r="I13" s="54">
        <v>0</v>
      </c>
      <c r="J13" s="456">
        <v>0</v>
      </c>
      <c r="K13" s="456">
        <v>0</v>
      </c>
      <c r="L13" s="408"/>
      <c r="M13" s="408"/>
      <c r="N13" s="408"/>
    </row>
    <row r="14" spans="2:14" ht="28.5" customHeight="1" x14ac:dyDescent="0.25">
      <c r="B14" s="259"/>
      <c r="C14" s="259"/>
      <c r="D14" s="259"/>
      <c r="E14" s="259" t="s">
        <v>242</v>
      </c>
      <c r="F14" s="377">
        <v>17002</v>
      </c>
      <c r="G14" s="259" t="s">
        <v>430</v>
      </c>
      <c r="H14" s="54">
        <v>0</v>
      </c>
      <c r="I14" s="54">
        <v>0</v>
      </c>
      <c r="J14" s="456">
        <v>12500</v>
      </c>
      <c r="K14" s="456">
        <v>12500</v>
      </c>
      <c r="L14" s="408"/>
      <c r="M14" s="408"/>
      <c r="N14" s="408"/>
    </row>
    <row r="15" spans="2:14" x14ac:dyDescent="0.25">
      <c r="B15" s="259"/>
      <c r="C15" s="259"/>
      <c r="D15" s="259"/>
      <c r="E15" s="259" t="s">
        <v>242</v>
      </c>
      <c r="F15" s="377">
        <v>717001</v>
      </c>
      <c r="G15" s="259" t="s">
        <v>431</v>
      </c>
      <c r="H15" s="54">
        <v>0</v>
      </c>
      <c r="I15" s="54">
        <v>0</v>
      </c>
      <c r="J15" s="456">
        <v>9000</v>
      </c>
      <c r="K15" s="456">
        <v>9000</v>
      </c>
      <c r="L15" s="408"/>
      <c r="M15" s="408"/>
      <c r="N15" s="408"/>
    </row>
    <row r="16" spans="2:14" x14ac:dyDescent="0.25">
      <c r="H16" s="270"/>
      <c r="I16" s="270"/>
      <c r="J16" s="271"/>
      <c r="K16" s="271"/>
    </row>
    <row r="17" spans="2:14" ht="15.75" thickBot="1" x14ac:dyDescent="0.3">
      <c r="B17" s="934" t="s">
        <v>217</v>
      </c>
      <c r="C17" s="935"/>
      <c r="D17" s="935"/>
      <c r="E17" s="935"/>
      <c r="F17" s="935"/>
      <c r="G17" s="935"/>
      <c r="H17" s="378">
        <f>H6+H12</f>
        <v>19990</v>
      </c>
      <c r="I17" s="378">
        <f t="shared" ref="I17:M17" si="4">I6+I12</f>
        <v>35876.959999999999</v>
      </c>
      <c r="J17" s="378">
        <f t="shared" si="4"/>
        <v>48470</v>
      </c>
      <c r="K17" s="378">
        <f t="shared" ref="K17" si="5">K6+K12</f>
        <v>48470</v>
      </c>
      <c r="L17" s="378">
        <f t="shared" si="4"/>
        <v>21200</v>
      </c>
      <c r="M17" s="378">
        <f t="shared" si="4"/>
        <v>22500</v>
      </c>
      <c r="N17" s="378">
        <f t="shared" ref="N17" si="6">N6+N12</f>
        <v>21300</v>
      </c>
    </row>
  </sheetData>
  <mergeCells count="6">
    <mergeCell ref="H11:I11"/>
    <mergeCell ref="B17:G17"/>
    <mergeCell ref="B3:G3"/>
    <mergeCell ref="B4:G4"/>
    <mergeCell ref="B5:G5"/>
    <mergeCell ref="B11:G1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topLeftCell="B16" workbookViewId="0">
      <selection activeCell="L20" sqref="L20"/>
    </sheetView>
  </sheetViews>
  <sheetFormatPr defaultRowHeight="15" x14ac:dyDescent="0.25"/>
  <cols>
    <col min="1" max="1" width="0.42578125" hidden="1" customWidth="1"/>
    <col min="2" max="2" width="4.140625" customWidth="1"/>
    <col min="3" max="3" width="5.5703125" customWidth="1"/>
    <col min="4" max="4" width="6" customWidth="1"/>
    <col min="5" max="5" width="8.140625" customWidth="1"/>
    <col min="6" max="6" width="6.42578125" customWidth="1"/>
    <col min="7" max="7" width="31.140625" customWidth="1"/>
    <col min="8" max="8" width="9.7109375" style="6" bestFit="1" customWidth="1"/>
    <col min="9" max="9" width="12.28515625" style="6" bestFit="1" customWidth="1"/>
    <col min="10" max="10" width="9.7109375" bestFit="1" customWidth="1"/>
    <col min="11" max="11" width="10.85546875" bestFit="1" customWidth="1"/>
    <col min="12" max="12" width="10.140625" customWidth="1"/>
    <col min="13" max="14" width="10" customWidth="1"/>
    <col min="255" max="255" width="0" hidden="1" customWidth="1"/>
    <col min="256" max="256" width="4.140625" customWidth="1"/>
    <col min="257" max="257" width="5.5703125" customWidth="1"/>
    <col min="258" max="258" width="6" customWidth="1"/>
    <col min="259" max="259" width="8.140625" customWidth="1"/>
    <col min="260" max="260" width="6.42578125" customWidth="1"/>
    <col min="261" max="261" width="25.85546875" customWidth="1"/>
    <col min="262" max="262" width="9.85546875" customWidth="1"/>
    <col min="263" max="263" width="0" hidden="1" customWidth="1"/>
    <col min="264" max="264" width="9.42578125" customWidth="1"/>
    <col min="266" max="266" width="10.5703125" customWidth="1"/>
    <col min="267" max="267" width="9.7109375" bestFit="1" customWidth="1"/>
    <col min="511" max="511" width="0" hidden="1" customWidth="1"/>
    <col min="512" max="512" width="4.140625" customWidth="1"/>
    <col min="513" max="513" width="5.5703125" customWidth="1"/>
    <col min="514" max="514" width="6" customWidth="1"/>
    <col min="515" max="515" width="8.140625" customWidth="1"/>
    <col min="516" max="516" width="6.42578125" customWidth="1"/>
    <col min="517" max="517" width="25.85546875" customWidth="1"/>
    <col min="518" max="518" width="9.85546875" customWidth="1"/>
    <col min="519" max="519" width="0" hidden="1" customWidth="1"/>
    <col min="520" max="520" width="9.42578125" customWidth="1"/>
    <col min="522" max="522" width="10.5703125" customWidth="1"/>
    <col min="523" max="523" width="9.7109375" bestFit="1" customWidth="1"/>
    <col min="767" max="767" width="0" hidden="1" customWidth="1"/>
    <col min="768" max="768" width="4.140625" customWidth="1"/>
    <col min="769" max="769" width="5.5703125" customWidth="1"/>
    <col min="770" max="770" width="6" customWidth="1"/>
    <col min="771" max="771" width="8.140625" customWidth="1"/>
    <col min="772" max="772" width="6.42578125" customWidth="1"/>
    <col min="773" max="773" width="25.85546875" customWidth="1"/>
    <col min="774" max="774" width="9.85546875" customWidth="1"/>
    <col min="775" max="775" width="0" hidden="1" customWidth="1"/>
    <col min="776" max="776" width="9.42578125" customWidth="1"/>
    <col min="778" max="778" width="10.5703125" customWidth="1"/>
    <col min="779" max="779" width="9.7109375" bestFit="1" customWidth="1"/>
    <col min="1023" max="1023" width="0" hidden="1" customWidth="1"/>
    <col min="1024" max="1024" width="4.140625" customWidth="1"/>
    <col min="1025" max="1025" width="5.5703125" customWidth="1"/>
    <col min="1026" max="1026" width="6" customWidth="1"/>
    <col min="1027" max="1027" width="8.140625" customWidth="1"/>
    <col min="1028" max="1028" width="6.42578125" customWidth="1"/>
    <col min="1029" max="1029" width="25.85546875" customWidth="1"/>
    <col min="1030" max="1030" width="9.85546875" customWidth="1"/>
    <col min="1031" max="1031" width="0" hidden="1" customWidth="1"/>
    <col min="1032" max="1032" width="9.42578125" customWidth="1"/>
    <col min="1034" max="1034" width="10.5703125" customWidth="1"/>
    <col min="1035" max="1035" width="9.7109375" bestFit="1" customWidth="1"/>
    <col min="1279" max="1279" width="0" hidden="1" customWidth="1"/>
    <col min="1280" max="1280" width="4.140625" customWidth="1"/>
    <col min="1281" max="1281" width="5.5703125" customWidth="1"/>
    <col min="1282" max="1282" width="6" customWidth="1"/>
    <col min="1283" max="1283" width="8.140625" customWidth="1"/>
    <col min="1284" max="1284" width="6.42578125" customWidth="1"/>
    <col min="1285" max="1285" width="25.85546875" customWidth="1"/>
    <col min="1286" max="1286" width="9.85546875" customWidth="1"/>
    <col min="1287" max="1287" width="0" hidden="1" customWidth="1"/>
    <col min="1288" max="1288" width="9.42578125" customWidth="1"/>
    <col min="1290" max="1290" width="10.5703125" customWidth="1"/>
    <col min="1291" max="1291" width="9.7109375" bestFit="1" customWidth="1"/>
    <col min="1535" max="1535" width="0" hidden="1" customWidth="1"/>
    <col min="1536" max="1536" width="4.140625" customWidth="1"/>
    <col min="1537" max="1537" width="5.5703125" customWidth="1"/>
    <col min="1538" max="1538" width="6" customWidth="1"/>
    <col min="1539" max="1539" width="8.140625" customWidth="1"/>
    <col min="1540" max="1540" width="6.42578125" customWidth="1"/>
    <col min="1541" max="1541" width="25.85546875" customWidth="1"/>
    <col min="1542" max="1542" width="9.85546875" customWidth="1"/>
    <col min="1543" max="1543" width="0" hidden="1" customWidth="1"/>
    <col min="1544" max="1544" width="9.42578125" customWidth="1"/>
    <col min="1546" max="1546" width="10.5703125" customWidth="1"/>
    <col min="1547" max="1547" width="9.7109375" bestFit="1" customWidth="1"/>
    <col min="1791" max="1791" width="0" hidden="1" customWidth="1"/>
    <col min="1792" max="1792" width="4.140625" customWidth="1"/>
    <col min="1793" max="1793" width="5.5703125" customWidth="1"/>
    <col min="1794" max="1794" width="6" customWidth="1"/>
    <col min="1795" max="1795" width="8.140625" customWidth="1"/>
    <col min="1796" max="1796" width="6.42578125" customWidth="1"/>
    <col min="1797" max="1797" width="25.85546875" customWidth="1"/>
    <col min="1798" max="1798" width="9.85546875" customWidth="1"/>
    <col min="1799" max="1799" width="0" hidden="1" customWidth="1"/>
    <col min="1800" max="1800" width="9.42578125" customWidth="1"/>
    <col min="1802" max="1802" width="10.5703125" customWidth="1"/>
    <col min="1803" max="1803" width="9.7109375" bestFit="1" customWidth="1"/>
    <col min="2047" max="2047" width="0" hidden="1" customWidth="1"/>
    <col min="2048" max="2048" width="4.140625" customWidth="1"/>
    <col min="2049" max="2049" width="5.5703125" customWidth="1"/>
    <col min="2050" max="2050" width="6" customWidth="1"/>
    <col min="2051" max="2051" width="8.140625" customWidth="1"/>
    <col min="2052" max="2052" width="6.42578125" customWidth="1"/>
    <col min="2053" max="2053" width="25.85546875" customWidth="1"/>
    <col min="2054" max="2054" width="9.85546875" customWidth="1"/>
    <col min="2055" max="2055" width="0" hidden="1" customWidth="1"/>
    <col min="2056" max="2056" width="9.42578125" customWidth="1"/>
    <col min="2058" max="2058" width="10.5703125" customWidth="1"/>
    <col min="2059" max="2059" width="9.7109375" bestFit="1" customWidth="1"/>
    <col min="2303" max="2303" width="0" hidden="1" customWidth="1"/>
    <col min="2304" max="2304" width="4.140625" customWidth="1"/>
    <col min="2305" max="2305" width="5.5703125" customWidth="1"/>
    <col min="2306" max="2306" width="6" customWidth="1"/>
    <col min="2307" max="2307" width="8.140625" customWidth="1"/>
    <col min="2308" max="2308" width="6.42578125" customWidth="1"/>
    <col min="2309" max="2309" width="25.85546875" customWidth="1"/>
    <col min="2310" max="2310" width="9.85546875" customWidth="1"/>
    <col min="2311" max="2311" width="0" hidden="1" customWidth="1"/>
    <col min="2312" max="2312" width="9.42578125" customWidth="1"/>
    <col min="2314" max="2314" width="10.5703125" customWidth="1"/>
    <col min="2315" max="2315" width="9.7109375" bestFit="1" customWidth="1"/>
    <col min="2559" max="2559" width="0" hidden="1" customWidth="1"/>
    <col min="2560" max="2560" width="4.140625" customWidth="1"/>
    <col min="2561" max="2561" width="5.5703125" customWidth="1"/>
    <col min="2562" max="2562" width="6" customWidth="1"/>
    <col min="2563" max="2563" width="8.140625" customWidth="1"/>
    <col min="2564" max="2564" width="6.42578125" customWidth="1"/>
    <col min="2565" max="2565" width="25.85546875" customWidth="1"/>
    <col min="2566" max="2566" width="9.85546875" customWidth="1"/>
    <col min="2567" max="2567" width="0" hidden="1" customWidth="1"/>
    <col min="2568" max="2568" width="9.42578125" customWidth="1"/>
    <col min="2570" max="2570" width="10.5703125" customWidth="1"/>
    <col min="2571" max="2571" width="9.7109375" bestFit="1" customWidth="1"/>
    <col min="2815" max="2815" width="0" hidden="1" customWidth="1"/>
    <col min="2816" max="2816" width="4.140625" customWidth="1"/>
    <col min="2817" max="2817" width="5.5703125" customWidth="1"/>
    <col min="2818" max="2818" width="6" customWidth="1"/>
    <col min="2819" max="2819" width="8.140625" customWidth="1"/>
    <col min="2820" max="2820" width="6.42578125" customWidth="1"/>
    <col min="2821" max="2821" width="25.85546875" customWidth="1"/>
    <col min="2822" max="2822" width="9.85546875" customWidth="1"/>
    <col min="2823" max="2823" width="0" hidden="1" customWidth="1"/>
    <col min="2824" max="2824" width="9.42578125" customWidth="1"/>
    <col min="2826" max="2826" width="10.5703125" customWidth="1"/>
    <col min="2827" max="2827" width="9.7109375" bestFit="1" customWidth="1"/>
    <col min="3071" max="3071" width="0" hidden="1" customWidth="1"/>
    <col min="3072" max="3072" width="4.140625" customWidth="1"/>
    <col min="3073" max="3073" width="5.5703125" customWidth="1"/>
    <col min="3074" max="3074" width="6" customWidth="1"/>
    <col min="3075" max="3075" width="8.140625" customWidth="1"/>
    <col min="3076" max="3076" width="6.42578125" customWidth="1"/>
    <col min="3077" max="3077" width="25.85546875" customWidth="1"/>
    <col min="3078" max="3078" width="9.85546875" customWidth="1"/>
    <col min="3079" max="3079" width="0" hidden="1" customWidth="1"/>
    <col min="3080" max="3080" width="9.42578125" customWidth="1"/>
    <col min="3082" max="3082" width="10.5703125" customWidth="1"/>
    <col min="3083" max="3083" width="9.7109375" bestFit="1" customWidth="1"/>
    <col min="3327" max="3327" width="0" hidden="1" customWidth="1"/>
    <col min="3328" max="3328" width="4.140625" customWidth="1"/>
    <col min="3329" max="3329" width="5.5703125" customWidth="1"/>
    <col min="3330" max="3330" width="6" customWidth="1"/>
    <col min="3331" max="3331" width="8.140625" customWidth="1"/>
    <col min="3332" max="3332" width="6.42578125" customWidth="1"/>
    <col min="3333" max="3333" width="25.85546875" customWidth="1"/>
    <col min="3334" max="3334" width="9.85546875" customWidth="1"/>
    <col min="3335" max="3335" width="0" hidden="1" customWidth="1"/>
    <col min="3336" max="3336" width="9.42578125" customWidth="1"/>
    <col min="3338" max="3338" width="10.5703125" customWidth="1"/>
    <col min="3339" max="3339" width="9.7109375" bestFit="1" customWidth="1"/>
    <col min="3583" max="3583" width="0" hidden="1" customWidth="1"/>
    <col min="3584" max="3584" width="4.140625" customWidth="1"/>
    <col min="3585" max="3585" width="5.5703125" customWidth="1"/>
    <col min="3586" max="3586" width="6" customWidth="1"/>
    <col min="3587" max="3587" width="8.140625" customWidth="1"/>
    <col min="3588" max="3588" width="6.42578125" customWidth="1"/>
    <col min="3589" max="3589" width="25.85546875" customWidth="1"/>
    <col min="3590" max="3590" width="9.85546875" customWidth="1"/>
    <col min="3591" max="3591" width="0" hidden="1" customWidth="1"/>
    <col min="3592" max="3592" width="9.42578125" customWidth="1"/>
    <col min="3594" max="3594" width="10.5703125" customWidth="1"/>
    <col min="3595" max="3595" width="9.7109375" bestFit="1" customWidth="1"/>
    <col min="3839" max="3839" width="0" hidden="1" customWidth="1"/>
    <col min="3840" max="3840" width="4.140625" customWidth="1"/>
    <col min="3841" max="3841" width="5.5703125" customWidth="1"/>
    <col min="3842" max="3842" width="6" customWidth="1"/>
    <col min="3843" max="3843" width="8.140625" customWidth="1"/>
    <col min="3844" max="3844" width="6.42578125" customWidth="1"/>
    <col min="3845" max="3845" width="25.85546875" customWidth="1"/>
    <col min="3846" max="3846" width="9.85546875" customWidth="1"/>
    <col min="3847" max="3847" width="0" hidden="1" customWidth="1"/>
    <col min="3848" max="3848" width="9.42578125" customWidth="1"/>
    <col min="3850" max="3850" width="10.5703125" customWidth="1"/>
    <col min="3851" max="3851" width="9.7109375" bestFit="1" customWidth="1"/>
    <col min="4095" max="4095" width="0" hidden="1" customWidth="1"/>
    <col min="4096" max="4096" width="4.140625" customWidth="1"/>
    <col min="4097" max="4097" width="5.5703125" customWidth="1"/>
    <col min="4098" max="4098" width="6" customWidth="1"/>
    <col min="4099" max="4099" width="8.140625" customWidth="1"/>
    <col min="4100" max="4100" width="6.42578125" customWidth="1"/>
    <col min="4101" max="4101" width="25.85546875" customWidth="1"/>
    <col min="4102" max="4102" width="9.85546875" customWidth="1"/>
    <col min="4103" max="4103" width="0" hidden="1" customWidth="1"/>
    <col min="4104" max="4104" width="9.42578125" customWidth="1"/>
    <col min="4106" max="4106" width="10.5703125" customWidth="1"/>
    <col min="4107" max="4107" width="9.7109375" bestFit="1" customWidth="1"/>
    <col min="4351" max="4351" width="0" hidden="1" customWidth="1"/>
    <col min="4352" max="4352" width="4.140625" customWidth="1"/>
    <col min="4353" max="4353" width="5.5703125" customWidth="1"/>
    <col min="4354" max="4354" width="6" customWidth="1"/>
    <col min="4355" max="4355" width="8.140625" customWidth="1"/>
    <col min="4356" max="4356" width="6.42578125" customWidth="1"/>
    <col min="4357" max="4357" width="25.85546875" customWidth="1"/>
    <col min="4358" max="4358" width="9.85546875" customWidth="1"/>
    <col min="4359" max="4359" width="0" hidden="1" customWidth="1"/>
    <col min="4360" max="4360" width="9.42578125" customWidth="1"/>
    <col min="4362" max="4362" width="10.5703125" customWidth="1"/>
    <col min="4363" max="4363" width="9.7109375" bestFit="1" customWidth="1"/>
    <col min="4607" max="4607" width="0" hidden="1" customWidth="1"/>
    <col min="4608" max="4608" width="4.140625" customWidth="1"/>
    <col min="4609" max="4609" width="5.5703125" customWidth="1"/>
    <col min="4610" max="4610" width="6" customWidth="1"/>
    <col min="4611" max="4611" width="8.140625" customWidth="1"/>
    <col min="4612" max="4612" width="6.42578125" customWidth="1"/>
    <col min="4613" max="4613" width="25.85546875" customWidth="1"/>
    <col min="4614" max="4614" width="9.85546875" customWidth="1"/>
    <col min="4615" max="4615" width="0" hidden="1" customWidth="1"/>
    <col min="4616" max="4616" width="9.42578125" customWidth="1"/>
    <col min="4618" max="4618" width="10.5703125" customWidth="1"/>
    <col min="4619" max="4619" width="9.7109375" bestFit="1" customWidth="1"/>
    <col min="4863" max="4863" width="0" hidden="1" customWidth="1"/>
    <col min="4864" max="4864" width="4.140625" customWidth="1"/>
    <col min="4865" max="4865" width="5.5703125" customWidth="1"/>
    <col min="4866" max="4866" width="6" customWidth="1"/>
    <col min="4867" max="4867" width="8.140625" customWidth="1"/>
    <col min="4868" max="4868" width="6.42578125" customWidth="1"/>
    <col min="4869" max="4869" width="25.85546875" customWidth="1"/>
    <col min="4870" max="4870" width="9.85546875" customWidth="1"/>
    <col min="4871" max="4871" width="0" hidden="1" customWidth="1"/>
    <col min="4872" max="4872" width="9.42578125" customWidth="1"/>
    <col min="4874" max="4874" width="10.5703125" customWidth="1"/>
    <col min="4875" max="4875" width="9.7109375" bestFit="1" customWidth="1"/>
    <col min="5119" max="5119" width="0" hidden="1" customWidth="1"/>
    <col min="5120" max="5120" width="4.140625" customWidth="1"/>
    <col min="5121" max="5121" width="5.5703125" customWidth="1"/>
    <col min="5122" max="5122" width="6" customWidth="1"/>
    <col min="5123" max="5123" width="8.140625" customWidth="1"/>
    <col min="5124" max="5124" width="6.42578125" customWidth="1"/>
    <col min="5125" max="5125" width="25.85546875" customWidth="1"/>
    <col min="5126" max="5126" width="9.85546875" customWidth="1"/>
    <col min="5127" max="5127" width="0" hidden="1" customWidth="1"/>
    <col min="5128" max="5128" width="9.42578125" customWidth="1"/>
    <col min="5130" max="5130" width="10.5703125" customWidth="1"/>
    <col min="5131" max="5131" width="9.7109375" bestFit="1" customWidth="1"/>
    <col min="5375" max="5375" width="0" hidden="1" customWidth="1"/>
    <col min="5376" max="5376" width="4.140625" customWidth="1"/>
    <col min="5377" max="5377" width="5.5703125" customWidth="1"/>
    <col min="5378" max="5378" width="6" customWidth="1"/>
    <col min="5379" max="5379" width="8.140625" customWidth="1"/>
    <col min="5380" max="5380" width="6.42578125" customWidth="1"/>
    <col min="5381" max="5381" width="25.85546875" customWidth="1"/>
    <col min="5382" max="5382" width="9.85546875" customWidth="1"/>
    <col min="5383" max="5383" width="0" hidden="1" customWidth="1"/>
    <col min="5384" max="5384" width="9.42578125" customWidth="1"/>
    <col min="5386" max="5386" width="10.5703125" customWidth="1"/>
    <col min="5387" max="5387" width="9.7109375" bestFit="1" customWidth="1"/>
    <col min="5631" max="5631" width="0" hidden="1" customWidth="1"/>
    <col min="5632" max="5632" width="4.140625" customWidth="1"/>
    <col min="5633" max="5633" width="5.5703125" customWidth="1"/>
    <col min="5634" max="5634" width="6" customWidth="1"/>
    <col min="5635" max="5635" width="8.140625" customWidth="1"/>
    <col min="5636" max="5636" width="6.42578125" customWidth="1"/>
    <col min="5637" max="5637" width="25.85546875" customWidth="1"/>
    <col min="5638" max="5638" width="9.85546875" customWidth="1"/>
    <col min="5639" max="5639" width="0" hidden="1" customWidth="1"/>
    <col min="5640" max="5640" width="9.42578125" customWidth="1"/>
    <col min="5642" max="5642" width="10.5703125" customWidth="1"/>
    <col min="5643" max="5643" width="9.7109375" bestFit="1" customWidth="1"/>
    <col min="5887" max="5887" width="0" hidden="1" customWidth="1"/>
    <col min="5888" max="5888" width="4.140625" customWidth="1"/>
    <col min="5889" max="5889" width="5.5703125" customWidth="1"/>
    <col min="5890" max="5890" width="6" customWidth="1"/>
    <col min="5891" max="5891" width="8.140625" customWidth="1"/>
    <col min="5892" max="5892" width="6.42578125" customWidth="1"/>
    <col min="5893" max="5893" width="25.85546875" customWidth="1"/>
    <col min="5894" max="5894" width="9.85546875" customWidth="1"/>
    <col min="5895" max="5895" width="0" hidden="1" customWidth="1"/>
    <col min="5896" max="5896" width="9.42578125" customWidth="1"/>
    <col min="5898" max="5898" width="10.5703125" customWidth="1"/>
    <col min="5899" max="5899" width="9.7109375" bestFit="1" customWidth="1"/>
    <col min="6143" max="6143" width="0" hidden="1" customWidth="1"/>
    <col min="6144" max="6144" width="4.140625" customWidth="1"/>
    <col min="6145" max="6145" width="5.5703125" customWidth="1"/>
    <col min="6146" max="6146" width="6" customWidth="1"/>
    <col min="6147" max="6147" width="8.140625" customWidth="1"/>
    <col min="6148" max="6148" width="6.42578125" customWidth="1"/>
    <col min="6149" max="6149" width="25.85546875" customWidth="1"/>
    <col min="6150" max="6150" width="9.85546875" customWidth="1"/>
    <col min="6151" max="6151" width="0" hidden="1" customWidth="1"/>
    <col min="6152" max="6152" width="9.42578125" customWidth="1"/>
    <col min="6154" max="6154" width="10.5703125" customWidth="1"/>
    <col min="6155" max="6155" width="9.7109375" bestFit="1" customWidth="1"/>
    <col min="6399" max="6399" width="0" hidden="1" customWidth="1"/>
    <col min="6400" max="6400" width="4.140625" customWidth="1"/>
    <col min="6401" max="6401" width="5.5703125" customWidth="1"/>
    <col min="6402" max="6402" width="6" customWidth="1"/>
    <col min="6403" max="6403" width="8.140625" customWidth="1"/>
    <col min="6404" max="6404" width="6.42578125" customWidth="1"/>
    <col min="6405" max="6405" width="25.85546875" customWidth="1"/>
    <col min="6406" max="6406" width="9.85546875" customWidth="1"/>
    <col min="6407" max="6407" width="0" hidden="1" customWidth="1"/>
    <col min="6408" max="6408" width="9.42578125" customWidth="1"/>
    <col min="6410" max="6410" width="10.5703125" customWidth="1"/>
    <col min="6411" max="6411" width="9.7109375" bestFit="1" customWidth="1"/>
    <col min="6655" max="6655" width="0" hidden="1" customWidth="1"/>
    <col min="6656" max="6656" width="4.140625" customWidth="1"/>
    <col min="6657" max="6657" width="5.5703125" customWidth="1"/>
    <col min="6658" max="6658" width="6" customWidth="1"/>
    <col min="6659" max="6659" width="8.140625" customWidth="1"/>
    <col min="6660" max="6660" width="6.42578125" customWidth="1"/>
    <col min="6661" max="6661" width="25.85546875" customWidth="1"/>
    <col min="6662" max="6662" width="9.85546875" customWidth="1"/>
    <col min="6663" max="6663" width="0" hidden="1" customWidth="1"/>
    <col min="6664" max="6664" width="9.42578125" customWidth="1"/>
    <col min="6666" max="6666" width="10.5703125" customWidth="1"/>
    <col min="6667" max="6667" width="9.7109375" bestFit="1" customWidth="1"/>
    <col min="6911" max="6911" width="0" hidden="1" customWidth="1"/>
    <col min="6912" max="6912" width="4.140625" customWidth="1"/>
    <col min="6913" max="6913" width="5.5703125" customWidth="1"/>
    <col min="6914" max="6914" width="6" customWidth="1"/>
    <col min="6915" max="6915" width="8.140625" customWidth="1"/>
    <col min="6916" max="6916" width="6.42578125" customWidth="1"/>
    <col min="6917" max="6917" width="25.85546875" customWidth="1"/>
    <col min="6918" max="6918" width="9.85546875" customWidth="1"/>
    <col min="6919" max="6919" width="0" hidden="1" customWidth="1"/>
    <col min="6920" max="6920" width="9.42578125" customWidth="1"/>
    <col min="6922" max="6922" width="10.5703125" customWidth="1"/>
    <col min="6923" max="6923" width="9.7109375" bestFit="1" customWidth="1"/>
    <col min="7167" max="7167" width="0" hidden="1" customWidth="1"/>
    <col min="7168" max="7168" width="4.140625" customWidth="1"/>
    <col min="7169" max="7169" width="5.5703125" customWidth="1"/>
    <col min="7170" max="7170" width="6" customWidth="1"/>
    <col min="7171" max="7171" width="8.140625" customWidth="1"/>
    <col min="7172" max="7172" width="6.42578125" customWidth="1"/>
    <col min="7173" max="7173" width="25.85546875" customWidth="1"/>
    <col min="7174" max="7174" width="9.85546875" customWidth="1"/>
    <col min="7175" max="7175" width="0" hidden="1" customWidth="1"/>
    <col min="7176" max="7176" width="9.42578125" customWidth="1"/>
    <col min="7178" max="7178" width="10.5703125" customWidth="1"/>
    <col min="7179" max="7179" width="9.7109375" bestFit="1" customWidth="1"/>
    <col min="7423" max="7423" width="0" hidden="1" customWidth="1"/>
    <col min="7424" max="7424" width="4.140625" customWidth="1"/>
    <col min="7425" max="7425" width="5.5703125" customWidth="1"/>
    <col min="7426" max="7426" width="6" customWidth="1"/>
    <col min="7427" max="7427" width="8.140625" customWidth="1"/>
    <col min="7428" max="7428" width="6.42578125" customWidth="1"/>
    <col min="7429" max="7429" width="25.85546875" customWidth="1"/>
    <col min="7430" max="7430" width="9.85546875" customWidth="1"/>
    <col min="7431" max="7431" width="0" hidden="1" customWidth="1"/>
    <col min="7432" max="7432" width="9.42578125" customWidth="1"/>
    <col min="7434" max="7434" width="10.5703125" customWidth="1"/>
    <col min="7435" max="7435" width="9.7109375" bestFit="1" customWidth="1"/>
    <col min="7679" max="7679" width="0" hidden="1" customWidth="1"/>
    <col min="7680" max="7680" width="4.140625" customWidth="1"/>
    <col min="7681" max="7681" width="5.5703125" customWidth="1"/>
    <col min="7682" max="7682" width="6" customWidth="1"/>
    <col min="7683" max="7683" width="8.140625" customWidth="1"/>
    <col min="7684" max="7684" width="6.42578125" customWidth="1"/>
    <col min="7685" max="7685" width="25.85546875" customWidth="1"/>
    <col min="7686" max="7686" width="9.85546875" customWidth="1"/>
    <col min="7687" max="7687" width="0" hidden="1" customWidth="1"/>
    <col min="7688" max="7688" width="9.42578125" customWidth="1"/>
    <col min="7690" max="7690" width="10.5703125" customWidth="1"/>
    <col min="7691" max="7691" width="9.7109375" bestFit="1" customWidth="1"/>
    <col min="7935" max="7935" width="0" hidden="1" customWidth="1"/>
    <col min="7936" max="7936" width="4.140625" customWidth="1"/>
    <col min="7937" max="7937" width="5.5703125" customWidth="1"/>
    <col min="7938" max="7938" width="6" customWidth="1"/>
    <col min="7939" max="7939" width="8.140625" customWidth="1"/>
    <col min="7940" max="7940" width="6.42578125" customWidth="1"/>
    <col min="7941" max="7941" width="25.85546875" customWidth="1"/>
    <col min="7942" max="7942" width="9.85546875" customWidth="1"/>
    <col min="7943" max="7943" width="0" hidden="1" customWidth="1"/>
    <col min="7944" max="7944" width="9.42578125" customWidth="1"/>
    <col min="7946" max="7946" width="10.5703125" customWidth="1"/>
    <col min="7947" max="7947" width="9.7109375" bestFit="1" customWidth="1"/>
    <col min="8191" max="8191" width="0" hidden="1" customWidth="1"/>
    <col min="8192" max="8192" width="4.140625" customWidth="1"/>
    <col min="8193" max="8193" width="5.5703125" customWidth="1"/>
    <col min="8194" max="8194" width="6" customWidth="1"/>
    <col min="8195" max="8195" width="8.140625" customWidth="1"/>
    <col min="8196" max="8196" width="6.42578125" customWidth="1"/>
    <col min="8197" max="8197" width="25.85546875" customWidth="1"/>
    <col min="8198" max="8198" width="9.85546875" customWidth="1"/>
    <col min="8199" max="8199" width="0" hidden="1" customWidth="1"/>
    <col min="8200" max="8200" width="9.42578125" customWidth="1"/>
    <col min="8202" max="8202" width="10.5703125" customWidth="1"/>
    <col min="8203" max="8203" width="9.7109375" bestFit="1" customWidth="1"/>
    <col min="8447" max="8447" width="0" hidden="1" customWidth="1"/>
    <col min="8448" max="8448" width="4.140625" customWidth="1"/>
    <col min="8449" max="8449" width="5.5703125" customWidth="1"/>
    <col min="8450" max="8450" width="6" customWidth="1"/>
    <col min="8451" max="8451" width="8.140625" customWidth="1"/>
    <col min="8452" max="8452" width="6.42578125" customWidth="1"/>
    <col min="8453" max="8453" width="25.85546875" customWidth="1"/>
    <col min="8454" max="8454" width="9.85546875" customWidth="1"/>
    <col min="8455" max="8455" width="0" hidden="1" customWidth="1"/>
    <col min="8456" max="8456" width="9.42578125" customWidth="1"/>
    <col min="8458" max="8458" width="10.5703125" customWidth="1"/>
    <col min="8459" max="8459" width="9.7109375" bestFit="1" customWidth="1"/>
    <col min="8703" max="8703" width="0" hidden="1" customWidth="1"/>
    <col min="8704" max="8704" width="4.140625" customWidth="1"/>
    <col min="8705" max="8705" width="5.5703125" customWidth="1"/>
    <col min="8706" max="8706" width="6" customWidth="1"/>
    <col min="8707" max="8707" width="8.140625" customWidth="1"/>
    <col min="8708" max="8708" width="6.42578125" customWidth="1"/>
    <col min="8709" max="8709" width="25.85546875" customWidth="1"/>
    <col min="8710" max="8710" width="9.85546875" customWidth="1"/>
    <col min="8711" max="8711" width="0" hidden="1" customWidth="1"/>
    <col min="8712" max="8712" width="9.42578125" customWidth="1"/>
    <col min="8714" max="8714" width="10.5703125" customWidth="1"/>
    <col min="8715" max="8715" width="9.7109375" bestFit="1" customWidth="1"/>
    <col min="8959" max="8959" width="0" hidden="1" customWidth="1"/>
    <col min="8960" max="8960" width="4.140625" customWidth="1"/>
    <col min="8961" max="8961" width="5.5703125" customWidth="1"/>
    <col min="8962" max="8962" width="6" customWidth="1"/>
    <col min="8963" max="8963" width="8.140625" customWidth="1"/>
    <col min="8964" max="8964" width="6.42578125" customWidth="1"/>
    <col min="8965" max="8965" width="25.85546875" customWidth="1"/>
    <col min="8966" max="8966" width="9.85546875" customWidth="1"/>
    <col min="8967" max="8967" width="0" hidden="1" customWidth="1"/>
    <col min="8968" max="8968" width="9.42578125" customWidth="1"/>
    <col min="8970" max="8970" width="10.5703125" customWidth="1"/>
    <col min="8971" max="8971" width="9.7109375" bestFit="1" customWidth="1"/>
    <col min="9215" max="9215" width="0" hidden="1" customWidth="1"/>
    <col min="9216" max="9216" width="4.140625" customWidth="1"/>
    <col min="9217" max="9217" width="5.5703125" customWidth="1"/>
    <col min="9218" max="9218" width="6" customWidth="1"/>
    <col min="9219" max="9219" width="8.140625" customWidth="1"/>
    <col min="9220" max="9220" width="6.42578125" customWidth="1"/>
    <col min="9221" max="9221" width="25.85546875" customWidth="1"/>
    <col min="9222" max="9222" width="9.85546875" customWidth="1"/>
    <col min="9223" max="9223" width="0" hidden="1" customWidth="1"/>
    <col min="9224" max="9224" width="9.42578125" customWidth="1"/>
    <col min="9226" max="9226" width="10.5703125" customWidth="1"/>
    <col min="9227" max="9227" width="9.7109375" bestFit="1" customWidth="1"/>
    <col min="9471" max="9471" width="0" hidden="1" customWidth="1"/>
    <col min="9472" max="9472" width="4.140625" customWidth="1"/>
    <col min="9473" max="9473" width="5.5703125" customWidth="1"/>
    <col min="9474" max="9474" width="6" customWidth="1"/>
    <col min="9475" max="9475" width="8.140625" customWidth="1"/>
    <col min="9476" max="9476" width="6.42578125" customWidth="1"/>
    <col min="9477" max="9477" width="25.85546875" customWidth="1"/>
    <col min="9478" max="9478" width="9.85546875" customWidth="1"/>
    <col min="9479" max="9479" width="0" hidden="1" customWidth="1"/>
    <col min="9480" max="9480" width="9.42578125" customWidth="1"/>
    <col min="9482" max="9482" width="10.5703125" customWidth="1"/>
    <col min="9483" max="9483" width="9.7109375" bestFit="1" customWidth="1"/>
    <col min="9727" max="9727" width="0" hidden="1" customWidth="1"/>
    <col min="9728" max="9728" width="4.140625" customWidth="1"/>
    <col min="9729" max="9729" width="5.5703125" customWidth="1"/>
    <col min="9730" max="9730" width="6" customWidth="1"/>
    <col min="9731" max="9731" width="8.140625" customWidth="1"/>
    <col min="9732" max="9732" width="6.42578125" customWidth="1"/>
    <col min="9733" max="9733" width="25.85546875" customWidth="1"/>
    <col min="9734" max="9734" width="9.85546875" customWidth="1"/>
    <col min="9735" max="9735" width="0" hidden="1" customWidth="1"/>
    <col min="9736" max="9736" width="9.42578125" customWidth="1"/>
    <col min="9738" max="9738" width="10.5703125" customWidth="1"/>
    <col min="9739" max="9739" width="9.7109375" bestFit="1" customWidth="1"/>
    <col min="9983" max="9983" width="0" hidden="1" customWidth="1"/>
    <col min="9984" max="9984" width="4.140625" customWidth="1"/>
    <col min="9985" max="9985" width="5.5703125" customWidth="1"/>
    <col min="9986" max="9986" width="6" customWidth="1"/>
    <col min="9987" max="9987" width="8.140625" customWidth="1"/>
    <col min="9988" max="9988" width="6.42578125" customWidth="1"/>
    <col min="9989" max="9989" width="25.85546875" customWidth="1"/>
    <col min="9990" max="9990" width="9.85546875" customWidth="1"/>
    <col min="9991" max="9991" width="0" hidden="1" customWidth="1"/>
    <col min="9992" max="9992" width="9.42578125" customWidth="1"/>
    <col min="9994" max="9994" width="10.5703125" customWidth="1"/>
    <col min="9995" max="9995" width="9.7109375" bestFit="1" customWidth="1"/>
    <col min="10239" max="10239" width="0" hidden="1" customWidth="1"/>
    <col min="10240" max="10240" width="4.140625" customWidth="1"/>
    <col min="10241" max="10241" width="5.5703125" customWidth="1"/>
    <col min="10242" max="10242" width="6" customWidth="1"/>
    <col min="10243" max="10243" width="8.140625" customWidth="1"/>
    <col min="10244" max="10244" width="6.42578125" customWidth="1"/>
    <col min="10245" max="10245" width="25.85546875" customWidth="1"/>
    <col min="10246" max="10246" width="9.85546875" customWidth="1"/>
    <col min="10247" max="10247" width="0" hidden="1" customWidth="1"/>
    <col min="10248" max="10248" width="9.42578125" customWidth="1"/>
    <col min="10250" max="10250" width="10.5703125" customWidth="1"/>
    <col min="10251" max="10251" width="9.7109375" bestFit="1" customWidth="1"/>
    <col min="10495" max="10495" width="0" hidden="1" customWidth="1"/>
    <col min="10496" max="10496" width="4.140625" customWidth="1"/>
    <col min="10497" max="10497" width="5.5703125" customWidth="1"/>
    <col min="10498" max="10498" width="6" customWidth="1"/>
    <col min="10499" max="10499" width="8.140625" customWidth="1"/>
    <col min="10500" max="10500" width="6.42578125" customWidth="1"/>
    <col min="10501" max="10501" width="25.85546875" customWidth="1"/>
    <col min="10502" max="10502" width="9.85546875" customWidth="1"/>
    <col min="10503" max="10503" width="0" hidden="1" customWidth="1"/>
    <col min="10504" max="10504" width="9.42578125" customWidth="1"/>
    <col min="10506" max="10506" width="10.5703125" customWidth="1"/>
    <col min="10507" max="10507" width="9.7109375" bestFit="1" customWidth="1"/>
    <col min="10751" max="10751" width="0" hidden="1" customWidth="1"/>
    <col min="10752" max="10752" width="4.140625" customWidth="1"/>
    <col min="10753" max="10753" width="5.5703125" customWidth="1"/>
    <col min="10754" max="10754" width="6" customWidth="1"/>
    <col min="10755" max="10755" width="8.140625" customWidth="1"/>
    <col min="10756" max="10756" width="6.42578125" customWidth="1"/>
    <col min="10757" max="10757" width="25.85546875" customWidth="1"/>
    <col min="10758" max="10758" width="9.85546875" customWidth="1"/>
    <col min="10759" max="10759" width="0" hidden="1" customWidth="1"/>
    <col min="10760" max="10760" width="9.42578125" customWidth="1"/>
    <col min="10762" max="10762" width="10.5703125" customWidth="1"/>
    <col min="10763" max="10763" width="9.7109375" bestFit="1" customWidth="1"/>
    <col min="11007" max="11007" width="0" hidden="1" customWidth="1"/>
    <col min="11008" max="11008" width="4.140625" customWidth="1"/>
    <col min="11009" max="11009" width="5.5703125" customWidth="1"/>
    <col min="11010" max="11010" width="6" customWidth="1"/>
    <col min="11011" max="11011" width="8.140625" customWidth="1"/>
    <col min="11012" max="11012" width="6.42578125" customWidth="1"/>
    <col min="11013" max="11013" width="25.85546875" customWidth="1"/>
    <col min="11014" max="11014" width="9.85546875" customWidth="1"/>
    <col min="11015" max="11015" width="0" hidden="1" customWidth="1"/>
    <col min="11016" max="11016" width="9.42578125" customWidth="1"/>
    <col min="11018" max="11018" width="10.5703125" customWidth="1"/>
    <col min="11019" max="11019" width="9.7109375" bestFit="1" customWidth="1"/>
    <col min="11263" max="11263" width="0" hidden="1" customWidth="1"/>
    <col min="11264" max="11264" width="4.140625" customWidth="1"/>
    <col min="11265" max="11265" width="5.5703125" customWidth="1"/>
    <col min="11266" max="11266" width="6" customWidth="1"/>
    <col min="11267" max="11267" width="8.140625" customWidth="1"/>
    <col min="11268" max="11268" width="6.42578125" customWidth="1"/>
    <col min="11269" max="11269" width="25.85546875" customWidth="1"/>
    <col min="11270" max="11270" width="9.85546875" customWidth="1"/>
    <col min="11271" max="11271" width="0" hidden="1" customWidth="1"/>
    <col min="11272" max="11272" width="9.42578125" customWidth="1"/>
    <col min="11274" max="11274" width="10.5703125" customWidth="1"/>
    <col min="11275" max="11275" width="9.7109375" bestFit="1" customWidth="1"/>
    <col min="11519" max="11519" width="0" hidden="1" customWidth="1"/>
    <col min="11520" max="11520" width="4.140625" customWidth="1"/>
    <col min="11521" max="11521" width="5.5703125" customWidth="1"/>
    <col min="11522" max="11522" width="6" customWidth="1"/>
    <col min="11523" max="11523" width="8.140625" customWidth="1"/>
    <col min="11524" max="11524" width="6.42578125" customWidth="1"/>
    <col min="11525" max="11525" width="25.85546875" customWidth="1"/>
    <col min="11526" max="11526" width="9.85546875" customWidth="1"/>
    <col min="11527" max="11527" width="0" hidden="1" customWidth="1"/>
    <col min="11528" max="11528" width="9.42578125" customWidth="1"/>
    <col min="11530" max="11530" width="10.5703125" customWidth="1"/>
    <col min="11531" max="11531" width="9.7109375" bestFit="1" customWidth="1"/>
    <col min="11775" max="11775" width="0" hidden="1" customWidth="1"/>
    <col min="11776" max="11776" width="4.140625" customWidth="1"/>
    <col min="11777" max="11777" width="5.5703125" customWidth="1"/>
    <col min="11778" max="11778" width="6" customWidth="1"/>
    <col min="11779" max="11779" width="8.140625" customWidth="1"/>
    <col min="11780" max="11780" width="6.42578125" customWidth="1"/>
    <col min="11781" max="11781" width="25.85546875" customWidth="1"/>
    <col min="11782" max="11782" width="9.85546875" customWidth="1"/>
    <col min="11783" max="11783" width="0" hidden="1" customWidth="1"/>
    <col min="11784" max="11784" width="9.42578125" customWidth="1"/>
    <col min="11786" max="11786" width="10.5703125" customWidth="1"/>
    <col min="11787" max="11787" width="9.7109375" bestFit="1" customWidth="1"/>
    <col min="12031" max="12031" width="0" hidden="1" customWidth="1"/>
    <col min="12032" max="12032" width="4.140625" customWidth="1"/>
    <col min="12033" max="12033" width="5.5703125" customWidth="1"/>
    <col min="12034" max="12034" width="6" customWidth="1"/>
    <col min="12035" max="12035" width="8.140625" customWidth="1"/>
    <col min="12036" max="12036" width="6.42578125" customWidth="1"/>
    <col min="12037" max="12037" width="25.85546875" customWidth="1"/>
    <col min="12038" max="12038" width="9.85546875" customWidth="1"/>
    <col min="12039" max="12039" width="0" hidden="1" customWidth="1"/>
    <col min="12040" max="12040" width="9.42578125" customWidth="1"/>
    <col min="12042" max="12042" width="10.5703125" customWidth="1"/>
    <col min="12043" max="12043" width="9.7109375" bestFit="1" customWidth="1"/>
    <col min="12287" max="12287" width="0" hidden="1" customWidth="1"/>
    <col min="12288" max="12288" width="4.140625" customWidth="1"/>
    <col min="12289" max="12289" width="5.5703125" customWidth="1"/>
    <col min="12290" max="12290" width="6" customWidth="1"/>
    <col min="12291" max="12291" width="8.140625" customWidth="1"/>
    <col min="12292" max="12292" width="6.42578125" customWidth="1"/>
    <col min="12293" max="12293" width="25.85546875" customWidth="1"/>
    <col min="12294" max="12294" width="9.85546875" customWidth="1"/>
    <col min="12295" max="12295" width="0" hidden="1" customWidth="1"/>
    <col min="12296" max="12296" width="9.42578125" customWidth="1"/>
    <col min="12298" max="12298" width="10.5703125" customWidth="1"/>
    <col min="12299" max="12299" width="9.7109375" bestFit="1" customWidth="1"/>
    <col min="12543" max="12543" width="0" hidden="1" customWidth="1"/>
    <col min="12544" max="12544" width="4.140625" customWidth="1"/>
    <col min="12545" max="12545" width="5.5703125" customWidth="1"/>
    <col min="12546" max="12546" width="6" customWidth="1"/>
    <col min="12547" max="12547" width="8.140625" customWidth="1"/>
    <col min="12548" max="12548" width="6.42578125" customWidth="1"/>
    <col min="12549" max="12549" width="25.85546875" customWidth="1"/>
    <col min="12550" max="12550" width="9.85546875" customWidth="1"/>
    <col min="12551" max="12551" width="0" hidden="1" customWidth="1"/>
    <col min="12552" max="12552" width="9.42578125" customWidth="1"/>
    <col min="12554" max="12554" width="10.5703125" customWidth="1"/>
    <col min="12555" max="12555" width="9.7109375" bestFit="1" customWidth="1"/>
    <col min="12799" max="12799" width="0" hidden="1" customWidth="1"/>
    <col min="12800" max="12800" width="4.140625" customWidth="1"/>
    <col min="12801" max="12801" width="5.5703125" customWidth="1"/>
    <col min="12802" max="12802" width="6" customWidth="1"/>
    <col min="12803" max="12803" width="8.140625" customWidth="1"/>
    <col min="12804" max="12804" width="6.42578125" customWidth="1"/>
    <col min="12805" max="12805" width="25.85546875" customWidth="1"/>
    <col min="12806" max="12806" width="9.85546875" customWidth="1"/>
    <col min="12807" max="12807" width="0" hidden="1" customWidth="1"/>
    <col min="12808" max="12808" width="9.42578125" customWidth="1"/>
    <col min="12810" max="12810" width="10.5703125" customWidth="1"/>
    <col min="12811" max="12811" width="9.7109375" bestFit="1" customWidth="1"/>
    <col min="13055" max="13055" width="0" hidden="1" customWidth="1"/>
    <col min="13056" max="13056" width="4.140625" customWidth="1"/>
    <col min="13057" max="13057" width="5.5703125" customWidth="1"/>
    <col min="13058" max="13058" width="6" customWidth="1"/>
    <col min="13059" max="13059" width="8.140625" customWidth="1"/>
    <col min="13060" max="13060" width="6.42578125" customWidth="1"/>
    <col min="13061" max="13061" width="25.85546875" customWidth="1"/>
    <col min="13062" max="13062" width="9.85546875" customWidth="1"/>
    <col min="13063" max="13063" width="0" hidden="1" customWidth="1"/>
    <col min="13064" max="13064" width="9.42578125" customWidth="1"/>
    <col min="13066" max="13066" width="10.5703125" customWidth="1"/>
    <col min="13067" max="13067" width="9.7109375" bestFit="1" customWidth="1"/>
    <col min="13311" max="13311" width="0" hidden="1" customWidth="1"/>
    <col min="13312" max="13312" width="4.140625" customWidth="1"/>
    <col min="13313" max="13313" width="5.5703125" customWidth="1"/>
    <col min="13314" max="13314" width="6" customWidth="1"/>
    <col min="13315" max="13315" width="8.140625" customWidth="1"/>
    <col min="13316" max="13316" width="6.42578125" customWidth="1"/>
    <col min="13317" max="13317" width="25.85546875" customWidth="1"/>
    <col min="13318" max="13318" width="9.85546875" customWidth="1"/>
    <col min="13319" max="13319" width="0" hidden="1" customWidth="1"/>
    <col min="13320" max="13320" width="9.42578125" customWidth="1"/>
    <col min="13322" max="13322" width="10.5703125" customWidth="1"/>
    <col min="13323" max="13323" width="9.7109375" bestFit="1" customWidth="1"/>
    <col min="13567" max="13567" width="0" hidden="1" customWidth="1"/>
    <col min="13568" max="13568" width="4.140625" customWidth="1"/>
    <col min="13569" max="13569" width="5.5703125" customWidth="1"/>
    <col min="13570" max="13570" width="6" customWidth="1"/>
    <col min="13571" max="13571" width="8.140625" customWidth="1"/>
    <col min="13572" max="13572" width="6.42578125" customWidth="1"/>
    <col min="13573" max="13573" width="25.85546875" customWidth="1"/>
    <col min="13574" max="13574" width="9.85546875" customWidth="1"/>
    <col min="13575" max="13575" width="0" hidden="1" customWidth="1"/>
    <col min="13576" max="13576" width="9.42578125" customWidth="1"/>
    <col min="13578" max="13578" width="10.5703125" customWidth="1"/>
    <col min="13579" max="13579" width="9.7109375" bestFit="1" customWidth="1"/>
    <col min="13823" max="13823" width="0" hidden="1" customWidth="1"/>
    <col min="13824" max="13824" width="4.140625" customWidth="1"/>
    <col min="13825" max="13825" width="5.5703125" customWidth="1"/>
    <col min="13826" max="13826" width="6" customWidth="1"/>
    <col min="13827" max="13827" width="8.140625" customWidth="1"/>
    <col min="13828" max="13828" width="6.42578125" customWidth="1"/>
    <col min="13829" max="13829" width="25.85546875" customWidth="1"/>
    <col min="13830" max="13830" width="9.85546875" customWidth="1"/>
    <col min="13831" max="13831" width="0" hidden="1" customWidth="1"/>
    <col min="13832" max="13832" width="9.42578125" customWidth="1"/>
    <col min="13834" max="13834" width="10.5703125" customWidth="1"/>
    <col min="13835" max="13835" width="9.7109375" bestFit="1" customWidth="1"/>
    <col min="14079" max="14079" width="0" hidden="1" customWidth="1"/>
    <col min="14080" max="14080" width="4.140625" customWidth="1"/>
    <col min="14081" max="14081" width="5.5703125" customWidth="1"/>
    <col min="14082" max="14082" width="6" customWidth="1"/>
    <col min="14083" max="14083" width="8.140625" customWidth="1"/>
    <col min="14084" max="14084" width="6.42578125" customWidth="1"/>
    <col min="14085" max="14085" width="25.85546875" customWidth="1"/>
    <col min="14086" max="14086" width="9.85546875" customWidth="1"/>
    <col min="14087" max="14087" width="0" hidden="1" customWidth="1"/>
    <col min="14088" max="14088" width="9.42578125" customWidth="1"/>
    <col min="14090" max="14090" width="10.5703125" customWidth="1"/>
    <col min="14091" max="14091" width="9.7109375" bestFit="1" customWidth="1"/>
    <col min="14335" max="14335" width="0" hidden="1" customWidth="1"/>
    <col min="14336" max="14336" width="4.140625" customWidth="1"/>
    <col min="14337" max="14337" width="5.5703125" customWidth="1"/>
    <col min="14338" max="14338" width="6" customWidth="1"/>
    <col min="14339" max="14339" width="8.140625" customWidth="1"/>
    <col min="14340" max="14340" width="6.42578125" customWidth="1"/>
    <col min="14341" max="14341" width="25.85546875" customWidth="1"/>
    <col min="14342" max="14342" width="9.85546875" customWidth="1"/>
    <col min="14343" max="14343" width="0" hidden="1" customWidth="1"/>
    <col min="14344" max="14344" width="9.42578125" customWidth="1"/>
    <col min="14346" max="14346" width="10.5703125" customWidth="1"/>
    <col min="14347" max="14347" width="9.7109375" bestFit="1" customWidth="1"/>
    <col min="14591" max="14591" width="0" hidden="1" customWidth="1"/>
    <col min="14592" max="14592" width="4.140625" customWidth="1"/>
    <col min="14593" max="14593" width="5.5703125" customWidth="1"/>
    <col min="14594" max="14594" width="6" customWidth="1"/>
    <col min="14595" max="14595" width="8.140625" customWidth="1"/>
    <col min="14596" max="14596" width="6.42578125" customWidth="1"/>
    <col min="14597" max="14597" width="25.85546875" customWidth="1"/>
    <col min="14598" max="14598" width="9.85546875" customWidth="1"/>
    <col min="14599" max="14599" width="0" hidden="1" customWidth="1"/>
    <col min="14600" max="14600" width="9.42578125" customWidth="1"/>
    <col min="14602" max="14602" width="10.5703125" customWidth="1"/>
    <col min="14603" max="14603" width="9.7109375" bestFit="1" customWidth="1"/>
    <col min="14847" max="14847" width="0" hidden="1" customWidth="1"/>
    <col min="14848" max="14848" width="4.140625" customWidth="1"/>
    <col min="14849" max="14849" width="5.5703125" customWidth="1"/>
    <col min="14850" max="14850" width="6" customWidth="1"/>
    <col min="14851" max="14851" width="8.140625" customWidth="1"/>
    <col min="14852" max="14852" width="6.42578125" customWidth="1"/>
    <col min="14853" max="14853" width="25.85546875" customWidth="1"/>
    <col min="14854" max="14854" width="9.85546875" customWidth="1"/>
    <col min="14855" max="14855" width="0" hidden="1" customWidth="1"/>
    <col min="14856" max="14856" width="9.42578125" customWidth="1"/>
    <col min="14858" max="14858" width="10.5703125" customWidth="1"/>
    <col min="14859" max="14859" width="9.7109375" bestFit="1" customWidth="1"/>
    <col min="15103" max="15103" width="0" hidden="1" customWidth="1"/>
    <col min="15104" max="15104" width="4.140625" customWidth="1"/>
    <col min="15105" max="15105" width="5.5703125" customWidth="1"/>
    <col min="15106" max="15106" width="6" customWidth="1"/>
    <col min="15107" max="15107" width="8.140625" customWidth="1"/>
    <col min="15108" max="15108" width="6.42578125" customWidth="1"/>
    <col min="15109" max="15109" width="25.85546875" customWidth="1"/>
    <col min="15110" max="15110" width="9.85546875" customWidth="1"/>
    <col min="15111" max="15111" width="0" hidden="1" customWidth="1"/>
    <col min="15112" max="15112" width="9.42578125" customWidth="1"/>
    <col min="15114" max="15114" width="10.5703125" customWidth="1"/>
    <col min="15115" max="15115" width="9.7109375" bestFit="1" customWidth="1"/>
    <col min="15359" max="15359" width="0" hidden="1" customWidth="1"/>
    <col min="15360" max="15360" width="4.140625" customWidth="1"/>
    <col min="15361" max="15361" width="5.5703125" customWidth="1"/>
    <col min="15362" max="15362" width="6" customWidth="1"/>
    <col min="15363" max="15363" width="8.140625" customWidth="1"/>
    <col min="15364" max="15364" width="6.42578125" customWidth="1"/>
    <col min="15365" max="15365" width="25.85546875" customWidth="1"/>
    <col min="15366" max="15366" width="9.85546875" customWidth="1"/>
    <col min="15367" max="15367" width="0" hidden="1" customWidth="1"/>
    <col min="15368" max="15368" width="9.42578125" customWidth="1"/>
    <col min="15370" max="15370" width="10.5703125" customWidth="1"/>
    <col min="15371" max="15371" width="9.7109375" bestFit="1" customWidth="1"/>
    <col min="15615" max="15615" width="0" hidden="1" customWidth="1"/>
    <col min="15616" max="15616" width="4.140625" customWidth="1"/>
    <col min="15617" max="15617" width="5.5703125" customWidth="1"/>
    <col min="15618" max="15618" width="6" customWidth="1"/>
    <col min="15619" max="15619" width="8.140625" customWidth="1"/>
    <col min="15620" max="15620" width="6.42578125" customWidth="1"/>
    <col min="15621" max="15621" width="25.85546875" customWidth="1"/>
    <col min="15622" max="15622" width="9.85546875" customWidth="1"/>
    <col min="15623" max="15623" width="0" hidden="1" customWidth="1"/>
    <col min="15624" max="15624" width="9.42578125" customWidth="1"/>
    <col min="15626" max="15626" width="10.5703125" customWidth="1"/>
    <col min="15627" max="15627" width="9.7109375" bestFit="1" customWidth="1"/>
    <col min="15871" max="15871" width="0" hidden="1" customWidth="1"/>
    <col min="15872" max="15872" width="4.140625" customWidth="1"/>
    <col min="15873" max="15873" width="5.5703125" customWidth="1"/>
    <col min="15874" max="15874" width="6" customWidth="1"/>
    <col min="15875" max="15875" width="8.140625" customWidth="1"/>
    <col min="15876" max="15876" width="6.42578125" customWidth="1"/>
    <col min="15877" max="15877" width="25.85546875" customWidth="1"/>
    <col min="15878" max="15878" width="9.85546875" customWidth="1"/>
    <col min="15879" max="15879" width="0" hidden="1" customWidth="1"/>
    <col min="15880" max="15880" width="9.42578125" customWidth="1"/>
    <col min="15882" max="15882" width="10.5703125" customWidth="1"/>
    <col min="15883" max="15883" width="9.7109375" bestFit="1" customWidth="1"/>
    <col min="16127" max="16127" width="0" hidden="1" customWidth="1"/>
    <col min="16128" max="16128" width="4.140625" customWidth="1"/>
    <col min="16129" max="16129" width="5.5703125" customWidth="1"/>
    <col min="16130" max="16130" width="6" customWidth="1"/>
    <col min="16131" max="16131" width="8.140625" customWidth="1"/>
    <col min="16132" max="16132" width="6.42578125" customWidth="1"/>
    <col min="16133" max="16133" width="25.85546875" customWidth="1"/>
    <col min="16134" max="16134" width="9.85546875" customWidth="1"/>
    <col min="16135" max="16135" width="0" hidden="1" customWidth="1"/>
    <col min="16136" max="16136" width="9.42578125" customWidth="1"/>
    <col min="16138" max="16138" width="10.5703125" customWidth="1"/>
    <col min="16139" max="16139" width="9.7109375" bestFit="1" customWidth="1"/>
  </cols>
  <sheetData>
    <row r="2" spans="2:14" ht="15.75" thickBot="1" x14ac:dyDescent="0.3"/>
    <row r="3" spans="2:14" ht="18.75" x14ac:dyDescent="0.3">
      <c r="B3" s="202" t="s">
        <v>244</v>
      </c>
      <c r="C3" s="203"/>
      <c r="D3" s="203"/>
      <c r="E3" s="203"/>
      <c r="F3" s="275"/>
      <c r="G3" s="275"/>
      <c r="H3" s="275"/>
      <c r="I3" s="275"/>
      <c r="J3" s="204"/>
      <c r="K3" s="204"/>
      <c r="L3" s="204"/>
      <c r="M3" s="204"/>
      <c r="N3" s="204"/>
    </row>
    <row r="4" spans="2:14" ht="51" x14ac:dyDescent="0.25">
      <c r="B4" s="888" t="s">
        <v>0</v>
      </c>
      <c r="C4" s="889"/>
      <c r="D4" s="889"/>
      <c r="E4" s="889"/>
      <c r="F4" s="889"/>
      <c r="G4" s="890"/>
      <c r="H4" s="682" t="s">
        <v>371</v>
      </c>
      <c r="I4" s="683" t="s">
        <v>392</v>
      </c>
      <c r="J4" s="684" t="s">
        <v>418</v>
      </c>
      <c r="K4" s="684" t="s">
        <v>399</v>
      </c>
      <c r="L4" s="684" t="s">
        <v>372</v>
      </c>
      <c r="M4" s="684" t="s">
        <v>373</v>
      </c>
      <c r="N4" s="684" t="s">
        <v>395</v>
      </c>
    </row>
    <row r="5" spans="2:14" ht="33.75" x14ac:dyDescent="0.25">
      <c r="B5" s="206" t="s">
        <v>193</v>
      </c>
      <c r="C5" s="207" t="s">
        <v>194</v>
      </c>
      <c r="D5" s="208" t="s">
        <v>195</v>
      </c>
      <c r="E5" s="208" t="s">
        <v>196</v>
      </c>
      <c r="F5" s="208" t="s">
        <v>220</v>
      </c>
      <c r="G5" s="209" t="s">
        <v>198</v>
      </c>
      <c r="H5" s="675">
        <f>H6+H17</f>
        <v>12739.92</v>
      </c>
      <c r="I5" s="452">
        <f t="shared" ref="I5:J5" si="0">I6+I17</f>
        <v>12628.17</v>
      </c>
      <c r="J5" s="452">
        <f t="shared" si="0"/>
        <v>16211.83</v>
      </c>
      <c r="K5" s="452">
        <f t="shared" ref="K5" si="1">K6+K17</f>
        <v>16211.83</v>
      </c>
      <c r="L5" s="452">
        <f t="shared" ref="L5:M5" si="2">L6+L17</f>
        <v>15060</v>
      </c>
      <c r="M5" s="452">
        <f t="shared" si="2"/>
        <v>12920</v>
      </c>
      <c r="N5" s="452">
        <f t="shared" ref="N5" si="3">N6+N17</f>
        <v>12860</v>
      </c>
    </row>
    <row r="6" spans="2:14" ht="15.75" x14ac:dyDescent="0.25">
      <c r="B6" s="379"/>
      <c r="C6" s="212">
        <v>1</v>
      </c>
      <c r="D6" s="873" t="s">
        <v>245</v>
      </c>
      <c r="E6" s="891"/>
      <c r="F6" s="891"/>
      <c r="G6" s="892"/>
      <c r="H6" s="380">
        <f>SUM(H7+H13)</f>
        <v>8751.11</v>
      </c>
      <c r="I6" s="380">
        <f>SUM(I7+I13)</f>
        <v>6826.49</v>
      </c>
      <c r="J6" s="380">
        <f>SUM(J7+J13)</f>
        <v>6511.83</v>
      </c>
      <c r="K6" s="380">
        <f>SUM(K7+K13)</f>
        <v>6511.83</v>
      </c>
      <c r="L6" s="380">
        <f t="shared" ref="L6:M6" si="4">SUM(L7+L13)</f>
        <v>6560</v>
      </c>
      <c r="M6" s="380">
        <f t="shared" si="4"/>
        <v>5920</v>
      </c>
      <c r="N6" s="380">
        <f t="shared" ref="N6" si="5">SUM(N7+N13)</f>
        <v>6560</v>
      </c>
    </row>
    <row r="7" spans="2:14" ht="15.75" x14ac:dyDescent="0.25">
      <c r="B7" s="381"/>
      <c r="C7" s="382"/>
      <c r="D7" s="311">
        <v>1</v>
      </c>
      <c r="E7" s="941" t="s">
        <v>246</v>
      </c>
      <c r="F7" s="942"/>
      <c r="G7" s="943"/>
      <c r="H7" s="257">
        <f>SUM(H8)</f>
        <v>5230.9400000000005</v>
      </c>
      <c r="I7" s="502">
        <f t="shared" ref="I7:K7" si="6">I8</f>
        <v>5327.9</v>
      </c>
      <c r="J7" s="502">
        <f t="shared" si="6"/>
        <v>5051.83</v>
      </c>
      <c r="K7" s="502">
        <f t="shared" si="6"/>
        <v>5051.83</v>
      </c>
      <c r="L7" s="502">
        <f t="shared" ref="L7:N7" si="7">L8</f>
        <v>5100</v>
      </c>
      <c r="M7" s="502">
        <f t="shared" si="7"/>
        <v>4700</v>
      </c>
      <c r="N7" s="502">
        <f t="shared" si="7"/>
        <v>5150</v>
      </c>
    </row>
    <row r="8" spans="2:14" ht="15.75" x14ac:dyDescent="0.25">
      <c r="B8" s="383"/>
      <c r="C8" s="384"/>
      <c r="D8" s="385"/>
      <c r="E8" s="284" t="s">
        <v>247</v>
      </c>
      <c r="F8" s="70">
        <v>630</v>
      </c>
      <c r="G8" s="106" t="s">
        <v>19</v>
      </c>
      <c r="H8" s="81">
        <f>SUM(H9:H12)</f>
        <v>5230.9400000000005</v>
      </c>
      <c r="I8" s="48">
        <v>5327.9</v>
      </c>
      <c r="J8" s="48">
        <f t="shared" ref="J8:K8" si="8">SUM(J9:J12)</f>
        <v>5051.83</v>
      </c>
      <c r="K8" s="48">
        <f t="shared" si="8"/>
        <v>5051.83</v>
      </c>
      <c r="L8" s="48">
        <f t="shared" ref="L8:M8" si="9">SUM(L9:L12)</f>
        <v>5100</v>
      </c>
      <c r="M8" s="48">
        <f t="shared" si="9"/>
        <v>4700</v>
      </c>
      <c r="N8" s="48">
        <f t="shared" ref="N8" si="10">SUM(N9:N12)</f>
        <v>5150</v>
      </c>
    </row>
    <row r="9" spans="2:14" ht="15.75" x14ac:dyDescent="0.25">
      <c r="B9" s="383"/>
      <c r="C9" s="384"/>
      <c r="D9" s="385"/>
      <c r="E9" s="284" t="s">
        <v>247</v>
      </c>
      <c r="F9" s="127">
        <v>632</v>
      </c>
      <c r="G9" s="220" t="s">
        <v>91</v>
      </c>
      <c r="H9" s="84">
        <v>811.07</v>
      </c>
      <c r="I9" s="73">
        <v>679.69</v>
      </c>
      <c r="J9" s="73">
        <v>1200</v>
      </c>
      <c r="K9" s="73">
        <v>1200</v>
      </c>
      <c r="L9" s="73">
        <v>1100</v>
      </c>
      <c r="M9" s="73">
        <v>1000</v>
      </c>
      <c r="N9" s="73">
        <v>1150</v>
      </c>
    </row>
    <row r="10" spans="2:14" ht="15.75" x14ac:dyDescent="0.25">
      <c r="B10" s="383"/>
      <c r="C10" s="384"/>
      <c r="D10" s="385"/>
      <c r="E10" s="284" t="s">
        <v>247</v>
      </c>
      <c r="F10" s="127">
        <v>633</v>
      </c>
      <c r="G10" s="220" t="s">
        <v>92</v>
      </c>
      <c r="H10" s="84">
        <v>2584.46</v>
      </c>
      <c r="I10" s="49">
        <v>1057.06</v>
      </c>
      <c r="J10" s="49">
        <v>1151.83</v>
      </c>
      <c r="K10" s="49">
        <v>1151.83</v>
      </c>
      <c r="L10" s="73">
        <v>2500</v>
      </c>
      <c r="M10" s="73">
        <v>2000</v>
      </c>
      <c r="N10" s="73">
        <v>2000</v>
      </c>
    </row>
    <row r="11" spans="2:14" ht="15.75" x14ac:dyDescent="0.25">
      <c r="B11" s="383"/>
      <c r="C11" s="384"/>
      <c r="D11" s="385"/>
      <c r="E11" s="284" t="s">
        <v>247</v>
      </c>
      <c r="F11" s="127">
        <v>635</v>
      </c>
      <c r="G11" s="220" t="s">
        <v>93</v>
      </c>
      <c r="H11" s="84">
        <v>1081.4000000000001</v>
      </c>
      <c r="I11" s="49">
        <v>2871.9</v>
      </c>
      <c r="J11" s="49">
        <v>1200</v>
      </c>
      <c r="K11" s="49">
        <v>1200</v>
      </c>
      <c r="L11" s="49">
        <v>500</v>
      </c>
      <c r="M11" s="49">
        <v>600</v>
      </c>
      <c r="N11" s="49">
        <v>800</v>
      </c>
    </row>
    <row r="12" spans="2:14" ht="15.75" x14ac:dyDescent="0.25">
      <c r="B12" s="383"/>
      <c r="C12" s="384"/>
      <c r="D12" s="385"/>
      <c r="E12" s="284" t="s">
        <v>247</v>
      </c>
      <c r="F12" s="127">
        <v>637</v>
      </c>
      <c r="G12" s="155" t="s">
        <v>94</v>
      </c>
      <c r="H12" s="84">
        <v>754.01</v>
      </c>
      <c r="I12" s="84">
        <v>719.25</v>
      </c>
      <c r="J12" s="84">
        <v>1500</v>
      </c>
      <c r="K12" s="84">
        <v>1500</v>
      </c>
      <c r="L12" s="73">
        <v>1000</v>
      </c>
      <c r="M12" s="73">
        <v>1100</v>
      </c>
      <c r="N12" s="73">
        <v>1200</v>
      </c>
    </row>
    <row r="13" spans="2:14" ht="15.75" x14ac:dyDescent="0.25">
      <c r="B13" s="381"/>
      <c r="C13" s="382"/>
      <c r="D13" s="232">
        <v>2</v>
      </c>
      <c r="E13" s="944" t="s">
        <v>248</v>
      </c>
      <c r="F13" s="945"/>
      <c r="G13" s="946"/>
      <c r="H13" s="257">
        <f>SUM(H14:H16)</f>
        <v>3520.17</v>
      </c>
      <c r="I13" s="234">
        <f t="shared" ref="I13:J13" si="11">SUM(I14:I16)</f>
        <v>1498.59</v>
      </c>
      <c r="J13" s="234">
        <f t="shared" si="11"/>
        <v>1460</v>
      </c>
      <c r="K13" s="234">
        <f t="shared" ref="K13" si="12">SUM(K14:K16)</f>
        <v>1460</v>
      </c>
      <c r="L13" s="234">
        <f>SUM(L14:L16)</f>
        <v>1460</v>
      </c>
      <c r="M13" s="234">
        <f t="shared" ref="M13:N13" si="13">SUM(M14:M16)</f>
        <v>1220</v>
      </c>
      <c r="N13" s="234">
        <f t="shared" si="13"/>
        <v>1410</v>
      </c>
    </row>
    <row r="14" spans="2:14" ht="26.25" x14ac:dyDescent="0.25">
      <c r="B14" s="383"/>
      <c r="C14" s="384"/>
      <c r="D14" s="307"/>
      <c r="E14" s="296" t="s">
        <v>247</v>
      </c>
      <c r="F14" s="127">
        <v>610</v>
      </c>
      <c r="G14" s="101" t="s">
        <v>3</v>
      </c>
      <c r="H14" s="84">
        <v>0</v>
      </c>
      <c r="I14" s="459">
        <v>180.64</v>
      </c>
      <c r="J14" s="459">
        <v>0</v>
      </c>
      <c r="K14" s="459">
        <v>0</v>
      </c>
      <c r="L14" s="459">
        <v>0</v>
      </c>
      <c r="M14" s="459">
        <v>0</v>
      </c>
      <c r="N14" s="459">
        <v>0</v>
      </c>
    </row>
    <row r="15" spans="2:14" ht="15.75" x14ac:dyDescent="0.25">
      <c r="B15" s="383"/>
      <c r="C15" s="384"/>
      <c r="D15" s="307"/>
      <c r="E15" s="296" t="s">
        <v>247</v>
      </c>
      <c r="F15" s="219">
        <v>620</v>
      </c>
      <c r="G15" s="101" t="s">
        <v>76</v>
      </c>
      <c r="H15" s="84">
        <v>262.55</v>
      </c>
      <c r="I15" s="459">
        <v>87.34</v>
      </c>
      <c r="J15" s="459">
        <v>360</v>
      </c>
      <c r="K15" s="459">
        <v>360</v>
      </c>
      <c r="L15" s="459">
        <v>360</v>
      </c>
      <c r="M15" s="459">
        <v>220</v>
      </c>
      <c r="N15" s="459">
        <v>210</v>
      </c>
    </row>
    <row r="16" spans="2:14" ht="15.75" x14ac:dyDescent="0.25">
      <c r="B16" s="383"/>
      <c r="C16" s="384"/>
      <c r="D16" s="307"/>
      <c r="E16" s="296" t="s">
        <v>247</v>
      </c>
      <c r="F16" s="219">
        <v>630</v>
      </c>
      <c r="G16" s="101" t="s">
        <v>249</v>
      </c>
      <c r="H16" s="84">
        <v>3257.62</v>
      </c>
      <c r="I16" s="459">
        <v>1230.6099999999999</v>
      </c>
      <c r="J16" s="459">
        <v>1100</v>
      </c>
      <c r="K16" s="459">
        <v>1100</v>
      </c>
      <c r="L16" s="459">
        <v>1100</v>
      </c>
      <c r="M16" s="459">
        <v>1000</v>
      </c>
      <c r="N16" s="459">
        <v>1200</v>
      </c>
    </row>
    <row r="17" spans="2:14" x14ac:dyDescent="0.25">
      <c r="B17" s="211"/>
      <c r="C17" s="212">
        <v>2</v>
      </c>
      <c r="D17" s="879" t="s">
        <v>250</v>
      </c>
      <c r="E17" s="893"/>
      <c r="F17" s="893"/>
      <c r="G17" s="894"/>
      <c r="H17" s="380">
        <f>SUM(H18:H19)</f>
        <v>3988.81</v>
      </c>
      <c r="I17" s="213">
        <f t="shared" ref="I17:M17" si="14">I18+I19</f>
        <v>5801.68</v>
      </c>
      <c r="J17" s="213">
        <f t="shared" si="14"/>
        <v>9700</v>
      </c>
      <c r="K17" s="213">
        <f t="shared" ref="K17" si="15">K18+K19</f>
        <v>9700</v>
      </c>
      <c r="L17" s="213">
        <f t="shared" si="14"/>
        <v>8500</v>
      </c>
      <c r="M17" s="213">
        <f t="shared" si="14"/>
        <v>7000</v>
      </c>
      <c r="N17" s="213">
        <f t="shared" ref="N17" si="16">N18+N19</f>
        <v>6300</v>
      </c>
    </row>
    <row r="18" spans="2:14" x14ac:dyDescent="0.25">
      <c r="B18" s="338"/>
      <c r="C18" s="179"/>
      <c r="D18" s="283"/>
      <c r="E18" s="296" t="s">
        <v>247</v>
      </c>
      <c r="F18" s="112">
        <v>633</v>
      </c>
      <c r="G18" s="110" t="s">
        <v>251</v>
      </c>
      <c r="H18" s="84">
        <v>3288.81</v>
      </c>
      <c r="I18" s="73">
        <v>1801.68</v>
      </c>
      <c r="J18" s="73">
        <v>3200</v>
      </c>
      <c r="K18" s="73">
        <v>3200</v>
      </c>
      <c r="L18" s="73">
        <v>3100</v>
      </c>
      <c r="M18" s="49">
        <v>3000</v>
      </c>
      <c r="N18" s="49">
        <v>3100</v>
      </c>
    </row>
    <row r="19" spans="2:14" ht="39" x14ac:dyDescent="0.25">
      <c r="B19" s="338"/>
      <c r="C19" s="179"/>
      <c r="D19" s="179"/>
      <c r="E19" s="296" t="s">
        <v>247</v>
      </c>
      <c r="F19" s="112">
        <v>642</v>
      </c>
      <c r="G19" s="110" t="s">
        <v>451</v>
      </c>
      <c r="H19" s="84">
        <v>700</v>
      </c>
      <c r="I19" s="73">
        <v>4000</v>
      </c>
      <c r="J19" s="73">
        <v>6500</v>
      </c>
      <c r="K19" s="73">
        <v>6500</v>
      </c>
      <c r="L19" s="73">
        <v>5400</v>
      </c>
      <c r="M19" s="73">
        <v>4000</v>
      </c>
      <c r="N19" s="73">
        <v>3200</v>
      </c>
    </row>
    <row r="20" spans="2:14" x14ac:dyDescent="0.25">
      <c r="B20" s="338"/>
      <c r="C20" s="179"/>
      <c r="D20" s="283"/>
      <c r="E20" s="283"/>
      <c r="F20" s="283"/>
      <c r="G20" s="283"/>
      <c r="H20"/>
      <c r="I20" s="153"/>
      <c r="J20" s="153"/>
      <c r="K20" s="153"/>
    </row>
    <row r="21" spans="2:14" ht="15.75" thickBot="1" x14ac:dyDescent="0.3">
      <c r="B21" s="947"/>
      <c r="C21" s="948"/>
      <c r="D21" s="386" t="s">
        <v>106</v>
      </c>
      <c r="E21" s="387"/>
      <c r="F21" s="387"/>
      <c r="G21" s="387"/>
      <c r="H21" s="54"/>
      <c r="I21" s="54"/>
      <c r="J21" s="54"/>
      <c r="K21" s="54"/>
      <c r="L21" s="54"/>
      <c r="M21" s="54"/>
      <c r="N21" s="54"/>
    </row>
    <row r="22" spans="2:14" ht="33.75" x14ac:dyDescent="0.25">
      <c r="B22" s="388" t="s">
        <v>193</v>
      </c>
      <c r="C22" s="389" t="s">
        <v>219</v>
      </c>
      <c r="D22" s="390" t="s">
        <v>195</v>
      </c>
      <c r="E22" s="390" t="s">
        <v>196</v>
      </c>
      <c r="F22" s="390" t="s">
        <v>220</v>
      </c>
      <c r="G22" s="391" t="s">
        <v>198</v>
      </c>
      <c r="H22" s="392">
        <f t="shared" ref="H22" si="17">H25+H36</f>
        <v>0</v>
      </c>
      <c r="I22" s="392">
        <f>SUM(I23:I24)</f>
        <v>3000</v>
      </c>
      <c r="J22" s="392">
        <f>SUM(J23:J24)</f>
        <v>0</v>
      </c>
      <c r="K22" s="392">
        <f>SUM(K23:K24)</f>
        <v>0</v>
      </c>
      <c r="L22" s="294"/>
      <c r="M22" s="294"/>
      <c r="N22" s="294"/>
    </row>
    <row r="23" spans="2:14" x14ac:dyDescent="0.25">
      <c r="B23" s="393"/>
      <c r="C23" s="394"/>
      <c r="D23" s="394"/>
      <c r="E23" s="395" t="s">
        <v>252</v>
      </c>
      <c r="F23" s="396">
        <v>713</v>
      </c>
      <c r="G23" s="328" t="s">
        <v>108</v>
      </c>
      <c r="H23" s="54"/>
      <c r="I23" s="54"/>
      <c r="J23" s="54"/>
      <c r="K23" s="54"/>
      <c r="L23" s="54"/>
      <c r="M23" s="54"/>
      <c r="N23" s="54"/>
    </row>
    <row r="24" spans="2:14" x14ac:dyDescent="0.25">
      <c r="B24" s="393"/>
      <c r="C24" s="393"/>
      <c r="D24" s="393"/>
      <c r="E24" s="395" t="s">
        <v>247</v>
      </c>
      <c r="F24" s="396">
        <v>740</v>
      </c>
      <c r="G24" s="328" t="s">
        <v>370</v>
      </c>
      <c r="H24" s="54"/>
      <c r="I24" s="54">
        <v>3000</v>
      </c>
      <c r="J24" s="54">
        <v>0</v>
      </c>
      <c r="K24" s="54">
        <v>0</v>
      </c>
      <c r="L24" s="54"/>
      <c r="M24" s="54"/>
      <c r="N24" s="54"/>
    </row>
    <row r="25" spans="2:14" x14ac:dyDescent="0.25">
      <c r="H25"/>
      <c r="I25"/>
      <c r="J25" s="271"/>
      <c r="K25" s="271"/>
    </row>
    <row r="26" spans="2:14" ht="15.75" x14ac:dyDescent="0.25">
      <c r="B26" s="940" t="s">
        <v>217</v>
      </c>
      <c r="C26" s="901"/>
      <c r="D26" s="901"/>
      <c r="E26" s="901"/>
      <c r="F26" s="901"/>
      <c r="G26" s="901"/>
      <c r="H26" s="213">
        <f>H5+H22</f>
        <v>12739.92</v>
      </c>
      <c r="I26" s="213">
        <f>I5+I22</f>
        <v>15628.17</v>
      </c>
      <c r="J26" s="213">
        <f>J5+J22</f>
        <v>16211.83</v>
      </c>
      <c r="K26" s="213">
        <f>K5+K22</f>
        <v>16211.83</v>
      </c>
      <c r="L26" s="213">
        <f t="shared" ref="L26:M26" si="18">L5+L22</f>
        <v>15060</v>
      </c>
      <c r="M26" s="213">
        <f t="shared" si="18"/>
        <v>12920</v>
      </c>
      <c r="N26" s="213">
        <f t="shared" ref="N26" si="19">N5+N22</f>
        <v>12860</v>
      </c>
    </row>
  </sheetData>
  <mergeCells count="7">
    <mergeCell ref="B26:G26"/>
    <mergeCell ref="B4:G4"/>
    <mergeCell ref="D6:G6"/>
    <mergeCell ref="E7:G7"/>
    <mergeCell ref="E13:G13"/>
    <mergeCell ref="D17:G17"/>
    <mergeCell ref="B21:C21"/>
  </mergeCells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13</vt:i4>
      </vt:variant>
    </vt:vector>
  </HeadingPairs>
  <TitlesOfParts>
    <vt:vector size="13" baseType="lpstr">
      <vt:lpstr>príjem</vt:lpstr>
      <vt:lpstr>výdaj</vt:lpstr>
      <vt:lpstr>PR 1 planovanie, manažment</vt:lpstr>
      <vt:lpstr>PR 2 Služby občanom</vt:lpstr>
      <vt:lpstr>PR 3 odpadové hos.</vt:lpstr>
      <vt:lpstr>PR 4 komunikácie</vt:lpstr>
      <vt:lpstr>PR 5 vzdelávanie</vt:lpstr>
      <vt:lpstr>PR 6 šport</vt:lpstr>
      <vt:lpstr>PR 7 kultúra</vt:lpstr>
      <vt:lpstr>PR 8 ver.osvet.+údržba obce</vt:lpstr>
      <vt:lpstr>PR 9 bývanie</vt:lpstr>
      <vt:lpstr>PR 10 sociálne služby</vt:lpstr>
      <vt:lpstr>sumár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2017-12-04T10:41:36Z</cp:lastPrinted>
  <dcterms:created xsi:type="dcterms:W3CDTF">2015-10-23T09:24:18Z</dcterms:created>
  <dcterms:modified xsi:type="dcterms:W3CDTF">2017-12-07T10:25:52Z</dcterms:modified>
</cp:coreProperties>
</file>